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drawings/drawing3.xml" ContentType="application/vnd.openxmlformats-officedocument.drawing+xml"/>
  <Override PartName="/xl/charts/chart12.xml" ContentType="application/vnd.openxmlformats-officedocument.drawingml.chart+xml"/>
  <Override PartName="/xl/charts/style1.xml" ContentType="application/vnd.ms-office.chartstyle+xml"/>
  <Override PartName="/xl/charts/colors1.xml" ContentType="application/vnd.ms-office.chartcolorstyle+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charts/chart14.xml" ContentType="application/vnd.openxmlformats-officedocument.drawingml.chart+xml"/>
  <Override PartName="/xl/charts/style3.xml" ContentType="application/vnd.ms-office.chartstyle+xml"/>
  <Override PartName="/xl/charts/colors3.xml" ContentType="application/vnd.ms-office.chartcolorstyle+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charts/chart18.xml" ContentType="application/vnd.openxmlformats-officedocument.drawingml.chart+xml"/>
  <Override PartName="/xl/charts/style7.xml" ContentType="application/vnd.ms-office.chartstyle+xml"/>
  <Override PartName="/xl/charts/colors7.xml" ContentType="application/vnd.ms-office.chartcolorstyle+xml"/>
  <Override PartName="/xl/charts/chart1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Y:\Staff\KJ\PycharmProjects\CTs\"/>
    </mc:Choice>
  </mc:AlternateContent>
  <xr:revisionPtr revIDLastSave="0" documentId="13_ncr:1_{1775D78A-1BD8-4433-9D64-8052796EBFB2}" xr6:coauthVersionLast="41" xr6:coauthVersionMax="41" xr10:uidLastSave="{00000000-0000-0000-0000-000000000000}"/>
  <bookViews>
    <workbookView xWindow="33000" yWindow="555" windowWidth="23580" windowHeight="13635" activeTab="3" xr2:uid="{2A3703E3-6490-4DF4-A101-702001DE6F19}"/>
  </bookViews>
  <sheets>
    <sheet name="Cal(2018)" sheetId="1" r:id="rId1"/>
    <sheet name="Data(2018)" sheetId="2" r:id="rId2"/>
    <sheet name="PythonResults" sheetId="3" r:id="rId3"/>
    <sheet name="Tables" sheetId="4" r:id="rId4"/>
    <sheet name="Descriptors" sheetId="5" r:id="rId5"/>
  </sheets>
  <externalReferences>
    <externalReference r:id="rId6"/>
  </externalReferences>
  <definedNames>
    <definedName name="Comode_std">[1]uncertainties!$D$8</definedName>
    <definedName name="Descript">Descriptors!$B$2:$D$13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94" i="4" l="1"/>
  <c r="I194" i="4"/>
  <c r="H194" i="4"/>
  <c r="G194" i="4"/>
  <c r="F194" i="4"/>
  <c r="E194" i="4"/>
  <c r="D194" i="4"/>
  <c r="J193" i="4"/>
  <c r="I193" i="4"/>
  <c r="H193" i="4"/>
  <c r="G193" i="4"/>
  <c r="F193" i="4"/>
  <c r="E193" i="4"/>
  <c r="D193" i="4"/>
  <c r="J192" i="4"/>
  <c r="I192" i="4"/>
  <c r="H192" i="4"/>
  <c r="G192" i="4"/>
  <c r="F192" i="4"/>
  <c r="E192" i="4"/>
  <c r="D192" i="4"/>
  <c r="J191" i="4"/>
  <c r="I191" i="4"/>
  <c r="H191" i="4"/>
  <c r="G191" i="4"/>
  <c r="F191" i="4"/>
  <c r="E191" i="4"/>
  <c r="D191" i="4"/>
  <c r="J190" i="4"/>
  <c r="I190" i="4"/>
  <c r="H190" i="4"/>
  <c r="G190" i="4"/>
  <c r="F190" i="4"/>
  <c r="E190" i="4"/>
  <c r="D190" i="4"/>
  <c r="J189" i="4"/>
  <c r="I189" i="4"/>
  <c r="H189" i="4"/>
  <c r="G189" i="4"/>
  <c r="F189" i="4"/>
  <c r="E189" i="4"/>
  <c r="D189" i="4"/>
  <c r="J188" i="4"/>
  <c r="I188" i="4"/>
  <c r="H188" i="4"/>
  <c r="G188" i="4"/>
  <c r="F188" i="4"/>
  <c r="E188" i="4"/>
  <c r="D188" i="4"/>
  <c r="J187" i="4"/>
  <c r="I187" i="4"/>
  <c r="H187" i="4"/>
  <c r="G187" i="4"/>
  <c r="F187" i="4"/>
  <c r="E187" i="4"/>
  <c r="D187" i="4"/>
  <c r="J186" i="4"/>
  <c r="I186" i="4"/>
  <c r="H186" i="4"/>
  <c r="G186" i="4"/>
  <c r="F186" i="4"/>
  <c r="E186" i="4"/>
  <c r="D186" i="4"/>
  <c r="I183" i="4"/>
  <c r="F183" i="4"/>
  <c r="J179" i="4"/>
  <c r="I179" i="4"/>
  <c r="H179" i="4"/>
  <c r="G179" i="4"/>
  <c r="F179" i="4"/>
  <c r="E179" i="4"/>
  <c r="D179" i="4"/>
  <c r="J178" i="4"/>
  <c r="I178" i="4"/>
  <c r="H178" i="4"/>
  <c r="G178" i="4"/>
  <c r="F178" i="4"/>
  <c r="E178" i="4"/>
  <c r="D178" i="4"/>
  <c r="J177" i="4"/>
  <c r="I177" i="4"/>
  <c r="H177" i="4"/>
  <c r="G177" i="4"/>
  <c r="F177" i="4"/>
  <c r="E177" i="4"/>
  <c r="D177" i="4"/>
  <c r="J176" i="4"/>
  <c r="I176" i="4"/>
  <c r="H176" i="4"/>
  <c r="G176" i="4"/>
  <c r="F176" i="4"/>
  <c r="E176" i="4"/>
  <c r="D176" i="4"/>
  <c r="J175" i="4"/>
  <c r="I175" i="4"/>
  <c r="H175" i="4"/>
  <c r="G175" i="4"/>
  <c r="F175" i="4"/>
  <c r="E175" i="4"/>
  <c r="D175" i="4"/>
  <c r="J174" i="4"/>
  <c r="I174" i="4"/>
  <c r="H174" i="4"/>
  <c r="G174" i="4"/>
  <c r="F174" i="4"/>
  <c r="E174" i="4"/>
  <c r="D174" i="4"/>
  <c r="J173" i="4"/>
  <c r="I173" i="4"/>
  <c r="H173" i="4"/>
  <c r="G173" i="4"/>
  <c r="F173" i="4"/>
  <c r="E173" i="4"/>
  <c r="D173" i="4"/>
  <c r="J172" i="4"/>
  <c r="I172" i="4"/>
  <c r="H172" i="4"/>
  <c r="G172" i="4"/>
  <c r="F172" i="4"/>
  <c r="E172" i="4"/>
  <c r="D172" i="4"/>
  <c r="J171" i="4"/>
  <c r="I171" i="4"/>
  <c r="H171" i="4"/>
  <c r="G171" i="4"/>
  <c r="F171" i="4"/>
  <c r="E171" i="4"/>
  <c r="D171" i="4"/>
  <c r="I168" i="4"/>
  <c r="F168" i="4"/>
  <c r="D168" i="4"/>
  <c r="J164" i="4"/>
  <c r="I164" i="4"/>
  <c r="H164" i="4"/>
  <c r="G164" i="4"/>
  <c r="F164" i="4"/>
  <c r="E164" i="4"/>
  <c r="D164" i="4"/>
  <c r="J163" i="4"/>
  <c r="I163" i="4"/>
  <c r="H163" i="4"/>
  <c r="G163" i="4"/>
  <c r="F163" i="4"/>
  <c r="E163" i="4"/>
  <c r="D163" i="4"/>
  <c r="J162" i="4"/>
  <c r="I162" i="4"/>
  <c r="H162" i="4"/>
  <c r="G162" i="4"/>
  <c r="F162" i="4"/>
  <c r="E162" i="4"/>
  <c r="D162" i="4"/>
  <c r="J161" i="4"/>
  <c r="I161" i="4"/>
  <c r="H161" i="4"/>
  <c r="G161" i="4"/>
  <c r="F161" i="4"/>
  <c r="E161" i="4"/>
  <c r="D161" i="4"/>
  <c r="J160" i="4"/>
  <c r="I160" i="4"/>
  <c r="H160" i="4"/>
  <c r="G160" i="4"/>
  <c r="F160" i="4"/>
  <c r="E160" i="4"/>
  <c r="D160" i="4"/>
  <c r="J159" i="4"/>
  <c r="I159" i="4"/>
  <c r="H159" i="4"/>
  <c r="G159" i="4"/>
  <c r="F159" i="4"/>
  <c r="E159" i="4"/>
  <c r="D159" i="4"/>
  <c r="J158" i="4"/>
  <c r="I158" i="4"/>
  <c r="H158" i="4"/>
  <c r="G158" i="4"/>
  <c r="F158" i="4"/>
  <c r="E158" i="4"/>
  <c r="D158" i="4"/>
  <c r="J157" i="4"/>
  <c r="I157" i="4"/>
  <c r="H157" i="4"/>
  <c r="G157" i="4"/>
  <c r="F157" i="4"/>
  <c r="E157" i="4"/>
  <c r="D157" i="4"/>
  <c r="J156" i="4"/>
  <c r="I156" i="4"/>
  <c r="H156" i="4"/>
  <c r="G156" i="4"/>
  <c r="F156" i="4"/>
  <c r="E156" i="4"/>
  <c r="D156" i="4"/>
  <c r="I153" i="4"/>
  <c r="F153" i="4"/>
  <c r="J149" i="4"/>
  <c r="I149" i="4"/>
  <c r="H149" i="4"/>
  <c r="G149" i="4"/>
  <c r="F149" i="4"/>
  <c r="E149" i="4"/>
  <c r="D149" i="4"/>
  <c r="J148" i="4"/>
  <c r="I148" i="4"/>
  <c r="H148" i="4"/>
  <c r="G148" i="4"/>
  <c r="F148" i="4"/>
  <c r="E148" i="4"/>
  <c r="D148" i="4"/>
  <c r="J147" i="4"/>
  <c r="I147" i="4"/>
  <c r="H147" i="4"/>
  <c r="G147" i="4"/>
  <c r="F147" i="4"/>
  <c r="E147" i="4"/>
  <c r="D147" i="4"/>
  <c r="J146" i="4"/>
  <c r="I146" i="4"/>
  <c r="H146" i="4"/>
  <c r="G146" i="4"/>
  <c r="F146" i="4"/>
  <c r="E146" i="4"/>
  <c r="D146" i="4"/>
  <c r="J145" i="4"/>
  <c r="I145" i="4"/>
  <c r="H145" i="4"/>
  <c r="G145" i="4"/>
  <c r="F145" i="4"/>
  <c r="E145" i="4"/>
  <c r="D145" i="4"/>
  <c r="J144" i="4"/>
  <c r="I144" i="4"/>
  <c r="H144" i="4"/>
  <c r="G144" i="4"/>
  <c r="F144" i="4"/>
  <c r="E144" i="4"/>
  <c r="D144" i="4"/>
  <c r="J143" i="4"/>
  <c r="I143" i="4"/>
  <c r="H143" i="4"/>
  <c r="G143" i="4"/>
  <c r="F143" i="4"/>
  <c r="E143" i="4"/>
  <c r="D143" i="4"/>
  <c r="J142" i="4"/>
  <c r="I142" i="4"/>
  <c r="H142" i="4"/>
  <c r="G142" i="4"/>
  <c r="F142" i="4"/>
  <c r="E142" i="4"/>
  <c r="D142" i="4"/>
  <c r="J141" i="4"/>
  <c r="I141" i="4"/>
  <c r="H141" i="4"/>
  <c r="G141" i="4"/>
  <c r="F141" i="4"/>
  <c r="E141" i="4"/>
  <c r="D141" i="4"/>
  <c r="I138" i="4"/>
  <c r="F138" i="4"/>
  <c r="J134" i="4"/>
  <c r="I134" i="4"/>
  <c r="J133" i="4"/>
  <c r="I133" i="4"/>
  <c r="J132" i="4"/>
  <c r="I132" i="4"/>
  <c r="J131" i="4"/>
  <c r="I131" i="4"/>
  <c r="J130" i="4"/>
  <c r="I130" i="4"/>
  <c r="J129" i="4"/>
  <c r="I129" i="4"/>
  <c r="J128" i="4"/>
  <c r="I128" i="4"/>
  <c r="J127" i="4"/>
  <c r="I127" i="4"/>
  <c r="J126" i="4"/>
  <c r="I126" i="4"/>
  <c r="H134" i="4"/>
  <c r="G134" i="4"/>
  <c r="F134" i="4"/>
  <c r="E134" i="4"/>
  <c r="D134" i="4"/>
  <c r="H133" i="4"/>
  <c r="G133" i="4"/>
  <c r="F133" i="4"/>
  <c r="E133" i="4"/>
  <c r="D133" i="4"/>
  <c r="H132" i="4"/>
  <c r="G132" i="4"/>
  <c r="F132" i="4"/>
  <c r="E132" i="4"/>
  <c r="D132" i="4"/>
  <c r="H131" i="4"/>
  <c r="G131" i="4"/>
  <c r="F131" i="4"/>
  <c r="E131" i="4"/>
  <c r="D131" i="4"/>
  <c r="H130" i="4"/>
  <c r="G130" i="4"/>
  <c r="F130" i="4"/>
  <c r="E130" i="4"/>
  <c r="D130" i="4"/>
  <c r="H129" i="4"/>
  <c r="G129" i="4"/>
  <c r="F129" i="4"/>
  <c r="E129" i="4"/>
  <c r="D129" i="4"/>
  <c r="H128" i="4"/>
  <c r="G128" i="4"/>
  <c r="F128" i="4"/>
  <c r="E128" i="4"/>
  <c r="D128" i="4"/>
  <c r="H127" i="4"/>
  <c r="G127" i="4"/>
  <c r="F127" i="4"/>
  <c r="E127" i="4"/>
  <c r="D127" i="4"/>
  <c r="H126" i="4"/>
  <c r="G126" i="4"/>
  <c r="F126" i="4"/>
  <c r="E126" i="4"/>
  <c r="D126" i="4"/>
  <c r="I123" i="4"/>
  <c r="F123" i="4"/>
  <c r="D123" i="4"/>
  <c r="D183" i="4" l="1"/>
  <c r="D153" i="4"/>
  <c r="D138" i="4"/>
  <c r="I108" i="4"/>
  <c r="F108" i="4" s="1"/>
  <c r="I93" i="4"/>
  <c r="F93" i="4" s="1"/>
  <c r="I78" i="4"/>
  <c r="F78" i="4" s="1"/>
  <c r="I63" i="4"/>
  <c r="F63" i="4" s="1"/>
  <c r="I48" i="4"/>
  <c r="F48" i="4" s="1"/>
  <c r="I33" i="4"/>
  <c r="F33" i="4" s="1"/>
  <c r="I18" i="4"/>
  <c r="F18" i="4" s="1"/>
  <c r="I3" i="4"/>
  <c r="F3" i="4" s="1"/>
  <c r="J119" i="4"/>
  <c r="I119" i="4"/>
  <c r="H119" i="4"/>
  <c r="G119" i="4"/>
  <c r="F119" i="4"/>
  <c r="E119" i="4"/>
  <c r="D119" i="4"/>
  <c r="J118" i="4"/>
  <c r="I118" i="4"/>
  <c r="H118" i="4"/>
  <c r="G118" i="4"/>
  <c r="F118" i="4"/>
  <c r="E118" i="4"/>
  <c r="D118" i="4"/>
  <c r="J117" i="4"/>
  <c r="I117" i="4"/>
  <c r="H117" i="4"/>
  <c r="G117" i="4"/>
  <c r="F117" i="4"/>
  <c r="E117" i="4"/>
  <c r="D117" i="4"/>
  <c r="J116" i="4"/>
  <c r="I116" i="4"/>
  <c r="H116" i="4"/>
  <c r="G116" i="4"/>
  <c r="F116" i="4"/>
  <c r="E116" i="4"/>
  <c r="D116" i="4"/>
  <c r="J115" i="4"/>
  <c r="I115" i="4"/>
  <c r="H115" i="4"/>
  <c r="G115" i="4"/>
  <c r="F115" i="4"/>
  <c r="E115" i="4"/>
  <c r="D115" i="4"/>
  <c r="J114" i="4"/>
  <c r="I114" i="4"/>
  <c r="H114" i="4"/>
  <c r="G114" i="4"/>
  <c r="F114" i="4"/>
  <c r="E114" i="4"/>
  <c r="D114" i="4"/>
  <c r="J113" i="4"/>
  <c r="I113" i="4"/>
  <c r="H113" i="4"/>
  <c r="G113" i="4"/>
  <c r="F113" i="4"/>
  <c r="E113" i="4"/>
  <c r="D113" i="4"/>
  <c r="J112" i="4"/>
  <c r="I112" i="4"/>
  <c r="H112" i="4"/>
  <c r="G112" i="4"/>
  <c r="F112" i="4"/>
  <c r="E112" i="4"/>
  <c r="D112" i="4"/>
  <c r="J111" i="4"/>
  <c r="I111" i="4"/>
  <c r="H111" i="4"/>
  <c r="G111" i="4"/>
  <c r="F111" i="4"/>
  <c r="E111" i="4"/>
  <c r="D111" i="4"/>
  <c r="J104" i="4"/>
  <c r="I104" i="4"/>
  <c r="H104" i="4"/>
  <c r="G104" i="4"/>
  <c r="F104" i="4"/>
  <c r="E104" i="4"/>
  <c r="D104" i="4"/>
  <c r="J103" i="4"/>
  <c r="I103" i="4"/>
  <c r="H103" i="4"/>
  <c r="G103" i="4"/>
  <c r="F103" i="4"/>
  <c r="E103" i="4"/>
  <c r="D103" i="4"/>
  <c r="J102" i="4"/>
  <c r="I102" i="4"/>
  <c r="H102" i="4"/>
  <c r="G102" i="4"/>
  <c r="F102" i="4"/>
  <c r="E102" i="4"/>
  <c r="D102" i="4"/>
  <c r="J101" i="4"/>
  <c r="I101" i="4"/>
  <c r="H101" i="4"/>
  <c r="G101" i="4"/>
  <c r="F101" i="4"/>
  <c r="E101" i="4"/>
  <c r="D101" i="4"/>
  <c r="J100" i="4"/>
  <c r="I100" i="4"/>
  <c r="H100" i="4"/>
  <c r="G100" i="4"/>
  <c r="F100" i="4"/>
  <c r="E100" i="4"/>
  <c r="D100" i="4"/>
  <c r="J99" i="4"/>
  <c r="I99" i="4"/>
  <c r="H99" i="4"/>
  <c r="G99" i="4"/>
  <c r="F99" i="4"/>
  <c r="E99" i="4"/>
  <c r="D99" i="4"/>
  <c r="J98" i="4"/>
  <c r="I98" i="4"/>
  <c r="H98" i="4"/>
  <c r="G98" i="4"/>
  <c r="F98" i="4"/>
  <c r="E98" i="4"/>
  <c r="D98" i="4"/>
  <c r="J97" i="4"/>
  <c r="I97" i="4"/>
  <c r="H97" i="4"/>
  <c r="G97" i="4"/>
  <c r="F97" i="4"/>
  <c r="E97" i="4"/>
  <c r="D97" i="4"/>
  <c r="J96" i="4"/>
  <c r="I96" i="4"/>
  <c r="H96" i="4"/>
  <c r="G96" i="4"/>
  <c r="F96" i="4"/>
  <c r="E96" i="4"/>
  <c r="D96" i="4"/>
  <c r="J89" i="4"/>
  <c r="I89" i="4"/>
  <c r="H89" i="4"/>
  <c r="G89" i="4"/>
  <c r="F89" i="4"/>
  <c r="E89" i="4"/>
  <c r="D89" i="4"/>
  <c r="J88" i="4"/>
  <c r="I88" i="4"/>
  <c r="H88" i="4"/>
  <c r="G88" i="4"/>
  <c r="F88" i="4"/>
  <c r="E88" i="4"/>
  <c r="D88" i="4"/>
  <c r="J87" i="4"/>
  <c r="I87" i="4"/>
  <c r="H87" i="4"/>
  <c r="G87" i="4"/>
  <c r="F87" i="4"/>
  <c r="E87" i="4"/>
  <c r="D87" i="4"/>
  <c r="J86" i="4"/>
  <c r="I86" i="4"/>
  <c r="H86" i="4"/>
  <c r="G86" i="4"/>
  <c r="F86" i="4"/>
  <c r="E86" i="4"/>
  <c r="D86" i="4"/>
  <c r="J85" i="4"/>
  <c r="I85" i="4"/>
  <c r="H85" i="4"/>
  <c r="G85" i="4"/>
  <c r="F85" i="4"/>
  <c r="E85" i="4"/>
  <c r="D85" i="4"/>
  <c r="J84" i="4"/>
  <c r="I84" i="4"/>
  <c r="H84" i="4"/>
  <c r="G84" i="4"/>
  <c r="F84" i="4"/>
  <c r="E84" i="4"/>
  <c r="D84" i="4"/>
  <c r="J83" i="4"/>
  <c r="I83" i="4"/>
  <c r="H83" i="4"/>
  <c r="G83" i="4"/>
  <c r="F83" i="4"/>
  <c r="E83" i="4"/>
  <c r="D83" i="4"/>
  <c r="J82" i="4"/>
  <c r="I82" i="4"/>
  <c r="H82" i="4"/>
  <c r="G82" i="4"/>
  <c r="F82" i="4"/>
  <c r="E82" i="4"/>
  <c r="D82" i="4"/>
  <c r="J81" i="4"/>
  <c r="I81" i="4"/>
  <c r="H81" i="4"/>
  <c r="G81" i="4"/>
  <c r="F81" i="4"/>
  <c r="E81" i="4"/>
  <c r="D81" i="4"/>
  <c r="J74" i="4"/>
  <c r="I74" i="4"/>
  <c r="H74" i="4"/>
  <c r="G74" i="4"/>
  <c r="F74" i="4"/>
  <c r="E74" i="4"/>
  <c r="D74" i="4"/>
  <c r="J73" i="4"/>
  <c r="I73" i="4"/>
  <c r="H73" i="4"/>
  <c r="G73" i="4"/>
  <c r="F73" i="4"/>
  <c r="E73" i="4"/>
  <c r="D73" i="4"/>
  <c r="J72" i="4"/>
  <c r="I72" i="4"/>
  <c r="H72" i="4"/>
  <c r="G72" i="4"/>
  <c r="F72" i="4"/>
  <c r="E72" i="4"/>
  <c r="D72" i="4"/>
  <c r="J71" i="4"/>
  <c r="I71" i="4"/>
  <c r="H71" i="4"/>
  <c r="G71" i="4"/>
  <c r="F71" i="4"/>
  <c r="E71" i="4"/>
  <c r="D71" i="4"/>
  <c r="J70" i="4"/>
  <c r="I70" i="4"/>
  <c r="H70" i="4"/>
  <c r="G70" i="4"/>
  <c r="F70" i="4"/>
  <c r="E70" i="4"/>
  <c r="D70" i="4"/>
  <c r="J69" i="4"/>
  <c r="I69" i="4"/>
  <c r="H69" i="4"/>
  <c r="G69" i="4"/>
  <c r="F69" i="4"/>
  <c r="E69" i="4"/>
  <c r="D69" i="4"/>
  <c r="J68" i="4"/>
  <c r="I68" i="4"/>
  <c r="H68" i="4"/>
  <c r="G68" i="4"/>
  <c r="F68" i="4"/>
  <c r="E68" i="4"/>
  <c r="D68" i="4"/>
  <c r="J67" i="4"/>
  <c r="I67" i="4"/>
  <c r="H67" i="4"/>
  <c r="G67" i="4"/>
  <c r="F67" i="4"/>
  <c r="E67" i="4"/>
  <c r="D67" i="4"/>
  <c r="J66" i="4"/>
  <c r="I66" i="4"/>
  <c r="H66" i="4"/>
  <c r="G66" i="4"/>
  <c r="F66" i="4"/>
  <c r="E66" i="4"/>
  <c r="D66" i="4"/>
  <c r="J59" i="4"/>
  <c r="I59" i="4"/>
  <c r="H59" i="4"/>
  <c r="G59" i="4"/>
  <c r="F59" i="4"/>
  <c r="E59" i="4"/>
  <c r="D59" i="4"/>
  <c r="J58" i="4"/>
  <c r="I58" i="4"/>
  <c r="H58" i="4"/>
  <c r="G58" i="4"/>
  <c r="F58" i="4"/>
  <c r="E58" i="4"/>
  <c r="D58" i="4"/>
  <c r="J57" i="4"/>
  <c r="I57" i="4"/>
  <c r="H57" i="4"/>
  <c r="G57" i="4"/>
  <c r="F57" i="4"/>
  <c r="E57" i="4"/>
  <c r="D57" i="4"/>
  <c r="J56" i="4"/>
  <c r="I56" i="4"/>
  <c r="H56" i="4"/>
  <c r="G56" i="4"/>
  <c r="F56" i="4"/>
  <c r="E56" i="4"/>
  <c r="D56" i="4"/>
  <c r="J55" i="4"/>
  <c r="I55" i="4"/>
  <c r="H55" i="4"/>
  <c r="G55" i="4"/>
  <c r="F55" i="4"/>
  <c r="E55" i="4"/>
  <c r="D55" i="4"/>
  <c r="J54" i="4"/>
  <c r="I54" i="4"/>
  <c r="H54" i="4"/>
  <c r="G54" i="4"/>
  <c r="F54" i="4"/>
  <c r="E54" i="4"/>
  <c r="D54" i="4"/>
  <c r="J53" i="4"/>
  <c r="I53" i="4"/>
  <c r="H53" i="4"/>
  <c r="G53" i="4"/>
  <c r="F53" i="4"/>
  <c r="E53" i="4"/>
  <c r="D53" i="4"/>
  <c r="J52" i="4"/>
  <c r="I52" i="4"/>
  <c r="H52" i="4"/>
  <c r="G52" i="4"/>
  <c r="F52" i="4"/>
  <c r="E52" i="4"/>
  <c r="D52" i="4"/>
  <c r="J51" i="4"/>
  <c r="I51" i="4"/>
  <c r="H51" i="4"/>
  <c r="G51" i="4"/>
  <c r="F51" i="4"/>
  <c r="E51" i="4"/>
  <c r="D51" i="4"/>
  <c r="J44" i="4"/>
  <c r="I44" i="4"/>
  <c r="H44" i="4"/>
  <c r="G44" i="4"/>
  <c r="F44" i="4"/>
  <c r="E44" i="4"/>
  <c r="D44" i="4"/>
  <c r="J43" i="4"/>
  <c r="I43" i="4"/>
  <c r="H43" i="4"/>
  <c r="G43" i="4"/>
  <c r="F43" i="4"/>
  <c r="E43" i="4"/>
  <c r="D43" i="4"/>
  <c r="J42" i="4"/>
  <c r="I42" i="4"/>
  <c r="H42" i="4"/>
  <c r="G42" i="4"/>
  <c r="F42" i="4"/>
  <c r="E42" i="4"/>
  <c r="D42" i="4"/>
  <c r="J41" i="4"/>
  <c r="I41" i="4"/>
  <c r="H41" i="4"/>
  <c r="G41" i="4"/>
  <c r="F41" i="4"/>
  <c r="E41" i="4"/>
  <c r="D41" i="4"/>
  <c r="J40" i="4"/>
  <c r="I40" i="4"/>
  <c r="H40" i="4"/>
  <c r="G40" i="4"/>
  <c r="F40" i="4"/>
  <c r="E40" i="4"/>
  <c r="D40" i="4"/>
  <c r="J39" i="4"/>
  <c r="I39" i="4"/>
  <c r="H39" i="4"/>
  <c r="G39" i="4"/>
  <c r="F39" i="4"/>
  <c r="E39" i="4"/>
  <c r="D39" i="4"/>
  <c r="J38" i="4"/>
  <c r="I38" i="4"/>
  <c r="H38" i="4"/>
  <c r="G38" i="4"/>
  <c r="F38" i="4"/>
  <c r="E38" i="4"/>
  <c r="D38" i="4"/>
  <c r="J37" i="4"/>
  <c r="I37" i="4"/>
  <c r="H37" i="4"/>
  <c r="G37" i="4"/>
  <c r="F37" i="4"/>
  <c r="E37" i="4"/>
  <c r="D37" i="4"/>
  <c r="J36" i="4"/>
  <c r="I36" i="4"/>
  <c r="H36" i="4"/>
  <c r="G36" i="4"/>
  <c r="F36" i="4"/>
  <c r="E36" i="4"/>
  <c r="D36" i="4"/>
  <c r="J29" i="4"/>
  <c r="I29" i="4"/>
  <c r="H29" i="4"/>
  <c r="G29" i="4"/>
  <c r="F29" i="4"/>
  <c r="E29" i="4"/>
  <c r="D29" i="4"/>
  <c r="J28" i="4"/>
  <c r="I28" i="4"/>
  <c r="H28" i="4"/>
  <c r="G28" i="4"/>
  <c r="F28" i="4"/>
  <c r="E28" i="4"/>
  <c r="D28" i="4"/>
  <c r="J27" i="4"/>
  <c r="I27" i="4"/>
  <c r="H27" i="4"/>
  <c r="G27" i="4"/>
  <c r="F27" i="4"/>
  <c r="E27" i="4"/>
  <c r="D27" i="4"/>
  <c r="J26" i="4"/>
  <c r="I26" i="4"/>
  <c r="H26" i="4"/>
  <c r="G26" i="4"/>
  <c r="F26" i="4"/>
  <c r="E26" i="4"/>
  <c r="D26" i="4"/>
  <c r="J25" i="4"/>
  <c r="I25" i="4"/>
  <c r="H25" i="4"/>
  <c r="G25" i="4"/>
  <c r="F25" i="4"/>
  <c r="E25" i="4"/>
  <c r="D25" i="4"/>
  <c r="J24" i="4"/>
  <c r="I24" i="4"/>
  <c r="H24" i="4"/>
  <c r="G24" i="4"/>
  <c r="F24" i="4"/>
  <c r="E24" i="4"/>
  <c r="D24" i="4"/>
  <c r="J23" i="4"/>
  <c r="I23" i="4"/>
  <c r="H23" i="4"/>
  <c r="G23" i="4"/>
  <c r="F23" i="4"/>
  <c r="E23" i="4"/>
  <c r="D23" i="4"/>
  <c r="J22" i="4"/>
  <c r="I22" i="4"/>
  <c r="H22" i="4"/>
  <c r="G22" i="4"/>
  <c r="F22" i="4"/>
  <c r="E22" i="4"/>
  <c r="D22" i="4"/>
  <c r="E21" i="4"/>
  <c r="E14" i="4"/>
  <c r="E13" i="4"/>
  <c r="E12" i="4"/>
  <c r="E11" i="4"/>
  <c r="E10" i="4"/>
  <c r="E9" i="4"/>
  <c r="E8" i="4"/>
  <c r="E7" i="4"/>
  <c r="F6" i="4"/>
  <c r="E6" i="4"/>
  <c r="J21" i="4"/>
  <c r="I21" i="4"/>
  <c r="H21" i="4"/>
  <c r="G21" i="4"/>
  <c r="F21" i="4"/>
  <c r="D21" i="4"/>
  <c r="F13" i="4"/>
  <c r="G13" i="4"/>
  <c r="H13" i="4"/>
  <c r="I13" i="4"/>
  <c r="J13" i="4"/>
  <c r="F14" i="4"/>
  <c r="G14" i="4"/>
  <c r="H14" i="4"/>
  <c r="I14" i="4"/>
  <c r="J14" i="4"/>
  <c r="D14" i="4"/>
  <c r="D13" i="4"/>
  <c r="J12" i="4"/>
  <c r="I12" i="4"/>
  <c r="H12" i="4"/>
  <c r="G12" i="4"/>
  <c r="F12" i="4"/>
  <c r="D12" i="4"/>
  <c r="J11" i="4"/>
  <c r="I11" i="4"/>
  <c r="H11" i="4"/>
  <c r="G11" i="4"/>
  <c r="F11" i="4"/>
  <c r="D11" i="4"/>
  <c r="J10" i="4"/>
  <c r="I10" i="4"/>
  <c r="H10" i="4"/>
  <c r="G10" i="4"/>
  <c r="F10" i="4"/>
  <c r="D10" i="4"/>
  <c r="J9" i="4"/>
  <c r="I9" i="4"/>
  <c r="H9" i="4"/>
  <c r="G9" i="4"/>
  <c r="F9" i="4"/>
  <c r="D9" i="4"/>
  <c r="J8" i="4"/>
  <c r="I8" i="4"/>
  <c r="H8" i="4"/>
  <c r="G8" i="4"/>
  <c r="F8" i="4"/>
  <c r="D8" i="4"/>
  <c r="J7" i="4"/>
  <c r="I7" i="4"/>
  <c r="H7" i="4"/>
  <c r="G7" i="4"/>
  <c r="F7" i="4"/>
  <c r="D7" i="4"/>
  <c r="J6" i="4"/>
  <c r="I6" i="4"/>
  <c r="H6" i="4"/>
  <c r="G6" i="4"/>
  <c r="D6" i="4"/>
  <c r="D48" i="4" l="1"/>
  <c r="D108" i="4"/>
  <c r="D3" i="4"/>
  <c r="D63" i="4"/>
  <c r="D18" i="4"/>
  <c r="D78" i="4"/>
  <c r="D33" i="4"/>
  <c r="D93" i="4"/>
  <c r="C241" i="2" l="1"/>
  <c r="C240" i="2"/>
  <c r="C239" i="2"/>
  <c r="C238" i="2"/>
  <c r="J239" i="2"/>
  <c r="K239" i="2"/>
  <c r="L239" i="2"/>
  <c r="J240" i="2"/>
  <c r="K240" i="2"/>
  <c r="L240" i="2"/>
  <c r="J241" i="2"/>
  <c r="K241" i="2"/>
  <c r="L241" i="2"/>
  <c r="J238" i="2"/>
  <c r="K238" i="2"/>
  <c r="L238" i="2"/>
  <c r="M235" i="2"/>
  <c r="I235" i="2"/>
  <c r="H235" i="2"/>
  <c r="G235" i="2"/>
  <c r="F235" i="2"/>
  <c r="O235" i="2" s="1"/>
  <c r="Q235" i="2" s="1"/>
  <c r="E235" i="2"/>
  <c r="N235" i="2" s="1"/>
  <c r="D235" i="2"/>
  <c r="V234" i="2"/>
  <c r="U234" i="2"/>
  <c r="N234" i="2"/>
  <c r="I234" i="2"/>
  <c r="H234" i="2"/>
  <c r="G234" i="2"/>
  <c r="F234" i="2"/>
  <c r="O234" i="2" s="1"/>
  <c r="E234" i="2"/>
  <c r="D234" i="2"/>
  <c r="M234" i="2" s="1"/>
  <c r="V233" i="2"/>
  <c r="U233" i="2"/>
  <c r="I233" i="2"/>
  <c r="H233" i="2"/>
  <c r="G233" i="2"/>
  <c r="F233" i="2"/>
  <c r="O233" i="2" s="1"/>
  <c r="E233" i="2"/>
  <c r="N233" i="2" s="1"/>
  <c r="D233" i="2"/>
  <c r="M233" i="2" s="1"/>
  <c r="I232" i="2"/>
  <c r="H232" i="2"/>
  <c r="G232" i="2"/>
  <c r="F232" i="2"/>
  <c r="O232" i="2" s="1"/>
  <c r="Q232" i="2" s="1"/>
  <c r="E232" i="2"/>
  <c r="N232" i="2" s="1"/>
  <c r="D232" i="2"/>
  <c r="M232" i="2" s="1"/>
  <c r="I231" i="2"/>
  <c r="H231" i="2"/>
  <c r="G231" i="2"/>
  <c r="F231" i="2"/>
  <c r="O231" i="2" s="1"/>
  <c r="E231" i="2"/>
  <c r="N231" i="2" s="1"/>
  <c r="D231" i="2"/>
  <c r="M231" i="2" s="1"/>
  <c r="I230" i="2"/>
  <c r="H230" i="2"/>
  <c r="G230" i="2"/>
  <c r="F230" i="2"/>
  <c r="O230" i="2" s="1"/>
  <c r="E230" i="2"/>
  <c r="N230" i="2" s="1"/>
  <c r="D230" i="2"/>
  <c r="M230" i="2" s="1"/>
  <c r="I228" i="2"/>
  <c r="H228" i="2"/>
  <c r="G228" i="2"/>
  <c r="F228" i="2"/>
  <c r="O228" i="2" s="1"/>
  <c r="E228" i="2"/>
  <c r="N228" i="2" s="1"/>
  <c r="D228" i="2"/>
  <c r="M228" i="2" s="1"/>
  <c r="I227" i="2"/>
  <c r="H227" i="2"/>
  <c r="G227" i="2"/>
  <c r="F227" i="2"/>
  <c r="O227" i="2" s="1"/>
  <c r="E227" i="2"/>
  <c r="N227" i="2" s="1"/>
  <c r="D227" i="2"/>
  <c r="M227" i="2" s="1"/>
  <c r="H223" i="2"/>
  <c r="I223" i="2" s="1"/>
  <c r="D223" i="2"/>
  <c r="H222" i="2"/>
  <c r="I222" i="2" s="1"/>
  <c r="D222" i="2"/>
  <c r="H221" i="2"/>
  <c r="I221" i="2" s="1"/>
  <c r="D221" i="2"/>
  <c r="U220" i="2"/>
  <c r="U221" i="2" s="1"/>
  <c r="H220" i="2"/>
  <c r="I220" i="2" s="1"/>
  <c r="D220" i="2"/>
  <c r="H215" i="2"/>
  <c r="I215" i="2" s="1"/>
  <c r="D215" i="2"/>
  <c r="U214" i="2"/>
  <c r="U215" i="2" s="1"/>
  <c r="E215" i="2" s="1"/>
  <c r="H214" i="2"/>
  <c r="I214" i="2" s="1"/>
  <c r="D214" i="2"/>
  <c r="V210" i="2"/>
  <c r="U210" i="2"/>
  <c r="I210" i="2"/>
  <c r="H210" i="2"/>
  <c r="G210" i="2"/>
  <c r="F210" i="2"/>
  <c r="O210" i="2" s="1"/>
  <c r="E210" i="2"/>
  <c r="N210" i="2" s="1"/>
  <c r="D210" i="2"/>
  <c r="M210" i="2" s="1"/>
  <c r="V209" i="2"/>
  <c r="U209" i="2"/>
  <c r="I209" i="2"/>
  <c r="H209" i="2"/>
  <c r="G209" i="2"/>
  <c r="F209" i="2"/>
  <c r="O209" i="2" s="1"/>
  <c r="E209" i="2"/>
  <c r="N209" i="2" s="1"/>
  <c r="D209" i="2"/>
  <c r="M209" i="2" s="1"/>
  <c r="I208" i="2"/>
  <c r="H208" i="2"/>
  <c r="G208" i="2"/>
  <c r="F208" i="2"/>
  <c r="O208" i="2" s="1"/>
  <c r="E208" i="2"/>
  <c r="N208" i="2" s="1"/>
  <c r="D208" i="2"/>
  <c r="M208" i="2" s="1"/>
  <c r="I203" i="2"/>
  <c r="H203" i="2"/>
  <c r="G203" i="2"/>
  <c r="F203" i="2"/>
  <c r="E203" i="2"/>
  <c r="D203" i="2"/>
  <c r="I202" i="2"/>
  <c r="H202" i="2"/>
  <c r="G202" i="2"/>
  <c r="F202" i="2"/>
  <c r="E202" i="2"/>
  <c r="D202" i="2"/>
  <c r="I201" i="2"/>
  <c r="H201" i="2"/>
  <c r="G201" i="2"/>
  <c r="F201" i="2"/>
  <c r="E201" i="2"/>
  <c r="D201" i="2"/>
  <c r="I200" i="2"/>
  <c r="H200" i="2"/>
  <c r="G200" i="2"/>
  <c r="F200" i="2"/>
  <c r="O200" i="2" s="1"/>
  <c r="E200" i="2"/>
  <c r="D200" i="2"/>
  <c r="I199" i="2"/>
  <c r="H199" i="2"/>
  <c r="G199" i="2"/>
  <c r="F199" i="2"/>
  <c r="E199" i="2"/>
  <c r="D199" i="2"/>
  <c r="I198" i="2"/>
  <c r="H198" i="2"/>
  <c r="G198" i="2"/>
  <c r="F198" i="2"/>
  <c r="E198" i="2"/>
  <c r="N198" i="2" s="1"/>
  <c r="D198" i="2"/>
  <c r="I197" i="2"/>
  <c r="H197" i="2"/>
  <c r="G197" i="2"/>
  <c r="F197" i="2"/>
  <c r="E197" i="2"/>
  <c r="D197" i="2"/>
  <c r="M196" i="2" s="1"/>
  <c r="I196" i="2"/>
  <c r="H196" i="2"/>
  <c r="G196" i="2"/>
  <c r="F196" i="2"/>
  <c r="E196" i="2"/>
  <c r="N196" i="2" s="1"/>
  <c r="D196" i="2"/>
  <c r="I195" i="2"/>
  <c r="H195" i="2"/>
  <c r="G195" i="2"/>
  <c r="F195" i="2"/>
  <c r="E195" i="2"/>
  <c r="D195" i="2"/>
  <c r="N194" i="2"/>
  <c r="I194" i="2"/>
  <c r="H194" i="2"/>
  <c r="G194" i="2"/>
  <c r="F194" i="2"/>
  <c r="O194" i="2" s="1"/>
  <c r="E194" i="2"/>
  <c r="D194" i="2"/>
  <c r="I193" i="2"/>
  <c r="H193" i="2"/>
  <c r="G193" i="2"/>
  <c r="F193" i="2"/>
  <c r="E193" i="2"/>
  <c r="D193" i="2"/>
  <c r="V192" i="2"/>
  <c r="U192" i="2"/>
  <c r="I192" i="2"/>
  <c r="H192" i="2"/>
  <c r="G192" i="2"/>
  <c r="F192" i="2"/>
  <c r="E192" i="2"/>
  <c r="D192" i="2"/>
  <c r="V191" i="2"/>
  <c r="U191" i="2"/>
  <c r="I191" i="2"/>
  <c r="H191" i="2"/>
  <c r="G191" i="2"/>
  <c r="F191" i="2"/>
  <c r="E191" i="2"/>
  <c r="D191" i="2"/>
  <c r="I190" i="2"/>
  <c r="I241" i="2" s="1"/>
  <c r="H190" i="2"/>
  <c r="H241" i="2" s="1"/>
  <c r="G190" i="2"/>
  <c r="G241" i="2" s="1"/>
  <c r="F190" i="2"/>
  <c r="F241" i="2" s="1"/>
  <c r="E190" i="2"/>
  <c r="E241" i="2" s="1"/>
  <c r="D190" i="2"/>
  <c r="D241" i="2" s="1"/>
  <c r="I189" i="2"/>
  <c r="H189" i="2"/>
  <c r="G189" i="2"/>
  <c r="F189" i="2"/>
  <c r="E189" i="2"/>
  <c r="D189" i="2"/>
  <c r="M188" i="2"/>
  <c r="I188" i="2"/>
  <c r="H188" i="2"/>
  <c r="H240" i="2" s="1"/>
  <c r="G188" i="2"/>
  <c r="G240" i="2" s="1"/>
  <c r="F188" i="2"/>
  <c r="E188" i="2"/>
  <c r="D188" i="2"/>
  <c r="D240" i="2" s="1"/>
  <c r="I187" i="2"/>
  <c r="H187" i="2"/>
  <c r="G187" i="2"/>
  <c r="F187" i="2"/>
  <c r="E187" i="2"/>
  <c r="D187" i="2"/>
  <c r="I186" i="2"/>
  <c r="I239" i="2" s="1"/>
  <c r="H186" i="2"/>
  <c r="G186" i="2"/>
  <c r="F186" i="2"/>
  <c r="E186" i="2"/>
  <c r="N186" i="2" s="1"/>
  <c r="D186" i="2"/>
  <c r="I185" i="2"/>
  <c r="H185" i="2"/>
  <c r="G185" i="2"/>
  <c r="F185" i="2"/>
  <c r="E185" i="2"/>
  <c r="D185" i="2"/>
  <c r="M184" i="2" s="1"/>
  <c r="I184" i="2"/>
  <c r="H184" i="2"/>
  <c r="G184" i="2"/>
  <c r="F184" i="2"/>
  <c r="E184" i="2"/>
  <c r="E238" i="2" s="1"/>
  <c r="D184" i="2"/>
  <c r="M180" i="2"/>
  <c r="I180" i="2"/>
  <c r="H180" i="2"/>
  <c r="G180" i="2"/>
  <c r="F180" i="2"/>
  <c r="O180" i="2" s="1"/>
  <c r="Q180" i="2" s="1"/>
  <c r="E180" i="2"/>
  <c r="N180" i="2" s="1"/>
  <c r="D180" i="2"/>
  <c r="I179" i="2"/>
  <c r="H179" i="2"/>
  <c r="G179" i="2"/>
  <c r="F179" i="2"/>
  <c r="O179" i="2" s="1"/>
  <c r="E179" i="2"/>
  <c r="N179" i="2" s="1"/>
  <c r="D179" i="2"/>
  <c r="M179" i="2" s="1"/>
  <c r="I178" i="2"/>
  <c r="H178" i="2"/>
  <c r="G178" i="2"/>
  <c r="F178" i="2"/>
  <c r="O178" i="2" s="1"/>
  <c r="E178" i="2"/>
  <c r="N178" i="2" s="1"/>
  <c r="P178" i="2" s="1"/>
  <c r="D178" i="2"/>
  <c r="M178" i="2" s="1"/>
  <c r="H174" i="2"/>
  <c r="I174" i="2" s="1"/>
  <c r="E174" i="2"/>
  <c r="D174" i="2"/>
  <c r="H173" i="2"/>
  <c r="I173" i="2" s="1"/>
  <c r="E173" i="2"/>
  <c r="D173" i="2"/>
  <c r="H172" i="2"/>
  <c r="I172" i="2" s="1"/>
  <c r="E172" i="2"/>
  <c r="F172" i="2" s="1"/>
  <c r="D172" i="2"/>
  <c r="H171" i="2"/>
  <c r="I171" i="2" s="1"/>
  <c r="E171" i="2"/>
  <c r="D171" i="2"/>
  <c r="I170" i="2"/>
  <c r="H170" i="2"/>
  <c r="E170" i="2"/>
  <c r="D170" i="2"/>
  <c r="I166" i="2"/>
  <c r="H166" i="2"/>
  <c r="G166" i="2"/>
  <c r="F166" i="2"/>
  <c r="E166" i="2"/>
  <c r="D166" i="2"/>
  <c r="I165" i="2"/>
  <c r="H165" i="2"/>
  <c r="G165" i="2"/>
  <c r="F165" i="2"/>
  <c r="E165" i="2"/>
  <c r="D165" i="2"/>
  <c r="M165" i="2" s="1"/>
  <c r="I164" i="2"/>
  <c r="H164" i="2"/>
  <c r="G164" i="2"/>
  <c r="F164" i="2"/>
  <c r="E164" i="2"/>
  <c r="D164" i="2"/>
  <c r="I163" i="2"/>
  <c r="H163" i="2"/>
  <c r="G163" i="2"/>
  <c r="F163" i="2"/>
  <c r="E163" i="2"/>
  <c r="N163" i="2" s="1"/>
  <c r="D163" i="2"/>
  <c r="I162" i="2"/>
  <c r="H162" i="2"/>
  <c r="G162" i="2"/>
  <c r="F162" i="2"/>
  <c r="E162" i="2"/>
  <c r="D162" i="2"/>
  <c r="I161" i="2"/>
  <c r="H161" i="2"/>
  <c r="G161" i="2"/>
  <c r="F161" i="2"/>
  <c r="E161" i="2"/>
  <c r="D161" i="2"/>
  <c r="M161" i="2" s="1"/>
  <c r="I160" i="2"/>
  <c r="H160" i="2"/>
  <c r="G160" i="2"/>
  <c r="F160" i="2"/>
  <c r="E160" i="2"/>
  <c r="D160" i="2"/>
  <c r="I159" i="2"/>
  <c r="H159" i="2"/>
  <c r="G159" i="2"/>
  <c r="F159" i="2"/>
  <c r="E159" i="2"/>
  <c r="N159" i="2" s="1"/>
  <c r="D159" i="2"/>
  <c r="M159" i="2" s="1"/>
  <c r="I158" i="2"/>
  <c r="H158" i="2"/>
  <c r="G158" i="2"/>
  <c r="F158" i="2"/>
  <c r="E158" i="2"/>
  <c r="D158" i="2"/>
  <c r="M157" i="2"/>
  <c r="I157" i="2"/>
  <c r="H157" i="2"/>
  <c r="G157" i="2"/>
  <c r="F157" i="2"/>
  <c r="O157" i="2" s="1"/>
  <c r="Q157" i="2" s="1"/>
  <c r="E157" i="2"/>
  <c r="N157" i="2" s="1"/>
  <c r="D157" i="2"/>
  <c r="I156" i="2"/>
  <c r="H156" i="2"/>
  <c r="G156" i="2"/>
  <c r="F156" i="2"/>
  <c r="E156" i="2"/>
  <c r="D156" i="2"/>
  <c r="M155" i="2" s="1"/>
  <c r="I155" i="2"/>
  <c r="H155" i="2"/>
  <c r="G155" i="2"/>
  <c r="F155" i="2"/>
  <c r="O155" i="2" s="1"/>
  <c r="E155" i="2"/>
  <c r="D155" i="2"/>
  <c r="V154" i="2"/>
  <c r="U154" i="2"/>
  <c r="I154" i="2"/>
  <c r="H154" i="2"/>
  <c r="G154" i="2"/>
  <c r="F154" i="2"/>
  <c r="E154" i="2"/>
  <c r="D154" i="2"/>
  <c r="I153" i="2"/>
  <c r="H153" i="2"/>
  <c r="G153" i="2"/>
  <c r="F153" i="2"/>
  <c r="E153" i="2"/>
  <c r="N153" i="2" s="1"/>
  <c r="D153" i="2"/>
  <c r="M153" i="2" s="1"/>
  <c r="I152" i="2"/>
  <c r="H152" i="2"/>
  <c r="G152" i="2"/>
  <c r="F152" i="2"/>
  <c r="E152" i="2"/>
  <c r="D152" i="2"/>
  <c r="I151" i="2"/>
  <c r="H151" i="2"/>
  <c r="G151" i="2"/>
  <c r="F151" i="2"/>
  <c r="E151" i="2"/>
  <c r="D151" i="2"/>
  <c r="M151" i="2" s="1"/>
  <c r="I150" i="2"/>
  <c r="H150" i="2"/>
  <c r="G150" i="2"/>
  <c r="F150" i="2"/>
  <c r="E150" i="2"/>
  <c r="D150" i="2"/>
  <c r="M149" i="2"/>
  <c r="I149" i="2"/>
  <c r="H149" i="2"/>
  <c r="G149" i="2"/>
  <c r="F149" i="2"/>
  <c r="E149" i="2"/>
  <c r="N149" i="2" s="1"/>
  <c r="D149" i="2"/>
  <c r="I148" i="2"/>
  <c r="H148" i="2"/>
  <c r="G148" i="2"/>
  <c r="F148" i="2"/>
  <c r="E148" i="2"/>
  <c r="N147" i="2" s="1"/>
  <c r="D148" i="2"/>
  <c r="M147" i="2" s="1"/>
  <c r="I147" i="2"/>
  <c r="H147" i="2"/>
  <c r="G147" i="2"/>
  <c r="F147" i="2"/>
  <c r="O147" i="2" s="1"/>
  <c r="E147" i="2"/>
  <c r="D147" i="2"/>
  <c r="Q143" i="2"/>
  <c r="P143" i="2"/>
  <c r="I143" i="2"/>
  <c r="H143" i="2"/>
  <c r="G143" i="2"/>
  <c r="F143" i="2"/>
  <c r="O143" i="2" s="1"/>
  <c r="E143" i="2"/>
  <c r="N143" i="2" s="1"/>
  <c r="D143" i="2"/>
  <c r="M143" i="2" s="1"/>
  <c r="I142" i="2"/>
  <c r="H142" i="2"/>
  <c r="G142" i="2"/>
  <c r="F142" i="2"/>
  <c r="O142" i="2" s="1"/>
  <c r="E142" i="2"/>
  <c r="N142" i="2" s="1"/>
  <c r="D142" i="2"/>
  <c r="M142" i="2" s="1"/>
  <c r="I141" i="2"/>
  <c r="H141" i="2"/>
  <c r="G141" i="2"/>
  <c r="F141" i="2"/>
  <c r="O141" i="2" s="1"/>
  <c r="E141" i="2"/>
  <c r="N141" i="2" s="1"/>
  <c r="D141" i="2"/>
  <c r="M141" i="2" s="1"/>
  <c r="V138" i="2"/>
  <c r="U138" i="2"/>
  <c r="V137" i="2"/>
  <c r="U137" i="2"/>
  <c r="N136" i="2"/>
  <c r="P136" i="2" s="1"/>
  <c r="I136" i="2"/>
  <c r="H136" i="2"/>
  <c r="G136" i="2"/>
  <c r="F136" i="2"/>
  <c r="O136" i="2" s="1"/>
  <c r="Q136" i="2" s="1"/>
  <c r="E136" i="2"/>
  <c r="D136" i="2"/>
  <c r="M136" i="2" s="1"/>
  <c r="M135" i="2"/>
  <c r="I135" i="2"/>
  <c r="H135" i="2"/>
  <c r="G135" i="2"/>
  <c r="F135" i="2"/>
  <c r="O135" i="2" s="1"/>
  <c r="Q135" i="2" s="1"/>
  <c r="E135" i="2"/>
  <c r="N135" i="2" s="1"/>
  <c r="D135" i="2"/>
  <c r="I134" i="2"/>
  <c r="H134" i="2"/>
  <c r="G134" i="2"/>
  <c r="F134" i="2"/>
  <c r="O134" i="2" s="1"/>
  <c r="E134" i="2"/>
  <c r="N134" i="2" s="1"/>
  <c r="D134" i="2"/>
  <c r="M134" i="2" s="1"/>
  <c r="I132" i="2"/>
  <c r="H132" i="2"/>
  <c r="G132" i="2"/>
  <c r="F132" i="2"/>
  <c r="O132" i="2" s="1"/>
  <c r="E132" i="2"/>
  <c r="N132" i="2" s="1"/>
  <c r="D132" i="2"/>
  <c r="M132" i="2" s="1"/>
  <c r="Q132" i="2" s="1"/>
  <c r="I131" i="2"/>
  <c r="H131" i="2"/>
  <c r="G131" i="2"/>
  <c r="F131" i="2"/>
  <c r="O131" i="2" s="1"/>
  <c r="E131" i="2"/>
  <c r="N131" i="2" s="1"/>
  <c r="P131" i="2" s="1"/>
  <c r="D131" i="2"/>
  <c r="M131" i="2" s="1"/>
  <c r="V127" i="2"/>
  <c r="U127" i="2"/>
  <c r="I127" i="2"/>
  <c r="H127" i="2"/>
  <c r="G127" i="2"/>
  <c r="F127" i="2"/>
  <c r="O127" i="2" s="1"/>
  <c r="E127" i="2"/>
  <c r="N127" i="2" s="1"/>
  <c r="D127" i="2"/>
  <c r="M127" i="2" s="1"/>
  <c r="Q127" i="2" s="1"/>
  <c r="N126" i="2"/>
  <c r="I126" i="2"/>
  <c r="H126" i="2"/>
  <c r="G126" i="2"/>
  <c r="F126" i="2"/>
  <c r="O126" i="2" s="1"/>
  <c r="E126" i="2"/>
  <c r="D126" i="2"/>
  <c r="M126" i="2" s="1"/>
  <c r="I125" i="2"/>
  <c r="H125" i="2"/>
  <c r="G125" i="2"/>
  <c r="F125" i="2"/>
  <c r="O125" i="2" s="1"/>
  <c r="E125" i="2"/>
  <c r="N125" i="2" s="1"/>
  <c r="D125" i="2"/>
  <c r="M125" i="2" s="1"/>
  <c r="I124" i="2"/>
  <c r="H124" i="2"/>
  <c r="G124" i="2"/>
  <c r="F124" i="2"/>
  <c r="O124" i="2" s="1"/>
  <c r="E124" i="2"/>
  <c r="N124" i="2" s="1"/>
  <c r="D124" i="2"/>
  <c r="M124" i="2" s="1"/>
  <c r="N123" i="2"/>
  <c r="P123" i="2" s="1"/>
  <c r="I123" i="2"/>
  <c r="H123" i="2"/>
  <c r="G123" i="2"/>
  <c r="F123" i="2"/>
  <c r="O123" i="2" s="1"/>
  <c r="Q123" i="2" s="1"/>
  <c r="E123" i="2"/>
  <c r="D123" i="2"/>
  <c r="M123" i="2" s="1"/>
  <c r="M121" i="2"/>
  <c r="I121" i="2"/>
  <c r="H121" i="2"/>
  <c r="G121" i="2"/>
  <c r="F121" i="2"/>
  <c r="O121" i="2" s="1"/>
  <c r="Q121" i="2" s="1"/>
  <c r="E121" i="2"/>
  <c r="N121" i="2" s="1"/>
  <c r="D121" i="2"/>
  <c r="I120" i="2"/>
  <c r="H120" i="2"/>
  <c r="G120" i="2"/>
  <c r="F120" i="2"/>
  <c r="O120" i="2" s="1"/>
  <c r="E120" i="2"/>
  <c r="N120" i="2" s="1"/>
  <c r="D120" i="2"/>
  <c r="M120" i="2" s="1"/>
  <c r="I119" i="2"/>
  <c r="H119" i="2"/>
  <c r="G119" i="2"/>
  <c r="F119" i="2"/>
  <c r="O119" i="2" s="1"/>
  <c r="Q119" i="2" s="1"/>
  <c r="E119" i="2"/>
  <c r="N119" i="2" s="1"/>
  <c r="D119" i="2"/>
  <c r="M119" i="2" s="1"/>
  <c r="N115" i="2"/>
  <c r="P115" i="2" s="1"/>
  <c r="I115" i="2"/>
  <c r="H115" i="2"/>
  <c r="G115" i="2"/>
  <c r="F115" i="2"/>
  <c r="O115" i="2" s="1"/>
  <c r="Q115" i="2" s="1"/>
  <c r="E115" i="2"/>
  <c r="D115" i="2"/>
  <c r="M115" i="2" s="1"/>
  <c r="I114" i="2"/>
  <c r="H114" i="2"/>
  <c r="G114" i="2"/>
  <c r="F114" i="2"/>
  <c r="O114" i="2" s="1"/>
  <c r="E114" i="2"/>
  <c r="N114" i="2" s="1"/>
  <c r="D114" i="2"/>
  <c r="M114" i="2" s="1"/>
  <c r="V113" i="2"/>
  <c r="U113" i="2"/>
  <c r="I113" i="2"/>
  <c r="H113" i="2"/>
  <c r="G113" i="2"/>
  <c r="F113" i="2"/>
  <c r="O113" i="2" s="1"/>
  <c r="Q113" i="2" s="1"/>
  <c r="E113" i="2"/>
  <c r="N113" i="2" s="1"/>
  <c r="D113" i="2"/>
  <c r="M113" i="2" s="1"/>
  <c r="I112" i="2"/>
  <c r="H112" i="2"/>
  <c r="G112" i="2"/>
  <c r="F112" i="2"/>
  <c r="O112" i="2" s="1"/>
  <c r="E112" i="2"/>
  <c r="N112" i="2" s="1"/>
  <c r="P112" i="2" s="1"/>
  <c r="D112" i="2"/>
  <c r="M112" i="2" s="1"/>
  <c r="I111" i="2"/>
  <c r="H111" i="2"/>
  <c r="G111" i="2"/>
  <c r="F111" i="2"/>
  <c r="O111" i="2" s="1"/>
  <c r="E111" i="2"/>
  <c r="N111" i="2" s="1"/>
  <c r="D111" i="2"/>
  <c r="M111" i="2" s="1"/>
  <c r="O110" i="2"/>
  <c r="Q110" i="2" s="1"/>
  <c r="N110" i="2"/>
  <c r="I110" i="2"/>
  <c r="H110" i="2"/>
  <c r="G110" i="2"/>
  <c r="F110" i="2"/>
  <c r="E110" i="2"/>
  <c r="D110" i="2"/>
  <c r="M110" i="2" s="1"/>
  <c r="N108" i="2"/>
  <c r="P108" i="2" s="1"/>
  <c r="I108" i="2"/>
  <c r="H108" i="2"/>
  <c r="G108" i="2"/>
  <c r="F108" i="2"/>
  <c r="O108" i="2" s="1"/>
  <c r="E108" i="2"/>
  <c r="D108" i="2"/>
  <c r="M108" i="2" s="1"/>
  <c r="I107" i="2"/>
  <c r="H107" i="2"/>
  <c r="G107" i="2"/>
  <c r="F107" i="2"/>
  <c r="O107" i="2" s="1"/>
  <c r="E107" i="2"/>
  <c r="N107" i="2" s="1"/>
  <c r="D107" i="2"/>
  <c r="M107" i="2" s="1"/>
  <c r="Q107" i="2" s="1"/>
  <c r="I105" i="2"/>
  <c r="H105" i="2"/>
  <c r="G105" i="2"/>
  <c r="F105" i="2"/>
  <c r="O105" i="2" s="1"/>
  <c r="E105" i="2"/>
  <c r="N105" i="2" s="1"/>
  <c r="D105" i="2"/>
  <c r="M105" i="2" s="1"/>
  <c r="N104" i="2"/>
  <c r="I104" i="2"/>
  <c r="H104" i="2"/>
  <c r="G104" i="2"/>
  <c r="F104" i="2"/>
  <c r="O104" i="2" s="1"/>
  <c r="Q104" i="2" s="1"/>
  <c r="E104" i="2"/>
  <c r="D104" i="2"/>
  <c r="M104" i="2" s="1"/>
  <c r="I103" i="2"/>
  <c r="H103" i="2"/>
  <c r="G103" i="2"/>
  <c r="F103" i="2"/>
  <c r="O103" i="2" s="1"/>
  <c r="E103" i="2"/>
  <c r="N103" i="2" s="1"/>
  <c r="P103" i="2" s="1"/>
  <c r="D103" i="2"/>
  <c r="M103" i="2" s="1"/>
  <c r="I102" i="2"/>
  <c r="H102" i="2"/>
  <c r="G102" i="2"/>
  <c r="F102" i="2"/>
  <c r="O102" i="2" s="1"/>
  <c r="Q102" i="2" s="1"/>
  <c r="E102" i="2"/>
  <c r="N102" i="2" s="1"/>
  <c r="D102" i="2"/>
  <c r="M102" i="2" s="1"/>
  <c r="I95" i="2"/>
  <c r="H95" i="2"/>
  <c r="D95" i="2"/>
  <c r="AB94" i="2"/>
  <c r="H94" i="2"/>
  <c r="I94" i="2" s="1"/>
  <c r="D94" i="2"/>
  <c r="H90" i="2"/>
  <c r="I90" i="2" s="1"/>
  <c r="D90" i="2"/>
  <c r="H89" i="2"/>
  <c r="I89" i="2" s="1"/>
  <c r="D89" i="2"/>
  <c r="I88" i="2"/>
  <c r="H88" i="2"/>
  <c r="D88" i="2"/>
  <c r="AB87" i="2"/>
  <c r="H87" i="2"/>
  <c r="I87" i="2" s="1"/>
  <c r="D87" i="2"/>
  <c r="AB86" i="2"/>
  <c r="E86" i="2" s="1"/>
  <c r="H86" i="2"/>
  <c r="I86" i="2" s="1"/>
  <c r="D86" i="2"/>
  <c r="H82" i="2"/>
  <c r="I82" i="2" s="1"/>
  <c r="E82" i="2"/>
  <c r="D82" i="2"/>
  <c r="H81" i="2"/>
  <c r="I81" i="2" s="1"/>
  <c r="F81" i="2"/>
  <c r="E81" i="2"/>
  <c r="D81" i="2"/>
  <c r="H80" i="2"/>
  <c r="I80" i="2" s="1"/>
  <c r="E80" i="2"/>
  <c r="D80" i="2"/>
  <c r="H79" i="2"/>
  <c r="I79" i="2" s="1"/>
  <c r="E79" i="2"/>
  <c r="D79" i="2"/>
  <c r="H78" i="2"/>
  <c r="I78" i="2" s="1"/>
  <c r="E78" i="2"/>
  <c r="F78" i="2" s="1"/>
  <c r="D78" i="2"/>
  <c r="H74" i="2"/>
  <c r="I74" i="2" s="1"/>
  <c r="E74" i="2"/>
  <c r="F74" i="2" s="1"/>
  <c r="D74" i="2"/>
  <c r="H73" i="2"/>
  <c r="I73" i="2" s="1"/>
  <c r="E73" i="2"/>
  <c r="D73" i="2"/>
  <c r="I72" i="2"/>
  <c r="H72" i="2"/>
  <c r="E72" i="2"/>
  <c r="D72" i="2"/>
  <c r="I71" i="2"/>
  <c r="H71" i="2"/>
  <c r="E71" i="2"/>
  <c r="D71" i="2"/>
  <c r="H70" i="2"/>
  <c r="I70" i="2" s="1"/>
  <c r="E70" i="2"/>
  <c r="D70" i="2"/>
  <c r="I66" i="2"/>
  <c r="H66" i="2"/>
  <c r="D66" i="2"/>
  <c r="H65" i="2"/>
  <c r="I65" i="2" s="1"/>
  <c r="D65" i="2"/>
  <c r="H64" i="2"/>
  <c r="I64" i="2" s="1"/>
  <c r="D64" i="2"/>
  <c r="AB63" i="2"/>
  <c r="H63" i="2"/>
  <c r="I63" i="2" s="1"/>
  <c r="D63" i="2"/>
  <c r="F58" i="2"/>
  <c r="E58" i="2"/>
  <c r="D58" i="2"/>
  <c r="H58" i="2" s="1"/>
  <c r="I58" i="2" s="1"/>
  <c r="F57" i="2"/>
  <c r="E57" i="2"/>
  <c r="D57" i="2"/>
  <c r="H57" i="2" s="1"/>
  <c r="I57" i="2" s="1"/>
  <c r="F56" i="2"/>
  <c r="E56" i="2"/>
  <c r="D56" i="2"/>
  <c r="H56" i="2" s="1"/>
  <c r="H55" i="2"/>
  <c r="F55" i="2"/>
  <c r="E55" i="2"/>
  <c r="D55" i="2"/>
  <c r="F49" i="2"/>
  <c r="E49" i="2"/>
  <c r="D49" i="2"/>
  <c r="H49" i="2" s="1"/>
  <c r="F48" i="2"/>
  <c r="E48" i="2"/>
  <c r="D48" i="2"/>
  <c r="H48" i="2" s="1"/>
  <c r="F47" i="2"/>
  <c r="E47" i="2"/>
  <c r="D47" i="2"/>
  <c r="H47" i="2" s="1"/>
  <c r="F46" i="2"/>
  <c r="E46" i="2"/>
  <c r="D46" i="2"/>
  <c r="H46" i="2" s="1"/>
  <c r="V41" i="2"/>
  <c r="U41" i="2"/>
  <c r="T41" i="2"/>
  <c r="S41" i="2"/>
  <c r="R41" i="2"/>
  <c r="P41" i="2"/>
  <c r="O41" i="2"/>
  <c r="N41" i="2"/>
  <c r="V39" i="2"/>
  <c r="U39" i="2"/>
  <c r="T39" i="2"/>
  <c r="S39" i="2"/>
  <c r="R39" i="2"/>
  <c r="P39" i="2"/>
  <c r="O39" i="2"/>
  <c r="N39" i="2"/>
  <c r="V38" i="2"/>
  <c r="U38" i="2"/>
  <c r="T38" i="2"/>
  <c r="S38" i="2"/>
  <c r="R38" i="2"/>
  <c r="P38" i="2"/>
  <c r="O38" i="2"/>
  <c r="N38" i="2"/>
  <c r="V37" i="2"/>
  <c r="U37" i="2"/>
  <c r="T37" i="2"/>
  <c r="S37" i="2"/>
  <c r="R37" i="2"/>
  <c r="P37" i="2"/>
  <c r="O37" i="2"/>
  <c r="N37" i="2"/>
  <c r="V36" i="2"/>
  <c r="U36" i="2"/>
  <c r="T36" i="2"/>
  <c r="S36" i="2"/>
  <c r="R36" i="2"/>
  <c r="P36" i="2"/>
  <c r="O36" i="2"/>
  <c r="N36" i="2"/>
  <c r="V35" i="2"/>
  <c r="U35" i="2"/>
  <c r="T35" i="2"/>
  <c r="S35" i="2"/>
  <c r="R35" i="2"/>
  <c r="P35" i="2"/>
  <c r="O35" i="2"/>
  <c r="N35" i="2"/>
  <c r="V34" i="2"/>
  <c r="U34" i="2"/>
  <c r="T34" i="2"/>
  <c r="S34" i="2"/>
  <c r="R34" i="2"/>
  <c r="P34" i="2"/>
  <c r="O34" i="2"/>
  <c r="N34" i="2"/>
  <c r="V33" i="2"/>
  <c r="U33" i="2"/>
  <c r="T33" i="2"/>
  <c r="S33" i="2"/>
  <c r="R33" i="2"/>
  <c r="P33" i="2"/>
  <c r="O33" i="2"/>
  <c r="N33" i="2"/>
  <c r="V32" i="2"/>
  <c r="U32" i="2"/>
  <c r="T32" i="2"/>
  <c r="S32" i="2"/>
  <c r="R32" i="2"/>
  <c r="P32" i="2"/>
  <c r="O32" i="2"/>
  <c r="N32" i="2"/>
  <c r="V31" i="2"/>
  <c r="U31" i="2"/>
  <c r="T31" i="2"/>
  <c r="S31" i="2"/>
  <c r="R31" i="2"/>
  <c r="P31" i="2"/>
  <c r="O31" i="2"/>
  <c r="N31" i="2"/>
  <c r="V30" i="2"/>
  <c r="U30" i="2"/>
  <c r="T30" i="2"/>
  <c r="S30" i="2"/>
  <c r="R30" i="2"/>
  <c r="P30" i="2"/>
  <c r="O30" i="2"/>
  <c r="N30" i="2"/>
  <c r="V29" i="2"/>
  <c r="U29" i="2"/>
  <c r="T29" i="2"/>
  <c r="S29" i="2"/>
  <c r="R29" i="2"/>
  <c r="P29" i="2"/>
  <c r="O29" i="2"/>
  <c r="N29" i="2"/>
  <c r="V28" i="2"/>
  <c r="U28" i="2"/>
  <c r="T28" i="2"/>
  <c r="S28" i="2"/>
  <c r="R28" i="2"/>
  <c r="P28" i="2"/>
  <c r="O28" i="2"/>
  <c r="N28" i="2"/>
  <c r="V26" i="2"/>
  <c r="U26" i="2"/>
  <c r="T26" i="2"/>
  <c r="S26" i="2"/>
  <c r="R26" i="2"/>
  <c r="P26" i="2"/>
  <c r="O26" i="2"/>
  <c r="N26" i="2"/>
  <c r="V25" i="2"/>
  <c r="U25" i="2"/>
  <c r="T25" i="2"/>
  <c r="S25" i="2"/>
  <c r="R25" i="2"/>
  <c r="P25" i="2"/>
  <c r="O25" i="2"/>
  <c r="N25" i="2"/>
  <c r="V24" i="2"/>
  <c r="U24" i="2"/>
  <c r="T24" i="2"/>
  <c r="S24" i="2"/>
  <c r="R24" i="2"/>
  <c r="P24" i="2"/>
  <c r="O24" i="2"/>
  <c r="N24" i="2"/>
  <c r="V23" i="2"/>
  <c r="U23" i="2"/>
  <c r="T23" i="2"/>
  <c r="S23" i="2"/>
  <c r="R23" i="2"/>
  <c r="P23" i="2"/>
  <c r="O23" i="2"/>
  <c r="N23" i="2"/>
  <c r="V22" i="2"/>
  <c r="U22" i="2"/>
  <c r="T22" i="2"/>
  <c r="S22" i="2"/>
  <c r="R22" i="2"/>
  <c r="P22" i="2"/>
  <c r="O22" i="2"/>
  <c r="N22" i="2"/>
  <c r="V21" i="2"/>
  <c r="U21" i="2"/>
  <c r="T21" i="2"/>
  <c r="S21" i="2"/>
  <c r="R21" i="2"/>
  <c r="P21" i="2"/>
  <c r="O21" i="2"/>
  <c r="N21" i="2"/>
  <c r="V20" i="2"/>
  <c r="U20" i="2"/>
  <c r="T20" i="2"/>
  <c r="S20" i="2"/>
  <c r="R20" i="2"/>
  <c r="P20" i="2"/>
  <c r="O20" i="2"/>
  <c r="N20" i="2"/>
  <c r="V19" i="2"/>
  <c r="U19" i="2"/>
  <c r="T19" i="2"/>
  <c r="S19" i="2"/>
  <c r="R19" i="2"/>
  <c r="P19" i="2"/>
  <c r="O19" i="2"/>
  <c r="N19" i="2"/>
  <c r="V18" i="2"/>
  <c r="U18" i="2"/>
  <c r="T18" i="2"/>
  <c r="S18" i="2"/>
  <c r="R18" i="2"/>
  <c r="P18" i="2"/>
  <c r="O18" i="2"/>
  <c r="N18" i="2"/>
  <c r="V17" i="2"/>
  <c r="U17" i="2"/>
  <c r="T17" i="2"/>
  <c r="S17" i="2"/>
  <c r="R17" i="2"/>
  <c r="P17" i="2"/>
  <c r="O17" i="2"/>
  <c r="N17" i="2"/>
  <c r="AB16" i="2"/>
  <c r="AE16" i="2" s="1"/>
  <c r="AA16" i="2"/>
  <c r="V16" i="2"/>
  <c r="U16" i="2"/>
  <c r="T16" i="2"/>
  <c r="S16" i="2"/>
  <c r="R16" i="2"/>
  <c r="P16" i="2"/>
  <c r="O16" i="2"/>
  <c r="AD16" i="2" s="1"/>
  <c r="N16" i="2"/>
  <c r="AB15" i="2"/>
  <c r="AA15" i="2"/>
  <c r="V15" i="2"/>
  <c r="U15" i="2"/>
  <c r="T15" i="2"/>
  <c r="S15" i="2"/>
  <c r="R15" i="2"/>
  <c r="P15" i="2"/>
  <c r="O15" i="2"/>
  <c r="N15" i="2"/>
  <c r="AE14" i="2"/>
  <c r="AB14" i="2"/>
  <c r="AA14" i="2"/>
  <c r="V14" i="2"/>
  <c r="U14" i="2"/>
  <c r="T14" i="2"/>
  <c r="S14" i="2"/>
  <c r="R14" i="2"/>
  <c r="P14" i="2"/>
  <c r="O14" i="2"/>
  <c r="N14" i="2"/>
  <c r="AB13" i="2"/>
  <c r="AA13" i="2"/>
  <c r="V13" i="2"/>
  <c r="U13" i="2"/>
  <c r="T13" i="2"/>
  <c r="S13" i="2"/>
  <c r="R13" i="2"/>
  <c r="P13" i="2"/>
  <c r="O13" i="2"/>
  <c r="N13" i="2"/>
  <c r="AB12" i="2"/>
  <c r="AA12" i="2"/>
  <c r="V12" i="2"/>
  <c r="U12" i="2"/>
  <c r="T12" i="2"/>
  <c r="S12" i="2"/>
  <c r="R12" i="2"/>
  <c r="P12" i="2"/>
  <c r="AE12" i="2" s="1"/>
  <c r="O12" i="2"/>
  <c r="N12" i="2"/>
  <c r="AB11" i="2"/>
  <c r="AE11" i="2" s="1"/>
  <c r="AA11" i="2"/>
  <c r="V11" i="2"/>
  <c r="U11" i="2"/>
  <c r="T11" i="2"/>
  <c r="S11" i="2"/>
  <c r="R11" i="2"/>
  <c r="P11" i="2"/>
  <c r="O11" i="2"/>
  <c r="AD11" i="2" s="1"/>
  <c r="N11" i="2"/>
  <c r="H346" i="1"/>
  <c r="L345" i="1"/>
  <c r="D345" i="1"/>
  <c r="D352" i="1"/>
  <c r="E352" i="1"/>
  <c r="F352" i="1"/>
  <c r="G352" i="1"/>
  <c r="H352" i="1"/>
  <c r="I352" i="1"/>
  <c r="J352" i="1"/>
  <c r="K352" i="1"/>
  <c r="L352" i="1"/>
  <c r="M352" i="1"/>
  <c r="Q352" i="1"/>
  <c r="D353" i="1"/>
  <c r="E353" i="1"/>
  <c r="F353" i="1"/>
  <c r="G353" i="1"/>
  <c r="H353" i="1"/>
  <c r="I353" i="1"/>
  <c r="J353" i="1"/>
  <c r="K353" i="1"/>
  <c r="L353" i="1"/>
  <c r="M353" i="1"/>
  <c r="Q353" i="1"/>
  <c r="D354" i="1"/>
  <c r="E354" i="1"/>
  <c r="F354" i="1"/>
  <c r="G354" i="1"/>
  <c r="H354" i="1"/>
  <c r="I354" i="1"/>
  <c r="J354" i="1"/>
  <c r="J341" i="1" s="1"/>
  <c r="K354" i="1"/>
  <c r="L354" i="1"/>
  <c r="M354" i="1"/>
  <c r="P354" i="1"/>
  <c r="Q354" i="1"/>
  <c r="D355" i="1"/>
  <c r="E355" i="1"/>
  <c r="F355" i="1"/>
  <c r="G355" i="1"/>
  <c r="H355" i="1"/>
  <c r="I355" i="1"/>
  <c r="J355" i="1"/>
  <c r="K355" i="1"/>
  <c r="L355" i="1"/>
  <c r="M355" i="1"/>
  <c r="O355" i="1"/>
  <c r="Q355" i="1"/>
  <c r="D356" i="1"/>
  <c r="E356" i="1"/>
  <c r="F356" i="1"/>
  <c r="G356" i="1"/>
  <c r="H356" i="1"/>
  <c r="I356" i="1"/>
  <c r="J356" i="1"/>
  <c r="K356" i="1"/>
  <c r="L356" i="1"/>
  <c r="M356" i="1"/>
  <c r="P356" i="1"/>
  <c r="Q356" i="1"/>
  <c r="D357" i="1"/>
  <c r="E357" i="1"/>
  <c r="F357" i="1"/>
  <c r="F342" i="1" s="1"/>
  <c r="G357" i="1"/>
  <c r="H357" i="1"/>
  <c r="I357" i="1"/>
  <c r="J357" i="1"/>
  <c r="K357" i="1"/>
  <c r="L357" i="1"/>
  <c r="M357" i="1"/>
  <c r="Q357" i="1"/>
  <c r="Q342" i="1" s="1"/>
  <c r="D358" i="1"/>
  <c r="E358" i="1"/>
  <c r="F358" i="1"/>
  <c r="G358" i="1"/>
  <c r="H358" i="1"/>
  <c r="I358" i="1"/>
  <c r="J358" i="1"/>
  <c r="K358" i="1"/>
  <c r="L358" i="1"/>
  <c r="M358" i="1"/>
  <c r="Q358" i="1"/>
  <c r="D359" i="1"/>
  <c r="E359" i="1"/>
  <c r="F359" i="1"/>
  <c r="G359" i="1"/>
  <c r="H359" i="1"/>
  <c r="I359" i="1"/>
  <c r="J359" i="1"/>
  <c r="K359" i="1"/>
  <c r="L359" i="1"/>
  <c r="M359" i="1"/>
  <c r="Q359" i="1"/>
  <c r="D360" i="1"/>
  <c r="E360" i="1"/>
  <c r="F360" i="1"/>
  <c r="G360" i="1"/>
  <c r="H360" i="1"/>
  <c r="I360" i="1"/>
  <c r="J360" i="1"/>
  <c r="K360" i="1"/>
  <c r="L360" i="1"/>
  <c r="M360" i="1"/>
  <c r="Q360" i="1"/>
  <c r="R360" i="1"/>
  <c r="D361" i="1"/>
  <c r="E361" i="1"/>
  <c r="F361" i="1"/>
  <c r="G361" i="1"/>
  <c r="H361" i="1"/>
  <c r="I361" i="1"/>
  <c r="J361" i="1"/>
  <c r="K361" i="1"/>
  <c r="L361" i="1"/>
  <c r="M361" i="1"/>
  <c r="Q361" i="1"/>
  <c r="D362" i="1"/>
  <c r="E362" i="1"/>
  <c r="F362" i="1"/>
  <c r="G362" i="1"/>
  <c r="H362" i="1"/>
  <c r="I362" i="1"/>
  <c r="J362" i="1"/>
  <c r="K362" i="1"/>
  <c r="L362" i="1"/>
  <c r="M362" i="1"/>
  <c r="Q362" i="1"/>
  <c r="D363" i="1"/>
  <c r="E363" i="1"/>
  <c r="F363" i="1"/>
  <c r="G363" i="1"/>
  <c r="H363" i="1"/>
  <c r="I363" i="1"/>
  <c r="J363" i="1"/>
  <c r="K363" i="1"/>
  <c r="L363" i="1"/>
  <c r="M363" i="1"/>
  <c r="N363" i="1"/>
  <c r="N343" i="1" s="1"/>
  <c r="Q363" i="1"/>
  <c r="S363" i="1"/>
  <c r="D364" i="1"/>
  <c r="E364" i="1"/>
  <c r="E343" i="1" s="1"/>
  <c r="F364" i="1"/>
  <c r="G364" i="1"/>
  <c r="H364" i="1"/>
  <c r="I364" i="1"/>
  <c r="J364" i="1"/>
  <c r="K364" i="1"/>
  <c r="L364" i="1"/>
  <c r="M364" i="1"/>
  <c r="Q364" i="1"/>
  <c r="D365" i="1"/>
  <c r="E365" i="1"/>
  <c r="F365" i="1"/>
  <c r="G365" i="1"/>
  <c r="H365" i="1"/>
  <c r="I365" i="1"/>
  <c r="J365" i="1"/>
  <c r="K365" i="1"/>
  <c r="L365" i="1"/>
  <c r="M365" i="1"/>
  <c r="Q365" i="1"/>
  <c r="D366" i="1"/>
  <c r="E366" i="1"/>
  <c r="F366" i="1"/>
  <c r="G366" i="1"/>
  <c r="H366" i="1"/>
  <c r="I366" i="1"/>
  <c r="J366" i="1"/>
  <c r="K366" i="1"/>
  <c r="L366" i="1"/>
  <c r="M366" i="1"/>
  <c r="Q366" i="1"/>
  <c r="D367" i="1"/>
  <c r="E367" i="1"/>
  <c r="F367" i="1"/>
  <c r="G367" i="1"/>
  <c r="G344" i="1" s="1"/>
  <c r="H367" i="1"/>
  <c r="H344" i="1" s="1"/>
  <c r="I367" i="1"/>
  <c r="J367" i="1"/>
  <c r="J344" i="1" s="1"/>
  <c r="K367" i="1"/>
  <c r="L367" i="1"/>
  <c r="M367" i="1"/>
  <c r="Q367" i="1"/>
  <c r="Q344" i="1" s="1"/>
  <c r="D368" i="1"/>
  <c r="E368" i="1"/>
  <c r="F368" i="1"/>
  <c r="G368" i="1"/>
  <c r="H368" i="1"/>
  <c r="I368" i="1"/>
  <c r="J368" i="1"/>
  <c r="K368" i="1"/>
  <c r="L368" i="1"/>
  <c r="M368" i="1"/>
  <c r="Q368" i="1"/>
  <c r="D369" i="1"/>
  <c r="E369" i="1"/>
  <c r="F369" i="1"/>
  <c r="G369" i="1"/>
  <c r="H369" i="1"/>
  <c r="I369" i="1"/>
  <c r="J369" i="1"/>
  <c r="K369" i="1"/>
  <c r="L369" i="1"/>
  <c r="M369" i="1"/>
  <c r="Q369" i="1"/>
  <c r="D370" i="1"/>
  <c r="E370" i="1"/>
  <c r="F370" i="1"/>
  <c r="G370" i="1"/>
  <c r="H370" i="1"/>
  <c r="I370" i="1"/>
  <c r="J370" i="1"/>
  <c r="K370" i="1"/>
  <c r="L370" i="1"/>
  <c r="M370" i="1"/>
  <c r="Q370" i="1"/>
  <c r="D371" i="1"/>
  <c r="E371" i="1"/>
  <c r="F371" i="1"/>
  <c r="G371" i="1"/>
  <c r="G346" i="1" s="1"/>
  <c r="H371" i="1"/>
  <c r="I371" i="1"/>
  <c r="J371" i="1"/>
  <c r="K371" i="1"/>
  <c r="K346" i="1" s="1"/>
  <c r="L371" i="1"/>
  <c r="M371" i="1"/>
  <c r="Q371" i="1"/>
  <c r="D372" i="1"/>
  <c r="E372" i="1"/>
  <c r="F372" i="1"/>
  <c r="G372" i="1"/>
  <c r="H372" i="1"/>
  <c r="I372" i="1"/>
  <c r="J372" i="1"/>
  <c r="K372" i="1"/>
  <c r="L372" i="1"/>
  <c r="L346" i="1" s="1"/>
  <c r="M372" i="1"/>
  <c r="Q372" i="1"/>
  <c r="Q346" i="1" s="1"/>
  <c r="D373" i="1"/>
  <c r="E373" i="1"/>
  <c r="F373" i="1"/>
  <c r="G373" i="1"/>
  <c r="H373" i="1"/>
  <c r="I373" i="1"/>
  <c r="J373" i="1"/>
  <c r="K373" i="1"/>
  <c r="L373" i="1"/>
  <c r="M373" i="1"/>
  <c r="Q373" i="1"/>
  <c r="D374" i="1"/>
  <c r="E374" i="1"/>
  <c r="F374" i="1"/>
  <c r="F347" i="1" s="1"/>
  <c r="G374" i="1"/>
  <c r="H374" i="1"/>
  <c r="I374" i="1"/>
  <c r="J374" i="1"/>
  <c r="J347" i="1" s="1"/>
  <c r="K374" i="1"/>
  <c r="L374" i="1"/>
  <c r="M374" i="1"/>
  <c r="Q374" i="1"/>
  <c r="D375" i="1"/>
  <c r="E375" i="1"/>
  <c r="F375" i="1"/>
  <c r="G375" i="1"/>
  <c r="H375" i="1"/>
  <c r="I375" i="1"/>
  <c r="J375" i="1"/>
  <c r="K375" i="1"/>
  <c r="L375" i="1"/>
  <c r="M375" i="1"/>
  <c r="Q375" i="1"/>
  <c r="D376" i="1"/>
  <c r="E376" i="1"/>
  <c r="F376" i="1"/>
  <c r="G376" i="1"/>
  <c r="H376" i="1"/>
  <c r="I376" i="1"/>
  <c r="J376" i="1"/>
  <c r="K376" i="1"/>
  <c r="L376" i="1"/>
  <c r="M376" i="1"/>
  <c r="Q376" i="1"/>
  <c r="D377" i="1"/>
  <c r="E377" i="1"/>
  <c r="F377" i="1"/>
  <c r="G377" i="1"/>
  <c r="H377" i="1"/>
  <c r="I377" i="1"/>
  <c r="J377" i="1"/>
  <c r="K377" i="1"/>
  <c r="L377" i="1"/>
  <c r="M377" i="1"/>
  <c r="Q377" i="1"/>
  <c r="D378" i="1"/>
  <c r="E378" i="1"/>
  <c r="F378" i="1"/>
  <c r="G378" i="1"/>
  <c r="H378" i="1"/>
  <c r="I378" i="1"/>
  <c r="J378" i="1"/>
  <c r="K378" i="1"/>
  <c r="L378" i="1"/>
  <c r="M378" i="1"/>
  <c r="Q378" i="1"/>
  <c r="S378" i="1"/>
  <c r="D379" i="1"/>
  <c r="E379" i="1"/>
  <c r="F379" i="1"/>
  <c r="G379" i="1"/>
  <c r="H379" i="1"/>
  <c r="I379" i="1"/>
  <c r="J379" i="1"/>
  <c r="K379" i="1"/>
  <c r="L379" i="1"/>
  <c r="M379" i="1"/>
  <c r="Q379" i="1"/>
  <c r="D380" i="1"/>
  <c r="D348" i="1" s="1"/>
  <c r="E380" i="1"/>
  <c r="F380" i="1"/>
  <c r="G380" i="1"/>
  <c r="H380" i="1"/>
  <c r="I380" i="1"/>
  <c r="J380" i="1"/>
  <c r="K380" i="1"/>
  <c r="L380" i="1"/>
  <c r="M380" i="1"/>
  <c r="Q380" i="1"/>
  <c r="D381" i="1"/>
  <c r="E381" i="1"/>
  <c r="F381" i="1"/>
  <c r="G381" i="1"/>
  <c r="H381" i="1"/>
  <c r="I381" i="1"/>
  <c r="J381" i="1"/>
  <c r="K381" i="1"/>
  <c r="L381" i="1"/>
  <c r="M381" i="1"/>
  <c r="Q381" i="1"/>
  <c r="S381" i="1"/>
  <c r="D382" i="1"/>
  <c r="E382" i="1"/>
  <c r="F382" i="1"/>
  <c r="G382" i="1"/>
  <c r="H382" i="1"/>
  <c r="I382" i="1"/>
  <c r="J382" i="1"/>
  <c r="K382" i="1"/>
  <c r="L382" i="1"/>
  <c r="M382" i="1"/>
  <c r="Q382" i="1"/>
  <c r="R382" i="1"/>
  <c r="D383" i="1"/>
  <c r="E383" i="1"/>
  <c r="F383" i="1"/>
  <c r="G383" i="1"/>
  <c r="H383" i="1"/>
  <c r="I383" i="1"/>
  <c r="J383" i="1"/>
  <c r="K383" i="1"/>
  <c r="L383" i="1"/>
  <c r="M383" i="1"/>
  <c r="Q383" i="1"/>
  <c r="R383" i="1"/>
  <c r="D384" i="1"/>
  <c r="E384" i="1"/>
  <c r="F384" i="1"/>
  <c r="G384" i="1"/>
  <c r="H384" i="1"/>
  <c r="I384" i="1"/>
  <c r="J384" i="1"/>
  <c r="K384" i="1"/>
  <c r="L384" i="1"/>
  <c r="M384" i="1"/>
  <c r="Q384" i="1"/>
  <c r="D385" i="1"/>
  <c r="E385" i="1"/>
  <c r="F385" i="1"/>
  <c r="G385" i="1"/>
  <c r="H385" i="1"/>
  <c r="I385" i="1"/>
  <c r="J385" i="1"/>
  <c r="K385" i="1"/>
  <c r="L385" i="1"/>
  <c r="M385" i="1"/>
  <c r="Q385" i="1"/>
  <c r="D386" i="1"/>
  <c r="E386" i="1"/>
  <c r="F386" i="1"/>
  <c r="G386" i="1"/>
  <c r="H386" i="1"/>
  <c r="I386" i="1"/>
  <c r="J386" i="1"/>
  <c r="K386" i="1"/>
  <c r="L386" i="1"/>
  <c r="M386" i="1"/>
  <c r="P386" i="1"/>
  <c r="Q386" i="1"/>
  <c r="D387" i="1"/>
  <c r="E387" i="1"/>
  <c r="F387" i="1"/>
  <c r="G387" i="1"/>
  <c r="H387" i="1"/>
  <c r="I387" i="1"/>
  <c r="J387" i="1"/>
  <c r="K387" i="1"/>
  <c r="L387" i="1"/>
  <c r="M387" i="1"/>
  <c r="Q387" i="1"/>
  <c r="D388" i="1"/>
  <c r="E388" i="1"/>
  <c r="F388" i="1"/>
  <c r="G388" i="1"/>
  <c r="H388" i="1"/>
  <c r="I388" i="1"/>
  <c r="J388" i="1"/>
  <c r="K388" i="1"/>
  <c r="L388" i="1"/>
  <c r="M388" i="1"/>
  <c r="P388" i="1"/>
  <c r="Q388" i="1"/>
  <c r="D389" i="1"/>
  <c r="E389" i="1"/>
  <c r="F389" i="1"/>
  <c r="G389" i="1"/>
  <c r="H389" i="1"/>
  <c r="I389" i="1"/>
  <c r="J389" i="1"/>
  <c r="K389" i="1"/>
  <c r="L389" i="1"/>
  <c r="M389" i="1"/>
  <c r="Q389" i="1"/>
  <c r="D390" i="1"/>
  <c r="E390" i="1"/>
  <c r="F390" i="1"/>
  <c r="G390" i="1"/>
  <c r="H390" i="1"/>
  <c r="I390" i="1"/>
  <c r="J390" i="1"/>
  <c r="K390" i="1"/>
  <c r="L390" i="1"/>
  <c r="M390" i="1"/>
  <c r="Q390" i="1"/>
  <c r="D391" i="1"/>
  <c r="E391" i="1"/>
  <c r="F391" i="1"/>
  <c r="G391" i="1"/>
  <c r="H391" i="1"/>
  <c r="I391" i="1"/>
  <c r="J391" i="1"/>
  <c r="K391" i="1"/>
  <c r="L391" i="1"/>
  <c r="M391" i="1"/>
  <c r="Q391" i="1"/>
  <c r="D392" i="1"/>
  <c r="E392" i="1"/>
  <c r="F392" i="1"/>
  <c r="G392" i="1"/>
  <c r="H392" i="1"/>
  <c r="I392" i="1"/>
  <c r="J392" i="1"/>
  <c r="K392" i="1"/>
  <c r="L392" i="1"/>
  <c r="M392" i="1"/>
  <c r="P392" i="1"/>
  <c r="Q392" i="1"/>
  <c r="R392" i="1"/>
  <c r="D393" i="1"/>
  <c r="E393" i="1"/>
  <c r="F393" i="1"/>
  <c r="G393" i="1"/>
  <c r="H393" i="1"/>
  <c r="I393" i="1"/>
  <c r="J393" i="1"/>
  <c r="K393" i="1"/>
  <c r="L393" i="1"/>
  <c r="M393" i="1"/>
  <c r="Q393" i="1"/>
  <c r="D394" i="1"/>
  <c r="E394" i="1"/>
  <c r="F394" i="1"/>
  <c r="G394" i="1"/>
  <c r="H394" i="1"/>
  <c r="I394" i="1"/>
  <c r="J394" i="1"/>
  <c r="K394" i="1"/>
  <c r="L394" i="1"/>
  <c r="M394" i="1"/>
  <c r="P394" i="1"/>
  <c r="Q394" i="1"/>
  <c r="D395" i="1"/>
  <c r="E395" i="1"/>
  <c r="F395" i="1"/>
  <c r="G395" i="1"/>
  <c r="H395" i="1"/>
  <c r="I395" i="1"/>
  <c r="J395" i="1"/>
  <c r="K395" i="1"/>
  <c r="L395" i="1"/>
  <c r="M395" i="1"/>
  <c r="O395" i="1"/>
  <c r="Q395" i="1"/>
  <c r="D396" i="1"/>
  <c r="E396" i="1"/>
  <c r="F396" i="1"/>
  <c r="G396" i="1"/>
  <c r="H396" i="1"/>
  <c r="I396" i="1"/>
  <c r="J396" i="1"/>
  <c r="K396" i="1"/>
  <c r="L396" i="1"/>
  <c r="M396" i="1"/>
  <c r="P396" i="1"/>
  <c r="Q396" i="1"/>
  <c r="R396" i="1"/>
  <c r="D397" i="1"/>
  <c r="E397" i="1"/>
  <c r="F397" i="1"/>
  <c r="G397" i="1"/>
  <c r="H397" i="1"/>
  <c r="I397" i="1"/>
  <c r="J397" i="1"/>
  <c r="K397" i="1"/>
  <c r="L397" i="1"/>
  <c r="M397" i="1"/>
  <c r="Q397" i="1"/>
  <c r="T397" i="1"/>
  <c r="D398" i="1"/>
  <c r="E398" i="1"/>
  <c r="F398" i="1"/>
  <c r="G398" i="1"/>
  <c r="H398" i="1"/>
  <c r="I398" i="1"/>
  <c r="J398" i="1"/>
  <c r="K398" i="1"/>
  <c r="L398" i="1"/>
  <c r="M398" i="1"/>
  <c r="Q398" i="1"/>
  <c r="E351" i="1"/>
  <c r="E341" i="1" s="1"/>
  <c r="F351" i="1"/>
  <c r="G351" i="1"/>
  <c r="H351" i="1"/>
  <c r="I351" i="1"/>
  <c r="I341" i="1" s="1"/>
  <c r="J351" i="1"/>
  <c r="K351" i="1"/>
  <c r="L351" i="1"/>
  <c r="M351" i="1"/>
  <c r="Q351" i="1"/>
  <c r="R351" i="1"/>
  <c r="D351" i="1"/>
  <c r="H301" i="1"/>
  <c r="G300" i="1"/>
  <c r="D299" i="1"/>
  <c r="P297" i="1"/>
  <c r="E296" i="1"/>
  <c r="D305" i="1"/>
  <c r="E305" i="1"/>
  <c r="F305" i="1"/>
  <c r="G305" i="1"/>
  <c r="H305" i="1"/>
  <c r="I305" i="1"/>
  <c r="J305" i="1"/>
  <c r="K305" i="1"/>
  <c r="L305" i="1"/>
  <c r="M305" i="1"/>
  <c r="O305" i="1"/>
  <c r="Q305" i="1"/>
  <c r="S305" i="1"/>
  <c r="D306" i="1"/>
  <c r="E306" i="1"/>
  <c r="F306" i="1"/>
  <c r="G306" i="1"/>
  <c r="H306" i="1"/>
  <c r="I306" i="1"/>
  <c r="J306" i="1"/>
  <c r="K306" i="1"/>
  <c r="L306" i="1"/>
  <c r="M306" i="1"/>
  <c r="Q306" i="1"/>
  <c r="D307" i="1"/>
  <c r="E307" i="1"/>
  <c r="F307" i="1"/>
  <c r="G307" i="1"/>
  <c r="H307" i="1"/>
  <c r="I307" i="1"/>
  <c r="J307" i="1"/>
  <c r="K307" i="1"/>
  <c r="L307" i="1"/>
  <c r="M307" i="1"/>
  <c r="Q307" i="1"/>
  <c r="D308" i="1"/>
  <c r="E308" i="1"/>
  <c r="F308" i="1"/>
  <c r="G308" i="1"/>
  <c r="H308" i="1"/>
  <c r="I308" i="1"/>
  <c r="J308" i="1"/>
  <c r="K308" i="1"/>
  <c r="L308" i="1"/>
  <c r="M308" i="1"/>
  <c r="Q308" i="1"/>
  <c r="D309" i="1"/>
  <c r="E309" i="1"/>
  <c r="F309" i="1"/>
  <c r="F295" i="1" s="1"/>
  <c r="G309" i="1"/>
  <c r="H309" i="1"/>
  <c r="I309" i="1"/>
  <c r="J309" i="1"/>
  <c r="J295" i="1" s="1"/>
  <c r="K309" i="1"/>
  <c r="L309" i="1"/>
  <c r="L295" i="1" s="1"/>
  <c r="M309" i="1"/>
  <c r="N309" i="1"/>
  <c r="Q309" i="1"/>
  <c r="D310" i="1"/>
  <c r="E310" i="1"/>
  <c r="F310" i="1"/>
  <c r="G310" i="1"/>
  <c r="H310" i="1"/>
  <c r="I310" i="1"/>
  <c r="J310" i="1"/>
  <c r="K310" i="1"/>
  <c r="L310" i="1"/>
  <c r="M310" i="1"/>
  <c r="Q310" i="1"/>
  <c r="D311" i="1"/>
  <c r="E311" i="1"/>
  <c r="F311" i="1"/>
  <c r="G311" i="1"/>
  <c r="H311" i="1"/>
  <c r="I311" i="1"/>
  <c r="J311" i="1"/>
  <c r="K311" i="1"/>
  <c r="L311" i="1"/>
  <c r="M311" i="1"/>
  <c r="Q311" i="1"/>
  <c r="D312" i="1"/>
  <c r="E312" i="1"/>
  <c r="F312" i="1"/>
  <c r="G312" i="1"/>
  <c r="H312" i="1"/>
  <c r="I312" i="1"/>
  <c r="I296" i="1" s="1"/>
  <c r="J312" i="1"/>
  <c r="K312" i="1"/>
  <c r="L312" i="1"/>
  <c r="M312" i="1"/>
  <c r="P312" i="1"/>
  <c r="Q312" i="1"/>
  <c r="Q296" i="1" s="1"/>
  <c r="D313" i="1"/>
  <c r="E313" i="1"/>
  <c r="F313" i="1"/>
  <c r="G313" i="1"/>
  <c r="H313" i="1"/>
  <c r="I313" i="1"/>
  <c r="J313" i="1"/>
  <c r="K313" i="1"/>
  <c r="L313" i="1"/>
  <c r="L296" i="1" s="1"/>
  <c r="M313" i="1"/>
  <c r="Q313" i="1"/>
  <c r="S313" i="1"/>
  <c r="D314" i="1"/>
  <c r="E314" i="1"/>
  <c r="F314" i="1"/>
  <c r="G314" i="1"/>
  <c r="H314" i="1"/>
  <c r="I314" i="1"/>
  <c r="J314" i="1"/>
  <c r="K314" i="1"/>
  <c r="L314" i="1"/>
  <c r="M314" i="1"/>
  <c r="O314" i="1"/>
  <c r="O297" i="1" s="1"/>
  <c r="Q314" i="1"/>
  <c r="D315" i="1"/>
  <c r="D297" i="1" s="1"/>
  <c r="E315" i="1"/>
  <c r="F315" i="1"/>
  <c r="G315" i="1"/>
  <c r="H315" i="1"/>
  <c r="H297" i="1" s="1"/>
  <c r="I315" i="1"/>
  <c r="J315" i="1"/>
  <c r="K315" i="1"/>
  <c r="L315" i="1"/>
  <c r="L297" i="1" s="1"/>
  <c r="M315" i="1"/>
  <c r="Q315" i="1"/>
  <c r="Q297" i="1" s="1"/>
  <c r="D316" i="1"/>
  <c r="E316" i="1"/>
  <c r="E298" i="1" s="1"/>
  <c r="F316" i="1"/>
  <c r="G316" i="1"/>
  <c r="G298" i="1" s="1"/>
  <c r="H316" i="1"/>
  <c r="I316" i="1"/>
  <c r="I298" i="1" s="1"/>
  <c r="J316" i="1"/>
  <c r="K316" i="1"/>
  <c r="K298" i="1" s="1"/>
  <c r="L316" i="1"/>
  <c r="M316" i="1"/>
  <c r="M298" i="1" s="1"/>
  <c r="Q316" i="1"/>
  <c r="D317" i="1"/>
  <c r="E317" i="1"/>
  <c r="F317" i="1"/>
  <c r="F298" i="1" s="1"/>
  <c r="G317" i="1"/>
  <c r="H317" i="1"/>
  <c r="I317" i="1"/>
  <c r="J317" i="1"/>
  <c r="J298" i="1" s="1"/>
  <c r="K317" i="1"/>
  <c r="L317" i="1"/>
  <c r="M317" i="1"/>
  <c r="N317" i="1"/>
  <c r="Q317" i="1"/>
  <c r="R317" i="1"/>
  <c r="D318" i="1"/>
  <c r="E318" i="1"/>
  <c r="F318" i="1"/>
  <c r="G318" i="1"/>
  <c r="H318" i="1"/>
  <c r="H299" i="1" s="1"/>
  <c r="I318" i="1"/>
  <c r="J318" i="1"/>
  <c r="K318" i="1"/>
  <c r="L318" i="1"/>
  <c r="M318" i="1"/>
  <c r="Q318" i="1"/>
  <c r="R318" i="1"/>
  <c r="D319" i="1"/>
  <c r="E319" i="1"/>
  <c r="F319" i="1"/>
  <c r="G319" i="1"/>
  <c r="H319" i="1"/>
  <c r="I319" i="1"/>
  <c r="J319" i="1"/>
  <c r="K319" i="1"/>
  <c r="L319" i="1"/>
  <c r="L299" i="1" s="1"/>
  <c r="M319" i="1"/>
  <c r="Q319" i="1"/>
  <c r="D320" i="1"/>
  <c r="E320" i="1"/>
  <c r="F320" i="1"/>
  <c r="G320" i="1"/>
  <c r="H320" i="1"/>
  <c r="I320" i="1"/>
  <c r="J320" i="1"/>
  <c r="K320" i="1"/>
  <c r="L320" i="1"/>
  <c r="M320" i="1"/>
  <c r="M300" i="1" s="1"/>
  <c r="P320" i="1"/>
  <c r="Q320" i="1"/>
  <c r="D321" i="1"/>
  <c r="E321" i="1"/>
  <c r="F321" i="1"/>
  <c r="G321" i="1"/>
  <c r="H321" i="1"/>
  <c r="H300" i="1" s="1"/>
  <c r="I321" i="1"/>
  <c r="J321" i="1"/>
  <c r="K321" i="1"/>
  <c r="L321" i="1"/>
  <c r="L300" i="1" s="1"/>
  <c r="M321" i="1"/>
  <c r="O321" i="1"/>
  <c r="Q321" i="1"/>
  <c r="S321" i="1"/>
  <c r="D322" i="1"/>
  <c r="E322" i="1"/>
  <c r="F322" i="1"/>
  <c r="G322" i="1"/>
  <c r="H322" i="1"/>
  <c r="I322" i="1"/>
  <c r="J322" i="1"/>
  <c r="K322" i="1"/>
  <c r="L322" i="1"/>
  <c r="M322" i="1"/>
  <c r="Q322" i="1"/>
  <c r="D323" i="1"/>
  <c r="E323" i="1"/>
  <c r="F323" i="1"/>
  <c r="G323" i="1"/>
  <c r="H323" i="1"/>
  <c r="I323" i="1"/>
  <c r="J323" i="1"/>
  <c r="K323" i="1"/>
  <c r="L323" i="1"/>
  <c r="M323" i="1"/>
  <c r="Q323" i="1"/>
  <c r="Q301" i="1" s="1"/>
  <c r="D324" i="1"/>
  <c r="E324" i="1"/>
  <c r="F324" i="1"/>
  <c r="G324" i="1"/>
  <c r="H324" i="1"/>
  <c r="I324" i="1"/>
  <c r="J324" i="1"/>
  <c r="K324" i="1"/>
  <c r="L324" i="1"/>
  <c r="M324" i="1"/>
  <c r="Q324" i="1"/>
  <c r="D325" i="1"/>
  <c r="E325" i="1"/>
  <c r="F325" i="1"/>
  <c r="G325" i="1"/>
  <c r="H325" i="1"/>
  <c r="I325" i="1"/>
  <c r="J325" i="1"/>
  <c r="K325" i="1"/>
  <c r="L325" i="1"/>
  <c r="M325" i="1"/>
  <c r="N325" i="1"/>
  <c r="Q325" i="1"/>
  <c r="D326" i="1"/>
  <c r="E326" i="1"/>
  <c r="F326" i="1"/>
  <c r="G326" i="1"/>
  <c r="H326" i="1"/>
  <c r="I326" i="1"/>
  <c r="J326" i="1"/>
  <c r="K326" i="1"/>
  <c r="L326" i="1"/>
  <c r="M326" i="1"/>
  <c r="Q326" i="1"/>
  <c r="D327" i="1"/>
  <c r="E327" i="1"/>
  <c r="F327" i="1"/>
  <c r="G327" i="1"/>
  <c r="H327" i="1"/>
  <c r="I327" i="1"/>
  <c r="J327" i="1"/>
  <c r="K327" i="1"/>
  <c r="L327" i="1"/>
  <c r="M327" i="1"/>
  <c r="Q327" i="1"/>
  <c r="D328" i="1"/>
  <c r="E328" i="1"/>
  <c r="F328" i="1"/>
  <c r="G328" i="1"/>
  <c r="H328" i="1"/>
  <c r="I328" i="1"/>
  <c r="J328" i="1"/>
  <c r="K328" i="1"/>
  <c r="L328" i="1"/>
  <c r="M328" i="1"/>
  <c r="P328" i="1"/>
  <c r="Q328" i="1"/>
  <c r="D329" i="1"/>
  <c r="E329" i="1"/>
  <c r="F329" i="1"/>
  <c r="G329" i="1"/>
  <c r="H329" i="1"/>
  <c r="I329" i="1"/>
  <c r="J329" i="1"/>
  <c r="K329" i="1"/>
  <c r="L329" i="1"/>
  <c r="M329" i="1"/>
  <c r="Q329" i="1"/>
  <c r="S329" i="1"/>
  <c r="D330" i="1"/>
  <c r="E330" i="1"/>
  <c r="F330" i="1"/>
  <c r="G330" i="1"/>
  <c r="H330" i="1"/>
  <c r="I330" i="1"/>
  <c r="J330" i="1"/>
  <c r="K330" i="1"/>
  <c r="L330" i="1"/>
  <c r="M330" i="1"/>
  <c r="O330" i="1"/>
  <c r="Q330" i="1"/>
  <c r="D331" i="1"/>
  <c r="E331" i="1"/>
  <c r="F331" i="1"/>
  <c r="G331" i="1"/>
  <c r="H331" i="1"/>
  <c r="I331" i="1"/>
  <c r="J331" i="1"/>
  <c r="K331" i="1"/>
  <c r="L331" i="1"/>
  <c r="M331" i="1"/>
  <c r="Q331" i="1"/>
  <c r="D332" i="1"/>
  <c r="E332" i="1"/>
  <c r="F332" i="1"/>
  <c r="G332" i="1"/>
  <c r="H332" i="1"/>
  <c r="I332" i="1"/>
  <c r="J332" i="1"/>
  <c r="K332" i="1"/>
  <c r="L332" i="1"/>
  <c r="M332" i="1"/>
  <c r="Q332" i="1"/>
  <c r="D333" i="1"/>
  <c r="E333" i="1"/>
  <c r="F333" i="1"/>
  <c r="G333" i="1"/>
  <c r="H333" i="1"/>
  <c r="I333" i="1"/>
  <c r="J333" i="1"/>
  <c r="K333" i="1"/>
  <c r="L333" i="1"/>
  <c r="M333" i="1"/>
  <c r="N333" i="1"/>
  <c r="Q333" i="1"/>
  <c r="R333" i="1"/>
  <c r="D334" i="1"/>
  <c r="E334" i="1"/>
  <c r="F334" i="1"/>
  <c r="G334" i="1"/>
  <c r="H334" i="1"/>
  <c r="I334" i="1"/>
  <c r="J334" i="1"/>
  <c r="K334" i="1"/>
  <c r="L334" i="1"/>
  <c r="M334" i="1"/>
  <c r="Q334" i="1"/>
  <c r="R334" i="1"/>
  <c r="D335" i="1"/>
  <c r="E335" i="1"/>
  <c r="F335" i="1"/>
  <c r="G335" i="1"/>
  <c r="H335" i="1"/>
  <c r="I335" i="1"/>
  <c r="J335" i="1"/>
  <c r="K335" i="1"/>
  <c r="L335" i="1"/>
  <c r="M335" i="1"/>
  <c r="Q335" i="1"/>
  <c r="D336" i="1"/>
  <c r="E336" i="1"/>
  <c r="F336" i="1"/>
  <c r="G336" i="1"/>
  <c r="H336" i="1"/>
  <c r="I336" i="1"/>
  <c r="J336" i="1"/>
  <c r="K336" i="1"/>
  <c r="L336" i="1"/>
  <c r="M336" i="1"/>
  <c r="P336" i="1"/>
  <c r="Q336" i="1"/>
  <c r="D337" i="1"/>
  <c r="E337" i="1"/>
  <c r="F337" i="1"/>
  <c r="G337" i="1"/>
  <c r="H337" i="1"/>
  <c r="I337" i="1"/>
  <c r="J337" i="1"/>
  <c r="K337" i="1"/>
  <c r="L337" i="1"/>
  <c r="M337" i="1"/>
  <c r="O337" i="1"/>
  <c r="Q337" i="1"/>
  <c r="S337" i="1"/>
  <c r="D338" i="1"/>
  <c r="E338" i="1"/>
  <c r="F338" i="1"/>
  <c r="G338" i="1"/>
  <c r="H338" i="1"/>
  <c r="I338" i="1"/>
  <c r="J338" i="1"/>
  <c r="K338" i="1"/>
  <c r="L338" i="1"/>
  <c r="M338" i="1"/>
  <c r="Q338" i="1"/>
  <c r="E304" i="1"/>
  <c r="E294" i="1" s="1"/>
  <c r="F304" i="1"/>
  <c r="G304" i="1"/>
  <c r="H304" i="1"/>
  <c r="I304" i="1"/>
  <c r="I294" i="1" s="1"/>
  <c r="J304" i="1"/>
  <c r="K304" i="1"/>
  <c r="L304" i="1"/>
  <c r="M304" i="1"/>
  <c r="M294" i="1" s="1"/>
  <c r="Q304" i="1"/>
  <c r="Q294" i="1" s="1"/>
  <c r="D304" i="1"/>
  <c r="Q291" i="1"/>
  <c r="M291" i="1"/>
  <c r="L291" i="1"/>
  <c r="K291" i="1"/>
  <c r="J291" i="1"/>
  <c r="I291" i="1"/>
  <c r="H291" i="1"/>
  <c r="G291" i="1"/>
  <c r="F291" i="1"/>
  <c r="E291" i="1"/>
  <c r="D291" i="1"/>
  <c r="Q290" i="1"/>
  <c r="M290" i="1"/>
  <c r="L290" i="1"/>
  <c r="K290" i="1"/>
  <c r="J290" i="1"/>
  <c r="I290" i="1"/>
  <c r="H290" i="1"/>
  <c r="G290" i="1"/>
  <c r="F290" i="1"/>
  <c r="E290" i="1"/>
  <c r="D290" i="1"/>
  <c r="Q289" i="1"/>
  <c r="M289" i="1"/>
  <c r="L289" i="1"/>
  <c r="K289" i="1"/>
  <c r="J289" i="1"/>
  <c r="I289" i="1"/>
  <c r="H289" i="1"/>
  <c r="G289" i="1"/>
  <c r="F289" i="1"/>
  <c r="E289" i="1"/>
  <c r="D289" i="1"/>
  <c r="Q288" i="1"/>
  <c r="M288" i="1"/>
  <c r="L288" i="1"/>
  <c r="K288" i="1"/>
  <c r="J288" i="1"/>
  <c r="I288" i="1"/>
  <c r="H288" i="1"/>
  <c r="G288" i="1"/>
  <c r="F288" i="1"/>
  <c r="E288" i="1"/>
  <c r="D288" i="1"/>
  <c r="Q287" i="1"/>
  <c r="M287" i="1"/>
  <c r="L287" i="1"/>
  <c r="K287" i="1"/>
  <c r="J287" i="1"/>
  <c r="I287" i="1"/>
  <c r="H287" i="1"/>
  <c r="G287" i="1"/>
  <c r="F287" i="1"/>
  <c r="E287" i="1"/>
  <c r="D287" i="1"/>
  <c r="Q286" i="1"/>
  <c r="M286" i="1"/>
  <c r="L286" i="1"/>
  <c r="K286" i="1"/>
  <c r="J286" i="1"/>
  <c r="I286" i="1"/>
  <c r="H286" i="1"/>
  <c r="G286" i="1"/>
  <c r="F286" i="1"/>
  <c r="E286" i="1"/>
  <c r="D286" i="1"/>
  <c r="Q285" i="1"/>
  <c r="M285" i="1"/>
  <c r="L285" i="1"/>
  <c r="K285" i="1"/>
  <c r="J285" i="1"/>
  <c r="I285" i="1"/>
  <c r="H285" i="1"/>
  <c r="G285" i="1"/>
  <c r="F285" i="1"/>
  <c r="E285" i="1"/>
  <c r="D285" i="1"/>
  <c r="Q284" i="1"/>
  <c r="M284" i="1"/>
  <c r="L284" i="1"/>
  <c r="K284" i="1"/>
  <c r="J284" i="1"/>
  <c r="I284" i="1"/>
  <c r="H284" i="1"/>
  <c r="G284" i="1"/>
  <c r="F284" i="1"/>
  <c r="E284" i="1"/>
  <c r="D284" i="1"/>
  <c r="Q283" i="1"/>
  <c r="M283" i="1"/>
  <c r="L283" i="1"/>
  <c r="K283" i="1"/>
  <c r="J283" i="1"/>
  <c r="I283" i="1"/>
  <c r="H283" i="1"/>
  <c r="G283" i="1"/>
  <c r="F283" i="1"/>
  <c r="E283" i="1"/>
  <c r="D283" i="1"/>
  <c r="Q282" i="1"/>
  <c r="M282" i="1"/>
  <c r="L282" i="1"/>
  <c r="K282" i="1"/>
  <c r="J282" i="1"/>
  <c r="I282" i="1"/>
  <c r="H282" i="1"/>
  <c r="G282" i="1"/>
  <c r="F282" i="1"/>
  <c r="E282" i="1"/>
  <c r="D282" i="1"/>
  <c r="Q281" i="1"/>
  <c r="M281" i="1"/>
  <c r="L281" i="1"/>
  <c r="K281" i="1"/>
  <c r="J281" i="1"/>
  <c r="I281" i="1"/>
  <c r="H281" i="1"/>
  <c r="G281" i="1"/>
  <c r="F281" i="1"/>
  <c r="E281" i="1"/>
  <c r="D281" i="1"/>
  <c r="Q280" i="1"/>
  <c r="M280" i="1"/>
  <c r="L280" i="1"/>
  <c r="K280" i="1"/>
  <c r="J280" i="1"/>
  <c r="I280" i="1"/>
  <c r="H280" i="1"/>
  <c r="G280" i="1"/>
  <c r="F280" i="1"/>
  <c r="E280" i="1"/>
  <c r="D280" i="1"/>
  <c r="Q279" i="1"/>
  <c r="M279" i="1"/>
  <c r="L279" i="1"/>
  <c r="K279" i="1"/>
  <c r="J279" i="1"/>
  <c r="I279" i="1"/>
  <c r="H279" i="1"/>
  <c r="G279" i="1"/>
  <c r="F279" i="1"/>
  <c r="E279" i="1"/>
  <c r="D279" i="1"/>
  <c r="Q278" i="1"/>
  <c r="M278" i="1"/>
  <c r="L278" i="1"/>
  <c r="K278" i="1"/>
  <c r="J278" i="1"/>
  <c r="I278" i="1"/>
  <c r="H278" i="1"/>
  <c r="G278" i="1"/>
  <c r="F278" i="1"/>
  <c r="E278" i="1"/>
  <c r="D278" i="1"/>
  <c r="Q277" i="1"/>
  <c r="M277" i="1"/>
  <c r="L277" i="1"/>
  <c r="K277" i="1"/>
  <c r="J277" i="1"/>
  <c r="I277" i="1"/>
  <c r="H277" i="1"/>
  <c r="G277" i="1"/>
  <c r="F277" i="1"/>
  <c r="E277" i="1"/>
  <c r="D277" i="1"/>
  <c r="Q276" i="1"/>
  <c r="M276" i="1"/>
  <c r="L276" i="1"/>
  <c r="K276" i="1"/>
  <c r="J276" i="1"/>
  <c r="I276" i="1"/>
  <c r="H276" i="1"/>
  <c r="G276" i="1"/>
  <c r="F276" i="1"/>
  <c r="E276" i="1"/>
  <c r="D276" i="1"/>
  <c r="Q275" i="1"/>
  <c r="M275" i="1"/>
  <c r="L275" i="1"/>
  <c r="K275" i="1"/>
  <c r="J275" i="1"/>
  <c r="I275" i="1"/>
  <c r="H275" i="1"/>
  <c r="G275" i="1"/>
  <c r="F275" i="1"/>
  <c r="F269" i="1" s="1"/>
  <c r="E275" i="1"/>
  <c r="D275" i="1"/>
  <c r="Q274" i="1"/>
  <c r="M274" i="1"/>
  <c r="L274" i="1"/>
  <c r="K274" i="1"/>
  <c r="J274" i="1"/>
  <c r="I274" i="1"/>
  <c r="H274" i="1"/>
  <c r="G274" i="1"/>
  <c r="F274" i="1"/>
  <c r="E274" i="1"/>
  <c r="D274" i="1"/>
  <c r="Q273" i="1"/>
  <c r="M273" i="1"/>
  <c r="L273" i="1"/>
  <c r="K273" i="1"/>
  <c r="J273" i="1"/>
  <c r="I273" i="1"/>
  <c r="H273" i="1"/>
  <c r="G273" i="1"/>
  <c r="F273" i="1"/>
  <c r="E273" i="1"/>
  <c r="D273" i="1"/>
  <c r="Q269" i="1"/>
  <c r="Q268" i="1"/>
  <c r="M268" i="1"/>
  <c r="L268" i="1"/>
  <c r="K268" i="1"/>
  <c r="J268" i="1"/>
  <c r="I268" i="1"/>
  <c r="H268" i="1"/>
  <c r="G268" i="1"/>
  <c r="F268" i="1"/>
  <c r="E268" i="1"/>
  <c r="D268" i="1"/>
  <c r="Q267" i="1"/>
  <c r="M267" i="1"/>
  <c r="L267" i="1"/>
  <c r="K267" i="1"/>
  <c r="J267" i="1"/>
  <c r="I267" i="1"/>
  <c r="H267" i="1"/>
  <c r="G267" i="1"/>
  <c r="F267" i="1"/>
  <c r="E267" i="1"/>
  <c r="D267" i="1"/>
  <c r="Q266" i="1"/>
  <c r="M266" i="1"/>
  <c r="L266" i="1"/>
  <c r="K266" i="1"/>
  <c r="J266" i="1"/>
  <c r="I266" i="1"/>
  <c r="H266" i="1"/>
  <c r="G266" i="1"/>
  <c r="F266" i="1"/>
  <c r="E266" i="1"/>
  <c r="D266" i="1"/>
  <c r="Q265" i="1"/>
  <c r="M265" i="1"/>
  <c r="L265" i="1"/>
  <c r="K265" i="1"/>
  <c r="J265" i="1"/>
  <c r="I265" i="1"/>
  <c r="H265" i="1"/>
  <c r="G265" i="1"/>
  <c r="F265" i="1"/>
  <c r="E265" i="1"/>
  <c r="D265" i="1"/>
  <c r="Q264" i="1"/>
  <c r="M264" i="1"/>
  <c r="L264" i="1"/>
  <c r="K264" i="1"/>
  <c r="J264" i="1"/>
  <c r="I264" i="1"/>
  <c r="H264" i="1"/>
  <c r="G264" i="1"/>
  <c r="F264" i="1"/>
  <c r="E264" i="1"/>
  <c r="D264" i="1"/>
  <c r="Q263" i="1"/>
  <c r="M263" i="1"/>
  <c r="L263" i="1"/>
  <c r="K263" i="1"/>
  <c r="J263" i="1"/>
  <c r="I263" i="1"/>
  <c r="H263" i="1"/>
  <c r="G263" i="1"/>
  <c r="F263" i="1"/>
  <c r="E263" i="1"/>
  <c r="D263" i="1"/>
  <c r="T259" i="1"/>
  <c r="T398" i="1" s="1"/>
  <c r="S259" i="1"/>
  <c r="S398" i="1" s="1"/>
  <c r="R259" i="1"/>
  <c r="R398" i="1" s="1"/>
  <c r="P259" i="1"/>
  <c r="P398" i="1" s="1"/>
  <c r="O259" i="1"/>
  <c r="O398" i="1" s="1"/>
  <c r="N259" i="1"/>
  <c r="N398" i="1" s="1"/>
  <c r="T258" i="1"/>
  <c r="S258" i="1"/>
  <c r="S397" i="1" s="1"/>
  <c r="R258" i="1"/>
  <c r="R397" i="1" s="1"/>
  <c r="P258" i="1"/>
  <c r="P397" i="1" s="1"/>
  <c r="O258" i="1"/>
  <c r="O397" i="1" s="1"/>
  <c r="N258" i="1"/>
  <c r="N397" i="1" s="1"/>
  <c r="T257" i="1"/>
  <c r="T396" i="1" s="1"/>
  <c r="S257" i="1"/>
  <c r="S396" i="1" s="1"/>
  <c r="R257" i="1"/>
  <c r="P257" i="1"/>
  <c r="O257" i="1"/>
  <c r="O396" i="1" s="1"/>
  <c r="N257" i="1"/>
  <c r="N396" i="1" s="1"/>
  <c r="T256" i="1"/>
  <c r="T395" i="1" s="1"/>
  <c r="S256" i="1"/>
  <c r="S395" i="1" s="1"/>
  <c r="R256" i="1"/>
  <c r="R395" i="1" s="1"/>
  <c r="P256" i="1"/>
  <c r="P395" i="1" s="1"/>
  <c r="O256" i="1"/>
  <c r="N256" i="1"/>
  <c r="N395" i="1" s="1"/>
  <c r="T255" i="1"/>
  <c r="T394" i="1" s="1"/>
  <c r="S255" i="1"/>
  <c r="S394" i="1" s="1"/>
  <c r="R255" i="1"/>
  <c r="R394" i="1" s="1"/>
  <c r="P255" i="1"/>
  <c r="O255" i="1"/>
  <c r="O394" i="1" s="1"/>
  <c r="N255" i="1"/>
  <c r="N394" i="1" s="1"/>
  <c r="T254" i="1"/>
  <c r="T393" i="1" s="1"/>
  <c r="S254" i="1"/>
  <c r="S393" i="1" s="1"/>
  <c r="R254" i="1"/>
  <c r="R393" i="1" s="1"/>
  <c r="P254" i="1"/>
  <c r="P393" i="1" s="1"/>
  <c r="O254" i="1"/>
  <c r="O393" i="1" s="1"/>
  <c r="N254" i="1"/>
  <c r="N393" i="1" s="1"/>
  <c r="T253" i="1"/>
  <c r="T392" i="1" s="1"/>
  <c r="S253" i="1"/>
  <c r="S392" i="1" s="1"/>
  <c r="R253" i="1"/>
  <c r="P253" i="1"/>
  <c r="O253" i="1"/>
  <c r="O392" i="1" s="1"/>
  <c r="N253" i="1"/>
  <c r="N392" i="1" s="1"/>
  <c r="T252" i="1"/>
  <c r="T391" i="1" s="1"/>
  <c r="S252" i="1"/>
  <c r="S391" i="1" s="1"/>
  <c r="R252" i="1"/>
  <c r="R391" i="1" s="1"/>
  <c r="P252" i="1"/>
  <c r="P391" i="1" s="1"/>
  <c r="O252" i="1"/>
  <c r="O391" i="1" s="1"/>
  <c r="N252" i="1"/>
  <c r="N391" i="1" s="1"/>
  <c r="T251" i="1"/>
  <c r="T390" i="1" s="1"/>
  <c r="S251" i="1"/>
  <c r="S390" i="1" s="1"/>
  <c r="R251" i="1"/>
  <c r="R390" i="1" s="1"/>
  <c r="P251" i="1"/>
  <c r="P390" i="1" s="1"/>
  <c r="O251" i="1"/>
  <c r="O390" i="1" s="1"/>
  <c r="N251" i="1"/>
  <c r="N390" i="1" s="1"/>
  <c r="T250" i="1"/>
  <c r="T389" i="1" s="1"/>
  <c r="S250" i="1"/>
  <c r="S389" i="1" s="1"/>
  <c r="R250" i="1"/>
  <c r="R389" i="1" s="1"/>
  <c r="P250" i="1"/>
  <c r="P389" i="1" s="1"/>
  <c r="O250" i="1"/>
  <c r="O389" i="1" s="1"/>
  <c r="N250" i="1"/>
  <c r="N389" i="1" s="1"/>
  <c r="T249" i="1"/>
  <c r="T388" i="1" s="1"/>
  <c r="S249" i="1"/>
  <c r="S388" i="1" s="1"/>
  <c r="R249" i="1"/>
  <c r="R388" i="1" s="1"/>
  <c r="P249" i="1"/>
  <c r="O249" i="1"/>
  <c r="O388" i="1" s="1"/>
  <c r="N249" i="1"/>
  <c r="N388" i="1" s="1"/>
  <c r="T248" i="1"/>
  <c r="T387" i="1" s="1"/>
  <c r="S248" i="1"/>
  <c r="S387" i="1" s="1"/>
  <c r="R248" i="1"/>
  <c r="R387" i="1" s="1"/>
  <c r="P248" i="1"/>
  <c r="P387" i="1" s="1"/>
  <c r="O248" i="1"/>
  <c r="O387" i="1" s="1"/>
  <c r="N248" i="1"/>
  <c r="N387" i="1" s="1"/>
  <c r="T247" i="1"/>
  <c r="T386" i="1" s="1"/>
  <c r="S247" i="1"/>
  <c r="S386" i="1" s="1"/>
  <c r="R247" i="1"/>
  <c r="R386" i="1" s="1"/>
  <c r="P247" i="1"/>
  <c r="O247" i="1"/>
  <c r="O386" i="1" s="1"/>
  <c r="N247" i="1"/>
  <c r="N386" i="1" s="1"/>
  <c r="T246" i="1"/>
  <c r="T385" i="1" s="1"/>
  <c r="S246" i="1"/>
  <c r="S385" i="1" s="1"/>
  <c r="R246" i="1"/>
  <c r="R385" i="1" s="1"/>
  <c r="P246" i="1"/>
  <c r="P385" i="1" s="1"/>
  <c r="O246" i="1"/>
  <c r="O385" i="1" s="1"/>
  <c r="N246" i="1"/>
  <c r="N385" i="1" s="1"/>
  <c r="T245" i="1"/>
  <c r="T384" i="1" s="1"/>
  <c r="S245" i="1"/>
  <c r="S384" i="1" s="1"/>
  <c r="R245" i="1"/>
  <c r="R384" i="1" s="1"/>
  <c r="P245" i="1"/>
  <c r="P384" i="1" s="1"/>
  <c r="O245" i="1"/>
  <c r="O384" i="1" s="1"/>
  <c r="N245" i="1"/>
  <c r="N384" i="1" s="1"/>
  <c r="T244" i="1"/>
  <c r="T383" i="1" s="1"/>
  <c r="S244" i="1"/>
  <c r="S383" i="1" s="1"/>
  <c r="R244" i="1"/>
  <c r="P244" i="1"/>
  <c r="P383" i="1" s="1"/>
  <c r="O244" i="1"/>
  <c r="O383" i="1" s="1"/>
  <c r="N244" i="1"/>
  <c r="N383" i="1" s="1"/>
  <c r="T243" i="1"/>
  <c r="T382" i="1" s="1"/>
  <c r="S243" i="1"/>
  <c r="S382" i="1" s="1"/>
  <c r="R243" i="1"/>
  <c r="P243" i="1"/>
  <c r="P382" i="1" s="1"/>
  <c r="O243" i="1"/>
  <c r="O382" i="1" s="1"/>
  <c r="N243" i="1"/>
  <c r="N382" i="1" s="1"/>
  <c r="T242" i="1"/>
  <c r="T381" i="1" s="1"/>
  <c r="S242" i="1"/>
  <c r="R242" i="1"/>
  <c r="R381" i="1" s="1"/>
  <c r="P242" i="1"/>
  <c r="P381" i="1" s="1"/>
  <c r="O242" i="1"/>
  <c r="O381" i="1" s="1"/>
  <c r="N242" i="1"/>
  <c r="N381" i="1" s="1"/>
  <c r="T241" i="1"/>
  <c r="T380" i="1" s="1"/>
  <c r="S241" i="1"/>
  <c r="S380" i="1" s="1"/>
  <c r="R241" i="1"/>
  <c r="R380" i="1" s="1"/>
  <c r="P241" i="1"/>
  <c r="P380" i="1" s="1"/>
  <c r="O241" i="1"/>
  <c r="O380" i="1" s="1"/>
  <c r="N241" i="1"/>
  <c r="N380" i="1" s="1"/>
  <c r="T240" i="1"/>
  <c r="T379" i="1" s="1"/>
  <c r="S240" i="1"/>
  <c r="S379" i="1" s="1"/>
  <c r="R240" i="1"/>
  <c r="R379" i="1" s="1"/>
  <c r="P240" i="1"/>
  <c r="P379" i="1" s="1"/>
  <c r="O240" i="1"/>
  <c r="O379" i="1" s="1"/>
  <c r="N240" i="1"/>
  <c r="N379" i="1" s="1"/>
  <c r="T239" i="1"/>
  <c r="T378" i="1" s="1"/>
  <c r="S239" i="1"/>
  <c r="R239" i="1"/>
  <c r="R378" i="1" s="1"/>
  <c r="P239" i="1"/>
  <c r="P378" i="1" s="1"/>
  <c r="O239" i="1"/>
  <c r="O378" i="1" s="1"/>
  <c r="N239" i="1"/>
  <c r="N378" i="1" s="1"/>
  <c r="T238" i="1"/>
  <c r="T377" i="1" s="1"/>
  <c r="S238" i="1"/>
  <c r="S377" i="1" s="1"/>
  <c r="R238" i="1"/>
  <c r="R377" i="1" s="1"/>
  <c r="P238" i="1"/>
  <c r="P377" i="1" s="1"/>
  <c r="O238" i="1"/>
  <c r="O377" i="1" s="1"/>
  <c r="N238" i="1"/>
  <c r="N377" i="1" s="1"/>
  <c r="T237" i="1"/>
  <c r="T376" i="1" s="1"/>
  <c r="S237" i="1"/>
  <c r="S376" i="1" s="1"/>
  <c r="R237" i="1"/>
  <c r="R376" i="1" s="1"/>
  <c r="P237" i="1"/>
  <c r="P376" i="1" s="1"/>
  <c r="O237" i="1"/>
  <c r="O376" i="1" s="1"/>
  <c r="N237" i="1"/>
  <c r="N376" i="1" s="1"/>
  <c r="T236" i="1"/>
  <c r="T375" i="1" s="1"/>
  <c r="S236" i="1"/>
  <c r="S375" i="1" s="1"/>
  <c r="R236" i="1"/>
  <c r="R375" i="1" s="1"/>
  <c r="P236" i="1"/>
  <c r="P375" i="1" s="1"/>
  <c r="O236" i="1"/>
  <c r="O375" i="1" s="1"/>
  <c r="N236" i="1"/>
  <c r="N375" i="1" s="1"/>
  <c r="T235" i="1"/>
  <c r="T374" i="1" s="1"/>
  <c r="S235" i="1"/>
  <c r="S374" i="1" s="1"/>
  <c r="R235" i="1"/>
  <c r="R374" i="1" s="1"/>
  <c r="P235" i="1"/>
  <c r="P374" i="1" s="1"/>
  <c r="O235" i="1"/>
  <c r="O374" i="1" s="1"/>
  <c r="N235" i="1"/>
  <c r="N374" i="1" s="1"/>
  <c r="T234" i="1"/>
  <c r="T373" i="1" s="1"/>
  <c r="S234" i="1"/>
  <c r="S373" i="1" s="1"/>
  <c r="R234" i="1"/>
  <c r="R373" i="1" s="1"/>
  <c r="P234" i="1"/>
  <c r="P373" i="1" s="1"/>
  <c r="P347" i="1" s="1"/>
  <c r="O234" i="1"/>
  <c r="O373" i="1" s="1"/>
  <c r="N234" i="1"/>
  <c r="N373" i="1" s="1"/>
  <c r="T233" i="1"/>
  <c r="T372" i="1" s="1"/>
  <c r="S233" i="1"/>
  <c r="S372" i="1" s="1"/>
  <c r="R233" i="1"/>
  <c r="R372" i="1" s="1"/>
  <c r="P233" i="1"/>
  <c r="P372" i="1" s="1"/>
  <c r="O233" i="1"/>
  <c r="O372" i="1" s="1"/>
  <c r="N233" i="1"/>
  <c r="N372" i="1" s="1"/>
  <c r="T232" i="1"/>
  <c r="T371" i="1" s="1"/>
  <c r="S232" i="1"/>
  <c r="S371" i="1" s="1"/>
  <c r="R232" i="1"/>
  <c r="R371" i="1" s="1"/>
  <c r="R346" i="1" s="1"/>
  <c r="P232" i="1"/>
  <c r="P371" i="1" s="1"/>
  <c r="O232" i="1"/>
  <c r="O371" i="1" s="1"/>
  <c r="N232" i="1"/>
  <c r="N371" i="1" s="1"/>
  <c r="T231" i="1"/>
  <c r="T370" i="1" s="1"/>
  <c r="S231" i="1"/>
  <c r="S370" i="1" s="1"/>
  <c r="R231" i="1"/>
  <c r="R370" i="1" s="1"/>
  <c r="P231" i="1"/>
  <c r="P370" i="1" s="1"/>
  <c r="O231" i="1"/>
  <c r="O370" i="1" s="1"/>
  <c r="N231" i="1"/>
  <c r="N370" i="1" s="1"/>
  <c r="T230" i="1"/>
  <c r="T369" i="1" s="1"/>
  <c r="T345" i="1" s="1"/>
  <c r="S230" i="1"/>
  <c r="S369" i="1" s="1"/>
  <c r="R230" i="1"/>
  <c r="R369" i="1" s="1"/>
  <c r="R345" i="1" s="1"/>
  <c r="P230" i="1"/>
  <c r="P369" i="1" s="1"/>
  <c r="O230" i="1"/>
  <c r="O369" i="1" s="1"/>
  <c r="N230" i="1"/>
  <c r="N369" i="1" s="1"/>
  <c r="T229" i="1"/>
  <c r="T368" i="1" s="1"/>
  <c r="S229" i="1"/>
  <c r="S368" i="1" s="1"/>
  <c r="R229" i="1"/>
  <c r="R368" i="1" s="1"/>
  <c r="P229" i="1"/>
  <c r="P368" i="1" s="1"/>
  <c r="O229" i="1"/>
  <c r="O368" i="1" s="1"/>
  <c r="O344" i="1" s="1"/>
  <c r="N229" i="1"/>
  <c r="N368" i="1" s="1"/>
  <c r="T228" i="1"/>
  <c r="T367" i="1" s="1"/>
  <c r="S228" i="1"/>
  <c r="S367" i="1" s="1"/>
  <c r="R228" i="1"/>
  <c r="R367" i="1" s="1"/>
  <c r="P228" i="1"/>
  <c r="P367" i="1" s="1"/>
  <c r="P344" i="1" s="1"/>
  <c r="O228" i="1"/>
  <c r="O367" i="1" s="1"/>
  <c r="N228" i="1"/>
  <c r="N367" i="1" s="1"/>
  <c r="T227" i="1"/>
  <c r="T366" i="1" s="1"/>
  <c r="S227" i="1"/>
  <c r="S366" i="1" s="1"/>
  <c r="R227" i="1"/>
  <c r="R366" i="1" s="1"/>
  <c r="P227" i="1"/>
  <c r="P366" i="1" s="1"/>
  <c r="O227" i="1"/>
  <c r="O366" i="1" s="1"/>
  <c r="N227" i="1"/>
  <c r="N366" i="1" s="1"/>
  <c r="T226" i="1"/>
  <c r="T365" i="1" s="1"/>
  <c r="S226" i="1"/>
  <c r="S365" i="1" s="1"/>
  <c r="R226" i="1"/>
  <c r="R365" i="1" s="1"/>
  <c r="P226" i="1"/>
  <c r="P365" i="1" s="1"/>
  <c r="O226" i="1"/>
  <c r="O365" i="1" s="1"/>
  <c r="N226" i="1"/>
  <c r="N365" i="1" s="1"/>
  <c r="T225" i="1"/>
  <c r="T364" i="1" s="1"/>
  <c r="S225" i="1"/>
  <c r="S364" i="1" s="1"/>
  <c r="R225" i="1"/>
  <c r="R364" i="1" s="1"/>
  <c r="P225" i="1"/>
  <c r="P364" i="1" s="1"/>
  <c r="O225" i="1"/>
  <c r="O364" i="1" s="1"/>
  <c r="N225" i="1"/>
  <c r="N364" i="1" s="1"/>
  <c r="T224" i="1"/>
  <c r="T363" i="1" s="1"/>
  <c r="S224" i="1"/>
  <c r="R224" i="1"/>
  <c r="R363" i="1" s="1"/>
  <c r="P224" i="1"/>
  <c r="P363" i="1" s="1"/>
  <c r="P343" i="1" s="1"/>
  <c r="O224" i="1"/>
  <c r="O363" i="1" s="1"/>
  <c r="N224" i="1"/>
  <c r="T223" i="1"/>
  <c r="T362" i="1" s="1"/>
  <c r="S223" i="1"/>
  <c r="S362" i="1" s="1"/>
  <c r="R223" i="1"/>
  <c r="R362" i="1" s="1"/>
  <c r="P223" i="1"/>
  <c r="P362" i="1" s="1"/>
  <c r="O223" i="1"/>
  <c r="O362" i="1" s="1"/>
  <c r="N223" i="1"/>
  <c r="N362" i="1" s="1"/>
  <c r="T222" i="1"/>
  <c r="T361" i="1" s="1"/>
  <c r="S222" i="1"/>
  <c r="S361" i="1" s="1"/>
  <c r="R222" i="1"/>
  <c r="R361" i="1" s="1"/>
  <c r="P222" i="1"/>
  <c r="P361" i="1" s="1"/>
  <c r="O222" i="1"/>
  <c r="O361" i="1" s="1"/>
  <c r="N222" i="1"/>
  <c r="N361" i="1" s="1"/>
  <c r="T221" i="1"/>
  <c r="T360" i="1" s="1"/>
  <c r="S221" i="1"/>
  <c r="S360" i="1" s="1"/>
  <c r="R221" i="1"/>
  <c r="P221" i="1"/>
  <c r="P360" i="1" s="1"/>
  <c r="O221" i="1"/>
  <c r="O360" i="1" s="1"/>
  <c r="N221" i="1"/>
  <c r="N360" i="1" s="1"/>
  <c r="T220" i="1"/>
  <c r="T359" i="1" s="1"/>
  <c r="S220" i="1"/>
  <c r="S359" i="1" s="1"/>
  <c r="R220" i="1"/>
  <c r="R359" i="1" s="1"/>
  <c r="P220" i="1"/>
  <c r="P359" i="1" s="1"/>
  <c r="O220" i="1"/>
  <c r="O359" i="1" s="1"/>
  <c r="N220" i="1"/>
  <c r="N359" i="1" s="1"/>
  <c r="T219" i="1"/>
  <c r="T358" i="1" s="1"/>
  <c r="S219" i="1"/>
  <c r="S358" i="1" s="1"/>
  <c r="R219" i="1"/>
  <c r="R358" i="1" s="1"/>
  <c r="P219" i="1"/>
  <c r="P358" i="1" s="1"/>
  <c r="O219" i="1"/>
  <c r="O358" i="1" s="1"/>
  <c r="N219" i="1"/>
  <c r="N358" i="1" s="1"/>
  <c r="T218" i="1"/>
  <c r="T357" i="1" s="1"/>
  <c r="S218" i="1"/>
  <c r="S357" i="1" s="1"/>
  <c r="R218" i="1"/>
  <c r="R357" i="1" s="1"/>
  <c r="P218" i="1"/>
  <c r="P357" i="1" s="1"/>
  <c r="O218" i="1"/>
  <c r="O357" i="1" s="1"/>
  <c r="N218" i="1"/>
  <c r="N357" i="1" s="1"/>
  <c r="T217" i="1"/>
  <c r="T356" i="1" s="1"/>
  <c r="S217" i="1"/>
  <c r="S356" i="1" s="1"/>
  <c r="R217" i="1"/>
  <c r="R356" i="1" s="1"/>
  <c r="P217" i="1"/>
  <c r="O217" i="1"/>
  <c r="O356" i="1" s="1"/>
  <c r="N217" i="1"/>
  <c r="N356" i="1" s="1"/>
  <c r="T216" i="1"/>
  <c r="T355" i="1" s="1"/>
  <c r="S216" i="1"/>
  <c r="S355" i="1" s="1"/>
  <c r="R216" i="1"/>
  <c r="R355" i="1" s="1"/>
  <c r="P216" i="1"/>
  <c r="P355" i="1" s="1"/>
  <c r="O216" i="1"/>
  <c r="N216" i="1"/>
  <c r="N355" i="1" s="1"/>
  <c r="T215" i="1"/>
  <c r="T354" i="1" s="1"/>
  <c r="S215" i="1"/>
  <c r="S354" i="1" s="1"/>
  <c r="R215" i="1"/>
  <c r="R354" i="1" s="1"/>
  <c r="P215" i="1"/>
  <c r="O215" i="1"/>
  <c r="O354" i="1" s="1"/>
  <c r="N215" i="1"/>
  <c r="N354" i="1" s="1"/>
  <c r="T214" i="1"/>
  <c r="T353" i="1" s="1"/>
  <c r="S214" i="1"/>
  <c r="S353" i="1" s="1"/>
  <c r="R214" i="1"/>
  <c r="R353" i="1" s="1"/>
  <c r="P214" i="1"/>
  <c r="P353" i="1" s="1"/>
  <c r="O214" i="1"/>
  <c r="O353" i="1" s="1"/>
  <c r="N214" i="1"/>
  <c r="N353" i="1" s="1"/>
  <c r="T213" i="1"/>
  <c r="T352" i="1" s="1"/>
  <c r="S213" i="1"/>
  <c r="S352" i="1" s="1"/>
  <c r="R213" i="1"/>
  <c r="R352" i="1" s="1"/>
  <c r="P213" i="1"/>
  <c r="P352" i="1" s="1"/>
  <c r="O213" i="1"/>
  <c r="O352" i="1" s="1"/>
  <c r="N213" i="1"/>
  <c r="N352" i="1" s="1"/>
  <c r="T212" i="1"/>
  <c r="T351" i="1" s="1"/>
  <c r="S212" i="1"/>
  <c r="S351" i="1" s="1"/>
  <c r="R212" i="1"/>
  <c r="P212" i="1"/>
  <c r="P351" i="1" s="1"/>
  <c r="O212" i="1"/>
  <c r="O351" i="1" s="1"/>
  <c r="N212" i="1"/>
  <c r="N351" i="1" s="1"/>
  <c r="T211" i="1"/>
  <c r="S211" i="1"/>
  <c r="R211" i="1"/>
  <c r="P211" i="1"/>
  <c r="O211" i="1"/>
  <c r="N211" i="1"/>
  <c r="T210" i="1"/>
  <c r="S210" i="1"/>
  <c r="R210" i="1"/>
  <c r="P210" i="1"/>
  <c r="O210" i="1"/>
  <c r="N210" i="1"/>
  <c r="T209" i="1"/>
  <c r="S209" i="1"/>
  <c r="R209" i="1"/>
  <c r="P209" i="1"/>
  <c r="O209" i="1"/>
  <c r="N209" i="1"/>
  <c r="T208" i="1"/>
  <c r="S208" i="1"/>
  <c r="R208" i="1"/>
  <c r="P208" i="1"/>
  <c r="O208" i="1"/>
  <c r="N208" i="1"/>
  <c r="T204" i="1"/>
  <c r="T338" i="1" s="1"/>
  <c r="S204" i="1"/>
  <c r="S338" i="1" s="1"/>
  <c r="R204" i="1"/>
  <c r="R338" i="1" s="1"/>
  <c r="P204" i="1"/>
  <c r="P338" i="1" s="1"/>
  <c r="O204" i="1"/>
  <c r="O338" i="1" s="1"/>
  <c r="N204" i="1"/>
  <c r="N338" i="1" s="1"/>
  <c r="T203" i="1"/>
  <c r="T337" i="1" s="1"/>
  <c r="S203" i="1"/>
  <c r="R203" i="1"/>
  <c r="R337" i="1" s="1"/>
  <c r="P203" i="1"/>
  <c r="P337" i="1" s="1"/>
  <c r="O203" i="1"/>
  <c r="N203" i="1"/>
  <c r="N337" i="1" s="1"/>
  <c r="T202" i="1"/>
  <c r="T336" i="1" s="1"/>
  <c r="S202" i="1"/>
  <c r="S336" i="1" s="1"/>
  <c r="R202" i="1"/>
  <c r="R336" i="1" s="1"/>
  <c r="P202" i="1"/>
  <c r="O202" i="1"/>
  <c r="O336" i="1" s="1"/>
  <c r="N202" i="1"/>
  <c r="N336" i="1" s="1"/>
  <c r="T201" i="1"/>
  <c r="T335" i="1" s="1"/>
  <c r="S201" i="1"/>
  <c r="S335" i="1" s="1"/>
  <c r="R201" i="1"/>
  <c r="R335" i="1" s="1"/>
  <c r="P201" i="1"/>
  <c r="P335" i="1" s="1"/>
  <c r="O201" i="1"/>
  <c r="O335" i="1" s="1"/>
  <c r="N201" i="1"/>
  <c r="N335" i="1" s="1"/>
  <c r="T200" i="1"/>
  <c r="T334" i="1" s="1"/>
  <c r="S200" i="1"/>
  <c r="S334" i="1" s="1"/>
  <c r="R200" i="1"/>
  <c r="P200" i="1"/>
  <c r="P334" i="1" s="1"/>
  <c r="O200" i="1"/>
  <c r="O334" i="1" s="1"/>
  <c r="N200" i="1"/>
  <c r="N334" i="1" s="1"/>
  <c r="T199" i="1"/>
  <c r="T333" i="1" s="1"/>
  <c r="S199" i="1"/>
  <c r="S333" i="1" s="1"/>
  <c r="R199" i="1"/>
  <c r="P199" i="1"/>
  <c r="P333" i="1" s="1"/>
  <c r="O199" i="1"/>
  <c r="O333" i="1" s="1"/>
  <c r="N199" i="1"/>
  <c r="T198" i="1"/>
  <c r="T332" i="1" s="1"/>
  <c r="S198" i="1"/>
  <c r="S332" i="1" s="1"/>
  <c r="R198" i="1"/>
  <c r="R332" i="1" s="1"/>
  <c r="P198" i="1"/>
  <c r="P332" i="1" s="1"/>
  <c r="O198" i="1"/>
  <c r="O332" i="1" s="1"/>
  <c r="N198" i="1"/>
  <c r="N332" i="1" s="1"/>
  <c r="T197" i="1"/>
  <c r="T331" i="1" s="1"/>
  <c r="S197" i="1"/>
  <c r="S331" i="1" s="1"/>
  <c r="R197" i="1"/>
  <c r="R331" i="1" s="1"/>
  <c r="P197" i="1"/>
  <c r="P331" i="1" s="1"/>
  <c r="O197" i="1"/>
  <c r="O331" i="1" s="1"/>
  <c r="N197" i="1"/>
  <c r="N331" i="1" s="1"/>
  <c r="T196" i="1"/>
  <c r="T330" i="1" s="1"/>
  <c r="S196" i="1"/>
  <c r="S330" i="1" s="1"/>
  <c r="R196" i="1"/>
  <c r="R330" i="1" s="1"/>
  <c r="P196" i="1"/>
  <c r="P330" i="1" s="1"/>
  <c r="O196" i="1"/>
  <c r="N196" i="1"/>
  <c r="N330" i="1" s="1"/>
  <c r="T195" i="1"/>
  <c r="T329" i="1" s="1"/>
  <c r="S195" i="1"/>
  <c r="R195" i="1"/>
  <c r="R329" i="1" s="1"/>
  <c r="P195" i="1"/>
  <c r="P329" i="1" s="1"/>
  <c r="O195" i="1"/>
  <c r="O329" i="1" s="1"/>
  <c r="N195" i="1"/>
  <c r="N329" i="1" s="1"/>
  <c r="T194" i="1"/>
  <c r="T328" i="1" s="1"/>
  <c r="S194" i="1"/>
  <c r="S328" i="1" s="1"/>
  <c r="R194" i="1"/>
  <c r="R328" i="1" s="1"/>
  <c r="P194" i="1"/>
  <c r="O194" i="1"/>
  <c r="O328" i="1" s="1"/>
  <c r="N194" i="1"/>
  <c r="N328" i="1" s="1"/>
  <c r="T193" i="1"/>
  <c r="T327" i="1" s="1"/>
  <c r="S193" i="1"/>
  <c r="S327" i="1" s="1"/>
  <c r="R193" i="1"/>
  <c r="R327" i="1" s="1"/>
  <c r="P193" i="1"/>
  <c r="P327" i="1" s="1"/>
  <c r="O193" i="1"/>
  <c r="O327" i="1" s="1"/>
  <c r="N193" i="1"/>
  <c r="N327" i="1" s="1"/>
  <c r="T192" i="1"/>
  <c r="T326" i="1" s="1"/>
  <c r="S192" i="1"/>
  <c r="S326" i="1" s="1"/>
  <c r="R192" i="1"/>
  <c r="R326" i="1" s="1"/>
  <c r="P192" i="1"/>
  <c r="P326" i="1" s="1"/>
  <c r="O192" i="1"/>
  <c r="O326" i="1" s="1"/>
  <c r="N192" i="1"/>
  <c r="N326" i="1" s="1"/>
  <c r="T191" i="1"/>
  <c r="T325" i="1" s="1"/>
  <c r="S191" i="1"/>
  <c r="S325" i="1" s="1"/>
  <c r="R191" i="1"/>
  <c r="R325" i="1" s="1"/>
  <c r="P191" i="1"/>
  <c r="P325" i="1" s="1"/>
  <c r="O191" i="1"/>
  <c r="O325" i="1" s="1"/>
  <c r="N191" i="1"/>
  <c r="T190" i="1"/>
  <c r="T324" i="1" s="1"/>
  <c r="S190" i="1"/>
  <c r="S324" i="1" s="1"/>
  <c r="S301" i="1" s="1"/>
  <c r="R190" i="1"/>
  <c r="R324" i="1" s="1"/>
  <c r="P190" i="1"/>
  <c r="P324" i="1" s="1"/>
  <c r="O190" i="1"/>
  <c r="O324" i="1" s="1"/>
  <c r="N190" i="1"/>
  <c r="N324" i="1" s="1"/>
  <c r="T189" i="1"/>
  <c r="T323" i="1" s="1"/>
  <c r="S189" i="1"/>
  <c r="S323" i="1" s="1"/>
  <c r="R189" i="1"/>
  <c r="R323" i="1" s="1"/>
  <c r="P189" i="1"/>
  <c r="P323" i="1" s="1"/>
  <c r="P301" i="1" s="1"/>
  <c r="O189" i="1"/>
  <c r="O323" i="1" s="1"/>
  <c r="N189" i="1"/>
  <c r="N323" i="1" s="1"/>
  <c r="T188" i="1"/>
  <c r="T322" i="1" s="1"/>
  <c r="S188" i="1"/>
  <c r="S322" i="1" s="1"/>
  <c r="R188" i="1"/>
  <c r="R322" i="1" s="1"/>
  <c r="P188" i="1"/>
  <c r="P322" i="1" s="1"/>
  <c r="O188" i="1"/>
  <c r="O322" i="1" s="1"/>
  <c r="N188" i="1"/>
  <c r="N322" i="1" s="1"/>
  <c r="T187" i="1"/>
  <c r="T321" i="1" s="1"/>
  <c r="S187" i="1"/>
  <c r="R187" i="1"/>
  <c r="R321" i="1" s="1"/>
  <c r="R300" i="1" s="1"/>
  <c r="P187" i="1"/>
  <c r="P321" i="1" s="1"/>
  <c r="O187" i="1"/>
  <c r="N187" i="1"/>
  <c r="N321" i="1" s="1"/>
  <c r="T186" i="1"/>
  <c r="T320" i="1" s="1"/>
  <c r="T300" i="1" s="1"/>
  <c r="S186" i="1"/>
  <c r="S320" i="1" s="1"/>
  <c r="R186" i="1"/>
  <c r="R320" i="1" s="1"/>
  <c r="P186" i="1"/>
  <c r="O186" i="1"/>
  <c r="O320" i="1" s="1"/>
  <c r="N186" i="1"/>
  <c r="N320" i="1" s="1"/>
  <c r="N300" i="1" s="1"/>
  <c r="T185" i="1"/>
  <c r="T319" i="1" s="1"/>
  <c r="S185" i="1"/>
  <c r="S319" i="1" s="1"/>
  <c r="R185" i="1"/>
  <c r="R319" i="1" s="1"/>
  <c r="P185" i="1"/>
  <c r="P319" i="1" s="1"/>
  <c r="O185" i="1"/>
  <c r="O319" i="1" s="1"/>
  <c r="N185" i="1"/>
  <c r="N319" i="1" s="1"/>
  <c r="T184" i="1"/>
  <c r="T318" i="1" s="1"/>
  <c r="S184" i="1"/>
  <c r="S318" i="1" s="1"/>
  <c r="S299" i="1" s="1"/>
  <c r="R184" i="1"/>
  <c r="P184" i="1"/>
  <c r="P318" i="1" s="1"/>
  <c r="O184" i="1"/>
  <c r="O318" i="1" s="1"/>
  <c r="O299" i="1" s="1"/>
  <c r="N184" i="1"/>
  <c r="N318" i="1" s="1"/>
  <c r="T183" i="1"/>
  <c r="T317" i="1" s="1"/>
  <c r="S183" i="1"/>
  <c r="S317" i="1" s="1"/>
  <c r="R183" i="1"/>
  <c r="P183" i="1"/>
  <c r="P317" i="1" s="1"/>
  <c r="O183" i="1"/>
  <c r="O317" i="1" s="1"/>
  <c r="N183" i="1"/>
  <c r="T182" i="1"/>
  <c r="T316" i="1" s="1"/>
  <c r="S182" i="1"/>
  <c r="S316" i="1" s="1"/>
  <c r="S298" i="1" s="1"/>
  <c r="R182" i="1"/>
  <c r="R316" i="1" s="1"/>
  <c r="P182" i="1"/>
  <c r="P316" i="1" s="1"/>
  <c r="O182" i="1"/>
  <c r="O316" i="1" s="1"/>
  <c r="O298" i="1" s="1"/>
  <c r="N182" i="1"/>
  <c r="N316" i="1" s="1"/>
  <c r="T181" i="1"/>
  <c r="T315" i="1" s="1"/>
  <c r="S181" i="1"/>
  <c r="S315" i="1" s="1"/>
  <c r="R181" i="1"/>
  <c r="R315" i="1" s="1"/>
  <c r="P181" i="1"/>
  <c r="P315" i="1" s="1"/>
  <c r="O181" i="1"/>
  <c r="O315" i="1" s="1"/>
  <c r="N181" i="1"/>
  <c r="N315" i="1" s="1"/>
  <c r="T180" i="1"/>
  <c r="T314" i="1" s="1"/>
  <c r="S180" i="1"/>
  <c r="S314" i="1" s="1"/>
  <c r="S297" i="1" s="1"/>
  <c r="R180" i="1"/>
  <c r="R314" i="1" s="1"/>
  <c r="P180" i="1"/>
  <c r="P314" i="1" s="1"/>
  <c r="O180" i="1"/>
  <c r="N180" i="1"/>
  <c r="N314" i="1" s="1"/>
  <c r="N297" i="1" s="1"/>
  <c r="T179" i="1"/>
  <c r="T313" i="1" s="1"/>
  <c r="S179" i="1"/>
  <c r="R179" i="1"/>
  <c r="R313" i="1" s="1"/>
  <c r="R296" i="1" s="1"/>
  <c r="P179" i="1"/>
  <c r="P313" i="1" s="1"/>
  <c r="O179" i="1"/>
  <c r="O313" i="1" s="1"/>
  <c r="N179" i="1"/>
  <c r="N313" i="1" s="1"/>
  <c r="T178" i="1"/>
  <c r="T312" i="1" s="1"/>
  <c r="T296" i="1" s="1"/>
  <c r="S178" i="1"/>
  <c r="S312" i="1" s="1"/>
  <c r="R178" i="1"/>
  <c r="R312" i="1" s="1"/>
  <c r="P178" i="1"/>
  <c r="O178" i="1"/>
  <c r="O312" i="1" s="1"/>
  <c r="N178" i="1"/>
  <c r="N312" i="1" s="1"/>
  <c r="N296" i="1" s="1"/>
  <c r="T177" i="1"/>
  <c r="T311" i="1" s="1"/>
  <c r="S177" i="1"/>
  <c r="S311" i="1" s="1"/>
  <c r="R177" i="1"/>
  <c r="R311" i="1" s="1"/>
  <c r="P177" i="1"/>
  <c r="P311" i="1" s="1"/>
  <c r="O177" i="1"/>
  <c r="O311" i="1" s="1"/>
  <c r="N177" i="1"/>
  <c r="N311" i="1" s="1"/>
  <c r="T176" i="1"/>
  <c r="T310" i="1" s="1"/>
  <c r="S176" i="1"/>
  <c r="S310" i="1" s="1"/>
  <c r="R176" i="1"/>
  <c r="R310" i="1" s="1"/>
  <c r="P176" i="1"/>
  <c r="P310" i="1" s="1"/>
  <c r="O176" i="1"/>
  <c r="O310" i="1" s="1"/>
  <c r="N176" i="1"/>
  <c r="N310" i="1" s="1"/>
  <c r="T175" i="1"/>
  <c r="T309" i="1" s="1"/>
  <c r="S175" i="1"/>
  <c r="S309" i="1" s="1"/>
  <c r="R175" i="1"/>
  <c r="R309" i="1" s="1"/>
  <c r="P175" i="1"/>
  <c r="P309" i="1" s="1"/>
  <c r="O175" i="1"/>
  <c r="O309" i="1" s="1"/>
  <c r="N175" i="1"/>
  <c r="T174" i="1"/>
  <c r="T308" i="1" s="1"/>
  <c r="S174" i="1"/>
  <c r="S308" i="1" s="1"/>
  <c r="S295" i="1" s="1"/>
  <c r="R174" i="1"/>
  <c r="R308" i="1" s="1"/>
  <c r="P174" i="1"/>
  <c r="P308" i="1" s="1"/>
  <c r="O174" i="1"/>
  <c r="O308" i="1" s="1"/>
  <c r="N174" i="1"/>
  <c r="N308" i="1" s="1"/>
  <c r="T173" i="1"/>
  <c r="T307" i="1" s="1"/>
  <c r="S173" i="1"/>
  <c r="S307" i="1" s="1"/>
  <c r="R173" i="1"/>
  <c r="R307" i="1" s="1"/>
  <c r="P173" i="1"/>
  <c r="P307" i="1" s="1"/>
  <c r="O173" i="1"/>
  <c r="O307" i="1" s="1"/>
  <c r="N173" i="1"/>
  <c r="N307" i="1" s="1"/>
  <c r="T172" i="1"/>
  <c r="T306" i="1" s="1"/>
  <c r="S172" i="1"/>
  <c r="S306" i="1" s="1"/>
  <c r="R172" i="1"/>
  <c r="R306" i="1" s="1"/>
  <c r="P172" i="1"/>
  <c r="P306" i="1" s="1"/>
  <c r="O172" i="1"/>
  <c r="O306" i="1" s="1"/>
  <c r="N172" i="1"/>
  <c r="N306" i="1" s="1"/>
  <c r="T171" i="1"/>
  <c r="T305" i="1" s="1"/>
  <c r="S171" i="1"/>
  <c r="R171" i="1"/>
  <c r="R305" i="1" s="1"/>
  <c r="P171" i="1"/>
  <c r="P305" i="1" s="1"/>
  <c r="O171" i="1"/>
  <c r="N171" i="1"/>
  <c r="N305" i="1" s="1"/>
  <c r="T170" i="1"/>
  <c r="T304" i="1" s="1"/>
  <c r="S170" i="1"/>
  <c r="S304" i="1" s="1"/>
  <c r="R170" i="1"/>
  <c r="R304" i="1" s="1"/>
  <c r="P170" i="1"/>
  <c r="P304" i="1" s="1"/>
  <c r="O170" i="1"/>
  <c r="O304" i="1" s="1"/>
  <c r="N170" i="1"/>
  <c r="N304" i="1" s="1"/>
  <c r="N294" i="1" s="1"/>
  <c r="T169" i="1"/>
  <c r="S169" i="1"/>
  <c r="R169" i="1"/>
  <c r="P169" i="1"/>
  <c r="O169" i="1"/>
  <c r="N169" i="1"/>
  <c r="T168" i="1"/>
  <c r="S168" i="1"/>
  <c r="R168" i="1"/>
  <c r="P168" i="1"/>
  <c r="O168" i="1"/>
  <c r="N168" i="1"/>
  <c r="T167" i="1"/>
  <c r="S167" i="1"/>
  <c r="R167" i="1"/>
  <c r="P167" i="1"/>
  <c r="O167" i="1"/>
  <c r="N167" i="1"/>
  <c r="T166" i="1"/>
  <c r="S166" i="1"/>
  <c r="R166" i="1"/>
  <c r="P166" i="1"/>
  <c r="O166" i="1"/>
  <c r="N166" i="1"/>
  <c r="T163" i="1"/>
  <c r="T291" i="1" s="1"/>
  <c r="S163" i="1"/>
  <c r="S291" i="1" s="1"/>
  <c r="R163" i="1"/>
  <c r="R291" i="1" s="1"/>
  <c r="P163" i="1"/>
  <c r="P291" i="1" s="1"/>
  <c r="O163" i="1"/>
  <c r="O291" i="1" s="1"/>
  <c r="N163" i="1"/>
  <c r="N291" i="1" s="1"/>
  <c r="T162" i="1"/>
  <c r="T290" i="1" s="1"/>
  <c r="S162" i="1"/>
  <c r="S290" i="1" s="1"/>
  <c r="R162" i="1"/>
  <c r="R290" i="1" s="1"/>
  <c r="P162" i="1"/>
  <c r="P290" i="1" s="1"/>
  <c r="O162" i="1"/>
  <c r="O290" i="1" s="1"/>
  <c r="N162" i="1"/>
  <c r="N290" i="1" s="1"/>
  <c r="T161" i="1"/>
  <c r="T289" i="1" s="1"/>
  <c r="S161" i="1"/>
  <c r="S289" i="1" s="1"/>
  <c r="R161" i="1"/>
  <c r="R289" i="1" s="1"/>
  <c r="P161" i="1"/>
  <c r="P289" i="1" s="1"/>
  <c r="O161" i="1"/>
  <c r="O289" i="1" s="1"/>
  <c r="N161" i="1"/>
  <c r="N289" i="1" s="1"/>
  <c r="T160" i="1"/>
  <c r="T288" i="1" s="1"/>
  <c r="S160" i="1"/>
  <c r="S288" i="1" s="1"/>
  <c r="R160" i="1"/>
  <c r="R288" i="1" s="1"/>
  <c r="P160" i="1"/>
  <c r="P288" i="1" s="1"/>
  <c r="O160" i="1"/>
  <c r="O288" i="1" s="1"/>
  <c r="N160" i="1"/>
  <c r="N288" i="1" s="1"/>
  <c r="T159" i="1"/>
  <c r="T287" i="1" s="1"/>
  <c r="S159" i="1"/>
  <c r="S287" i="1" s="1"/>
  <c r="R159" i="1"/>
  <c r="R287" i="1" s="1"/>
  <c r="P159" i="1"/>
  <c r="P287" i="1" s="1"/>
  <c r="O159" i="1"/>
  <c r="O287" i="1" s="1"/>
  <c r="N159" i="1"/>
  <c r="N287" i="1" s="1"/>
  <c r="T158" i="1"/>
  <c r="T286" i="1" s="1"/>
  <c r="S158" i="1"/>
  <c r="S286" i="1" s="1"/>
  <c r="R158" i="1"/>
  <c r="R286" i="1" s="1"/>
  <c r="P158" i="1"/>
  <c r="P286" i="1" s="1"/>
  <c r="O158" i="1"/>
  <c r="O286" i="1" s="1"/>
  <c r="N158" i="1"/>
  <c r="N286" i="1" s="1"/>
  <c r="T157" i="1"/>
  <c r="T285" i="1" s="1"/>
  <c r="S157" i="1"/>
  <c r="S285" i="1" s="1"/>
  <c r="R157" i="1"/>
  <c r="R285" i="1" s="1"/>
  <c r="P157" i="1"/>
  <c r="P285" i="1" s="1"/>
  <c r="O157" i="1"/>
  <c r="O285" i="1" s="1"/>
  <c r="N157" i="1"/>
  <c r="N285" i="1" s="1"/>
  <c r="T156" i="1"/>
  <c r="T284" i="1" s="1"/>
  <c r="S156" i="1"/>
  <c r="S284" i="1" s="1"/>
  <c r="R156" i="1"/>
  <c r="R284" i="1" s="1"/>
  <c r="P156" i="1"/>
  <c r="P284" i="1" s="1"/>
  <c r="O156" i="1"/>
  <c r="O284" i="1" s="1"/>
  <c r="N156" i="1"/>
  <c r="N284" i="1" s="1"/>
  <c r="T155" i="1"/>
  <c r="T283" i="1" s="1"/>
  <c r="S155" i="1"/>
  <c r="S283" i="1" s="1"/>
  <c r="R155" i="1"/>
  <c r="R283" i="1" s="1"/>
  <c r="P155" i="1"/>
  <c r="P283" i="1" s="1"/>
  <c r="O155" i="1"/>
  <c r="O283" i="1" s="1"/>
  <c r="N155" i="1"/>
  <c r="N283" i="1" s="1"/>
  <c r="T154" i="1"/>
  <c r="T282" i="1" s="1"/>
  <c r="S154" i="1"/>
  <c r="S282" i="1" s="1"/>
  <c r="R154" i="1"/>
  <c r="R282" i="1" s="1"/>
  <c r="P154" i="1"/>
  <c r="P282" i="1" s="1"/>
  <c r="O154" i="1"/>
  <c r="O282" i="1" s="1"/>
  <c r="N154" i="1"/>
  <c r="N282" i="1" s="1"/>
  <c r="T153" i="1"/>
  <c r="T281" i="1" s="1"/>
  <c r="S153" i="1"/>
  <c r="S281" i="1" s="1"/>
  <c r="R153" i="1"/>
  <c r="R281" i="1" s="1"/>
  <c r="P153" i="1"/>
  <c r="P281" i="1" s="1"/>
  <c r="O153" i="1"/>
  <c r="O281" i="1" s="1"/>
  <c r="N153" i="1"/>
  <c r="N281" i="1" s="1"/>
  <c r="T152" i="1"/>
  <c r="T280" i="1" s="1"/>
  <c r="S152" i="1"/>
  <c r="S280" i="1" s="1"/>
  <c r="R152" i="1"/>
  <c r="R280" i="1" s="1"/>
  <c r="P152" i="1"/>
  <c r="P280" i="1" s="1"/>
  <c r="O152" i="1"/>
  <c r="O280" i="1" s="1"/>
  <c r="N152" i="1"/>
  <c r="N280" i="1" s="1"/>
  <c r="T151" i="1"/>
  <c r="T279" i="1" s="1"/>
  <c r="S151" i="1"/>
  <c r="S279" i="1" s="1"/>
  <c r="R151" i="1"/>
  <c r="R279" i="1" s="1"/>
  <c r="P151" i="1"/>
  <c r="P279" i="1" s="1"/>
  <c r="O151" i="1"/>
  <c r="O279" i="1" s="1"/>
  <c r="N151" i="1"/>
  <c r="N279" i="1" s="1"/>
  <c r="T150" i="1"/>
  <c r="T278" i="1" s="1"/>
  <c r="S150" i="1"/>
  <c r="S278" i="1" s="1"/>
  <c r="R150" i="1"/>
  <c r="R278" i="1" s="1"/>
  <c r="P150" i="1"/>
  <c r="P278" i="1" s="1"/>
  <c r="O150" i="1"/>
  <c r="O278" i="1" s="1"/>
  <c r="N150" i="1"/>
  <c r="N278" i="1" s="1"/>
  <c r="T149" i="1"/>
  <c r="T277" i="1" s="1"/>
  <c r="S149" i="1"/>
  <c r="S277" i="1" s="1"/>
  <c r="R149" i="1"/>
  <c r="R277" i="1" s="1"/>
  <c r="P149" i="1"/>
  <c r="P277" i="1" s="1"/>
  <c r="O149" i="1"/>
  <c r="O277" i="1" s="1"/>
  <c r="N149" i="1"/>
  <c r="N277" i="1" s="1"/>
  <c r="T148" i="1"/>
  <c r="T276" i="1" s="1"/>
  <c r="S148" i="1"/>
  <c r="S276" i="1" s="1"/>
  <c r="R148" i="1"/>
  <c r="R276" i="1" s="1"/>
  <c r="P148" i="1"/>
  <c r="P276" i="1" s="1"/>
  <c r="O148" i="1"/>
  <c r="O276" i="1" s="1"/>
  <c r="N148" i="1"/>
  <c r="N276" i="1" s="1"/>
  <c r="T147" i="1"/>
  <c r="T275" i="1" s="1"/>
  <c r="S147" i="1"/>
  <c r="S275" i="1" s="1"/>
  <c r="R147" i="1"/>
  <c r="R275" i="1" s="1"/>
  <c r="P147" i="1"/>
  <c r="P275" i="1" s="1"/>
  <c r="O147" i="1"/>
  <c r="O275" i="1" s="1"/>
  <c r="N147" i="1"/>
  <c r="N275" i="1" s="1"/>
  <c r="T146" i="1"/>
  <c r="T274" i="1" s="1"/>
  <c r="S146" i="1"/>
  <c r="S274" i="1" s="1"/>
  <c r="R146" i="1"/>
  <c r="R274" i="1" s="1"/>
  <c r="P146" i="1"/>
  <c r="P274" i="1" s="1"/>
  <c r="O146" i="1"/>
  <c r="O274" i="1" s="1"/>
  <c r="N146" i="1"/>
  <c r="N274" i="1" s="1"/>
  <c r="T145" i="1"/>
  <c r="T273" i="1" s="1"/>
  <c r="S145" i="1"/>
  <c r="S273" i="1" s="1"/>
  <c r="R145" i="1"/>
  <c r="R273" i="1" s="1"/>
  <c r="P145" i="1"/>
  <c r="P273" i="1" s="1"/>
  <c r="O145" i="1"/>
  <c r="O273" i="1" s="1"/>
  <c r="N145" i="1"/>
  <c r="N273" i="1" s="1"/>
  <c r="T144" i="1"/>
  <c r="T268" i="1" s="1"/>
  <c r="S144" i="1"/>
  <c r="S268" i="1" s="1"/>
  <c r="R144" i="1"/>
  <c r="R268" i="1" s="1"/>
  <c r="P144" i="1"/>
  <c r="P268" i="1" s="1"/>
  <c r="O144" i="1"/>
  <c r="O268" i="1" s="1"/>
  <c r="N144" i="1"/>
  <c r="N268" i="1" s="1"/>
  <c r="T143" i="1"/>
  <c r="T267" i="1" s="1"/>
  <c r="S143" i="1"/>
  <c r="S267" i="1" s="1"/>
  <c r="R143" i="1"/>
  <c r="R267" i="1" s="1"/>
  <c r="P143" i="1"/>
  <c r="P267" i="1" s="1"/>
  <c r="O143" i="1"/>
  <c r="O267" i="1" s="1"/>
  <c r="N143" i="1"/>
  <c r="N267" i="1" s="1"/>
  <c r="T142" i="1"/>
  <c r="T266" i="1" s="1"/>
  <c r="S142" i="1"/>
  <c r="S266" i="1" s="1"/>
  <c r="R142" i="1"/>
  <c r="R266" i="1" s="1"/>
  <c r="P142" i="1"/>
  <c r="P266" i="1" s="1"/>
  <c r="O142" i="1"/>
  <c r="O266" i="1" s="1"/>
  <c r="N142" i="1"/>
  <c r="N266" i="1" s="1"/>
  <c r="T141" i="1"/>
  <c r="T265" i="1" s="1"/>
  <c r="S141" i="1"/>
  <c r="S265" i="1" s="1"/>
  <c r="R141" i="1"/>
  <c r="R265" i="1" s="1"/>
  <c r="P141" i="1"/>
  <c r="P265" i="1" s="1"/>
  <c r="O141" i="1"/>
  <c r="O265" i="1" s="1"/>
  <c r="N141" i="1"/>
  <c r="N265" i="1" s="1"/>
  <c r="T140" i="1"/>
  <c r="T264" i="1" s="1"/>
  <c r="S140" i="1"/>
  <c r="S264" i="1" s="1"/>
  <c r="R140" i="1"/>
  <c r="R264" i="1" s="1"/>
  <c r="P140" i="1"/>
  <c r="P264" i="1" s="1"/>
  <c r="O140" i="1"/>
  <c r="O264" i="1" s="1"/>
  <c r="N140" i="1"/>
  <c r="N264" i="1" s="1"/>
  <c r="T139" i="1"/>
  <c r="T263" i="1" s="1"/>
  <c r="S139" i="1"/>
  <c r="S263" i="1" s="1"/>
  <c r="R139" i="1"/>
  <c r="R263" i="1" s="1"/>
  <c r="P139" i="1"/>
  <c r="P263" i="1" s="1"/>
  <c r="O139" i="1"/>
  <c r="O263" i="1" s="1"/>
  <c r="N139" i="1"/>
  <c r="N263" i="1" s="1"/>
  <c r="T138" i="1"/>
  <c r="S138" i="1"/>
  <c r="R138" i="1"/>
  <c r="P138" i="1"/>
  <c r="O138" i="1"/>
  <c r="N138" i="1"/>
  <c r="T137" i="1"/>
  <c r="S137" i="1"/>
  <c r="R137" i="1"/>
  <c r="P137" i="1"/>
  <c r="O137" i="1"/>
  <c r="N137" i="1"/>
  <c r="T136" i="1"/>
  <c r="S136" i="1"/>
  <c r="R136" i="1"/>
  <c r="P136" i="1"/>
  <c r="O136" i="1"/>
  <c r="N136" i="1"/>
  <c r="T133" i="1"/>
  <c r="S133" i="1"/>
  <c r="R133" i="1"/>
  <c r="P133" i="1"/>
  <c r="O133" i="1"/>
  <c r="N133" i="1"/>
  <c r="T132" i="1"/>
  <c r="S132" i="1"/>
  <c r="R132" i="1"/>
  <c r="P132" i="1"/>
  <c r="O132" i="1"/>
  <c r="N132" i="1"/>
  <c r="T131" i="1"/>
  <c r="S131" i="1"/>
  <c r="R131" i="1"/>
  <c r="P131" i="1"/>
  <c r="O131" i="1"/>
  <c r="N131" i="1"/>
  <c r="T130" i="1"/>
  <c r="S130" i="1"/>
  <c r="R130" i="1"/>
  <c r="P130" i="1"/>
  <c r="O130" i="1"/>
  <c r="N130" i="1"/>
  <c r="T129" i="1"/>
  <c r="S129" i="1"/>
  <c r="R129" i="1"/>
  <c r="P129" i="1"/>
  <c r="O129" i="1"/>
  <c r="N129" i="1"/>
  <c r="T128" i="1"/>
  <c r="S128" i="1"/>
  <c r="R128" i="1"/>
  <c r="P128" i="1"/>
  <c r="O128" i="1"/>
  <c r="N128" i="1"/>
  <c r="T127" i="1"/>
  <c r="S127" i="1"/>
  <c r="R127" i="1"/>
  <c r="P127" i="1"/>
  <c r="O127" i="1"/>
  <c r="N127" i="1"/>
  <c r="T126" i="1"/>
  <c r="S126" i="1"/>
  <c r="R126" i="1"/>
  <c r="P126" i="1"/>
  <c r="O126" i="1"/>
  <c r="N126" i="1"/>
  <c r="T125" i="1"/>
  <c r="S125" i="1"/>
  <c r="R125" i="1"/>
  <c r="P125" i="1"/>
  <c r="O125" i="1"/>
  <c r="N125" i="1"/>
  <c r="T121" i="1"/>
  <c r="S121" i="1"/>
  <c r="R121" i="1"/>
  <c r="P121" i="1"/>
  <c r="O121" i="1"/>
  <c r="N121" i="1"/>
  <c r="T120" i="1"/>
  <c r="S120" i="1"/>
  <c r="R120" i="1"/>
  <c r="P120" i="1"/>
  <c r="O120" i="1"/>
  <c r="N120" i="1"/>
  <c r="T119" i="1"/>
  <c r="S119" i="1"/>
  <c r="R119" i="1"/>
  <c r="P119" i="1"/>
  <c r="O119" i="1"/>
  <c r="N119" i="1"/>
  <c r="T118" i="1"/>
  <c r="S118" i="1"/>
  <c r="R118" i="1"/>
  <c r="P118" i="1"/>
  <c r="O118" i="1"/>
  <c r="N118" i="1"/>
  <c r="T117" i="1"/>
  <c r="S117" i="1"/>
  <c r="R117" i="1"/>
  <c r="P117" i="1"/>
  <c r="O117" i="1"/>
  <c r="N117" i="1"/>
  <c r="T116" i="1"/>
  <c r="S116" i="1"/>
  <c r="R116" i="1"/>
  <c r="P116" i="1"/>
  <c r="O116" i="1"/>
  <c r="N116" i="1"/>
  <c r="T115" i="1"/>
  <c r="S115" i="1"/>
  <c r="R115" i="1"/>
  <c r="P115" i="1"/>
  <c r="O115" i="1"/>
  <c r="N115" i="1"/>
  <c r="T114" i="1"/>
  <c r="S114" i="1"/>
  <c r="R114" i="1"/>
  <c r="P114" i="1"/>
  <c r="O114" i="1"/>
  <c r="N114" i="1"/>
  <c r="T113" i="1"/>
  <c r="S113" i="1"/>
  <c r="R113" i="1"/>
  <c r="P113" i="1"/>
  <c r="O113" i="1"/>
  <c r="N113" i="1"/>
  <c r="T112" i="1"/>
  <c r="S112" i="1"/>
  <c r="R112" i="1"/>
  <c r="P112" i="1"/>
  <c r="O112" i="1"/>
  <c r="N112" i="1"/>
  <c r="T111" i="1"/>
  <c r="S111" i="1"/>
  <c r="R111" i="1"/>
  <c r="P111" i="1"/>
  <c r="O111" i="1"/>
  <c r="N111" i="1"/>
  <c r="T110" i="1"/>
  <c r="S110" i="1"/>
  <c r="R110" i="1"/>
  <c r="P110" i="1"/>
  <c r="O110" i="1"/>
  <c r="N110" i="1"/>
  <c r="V106" i="1"/>
  <c r="U106" i="1"/>
  <c r="T106" i="1"/>
  <c r="S106" i="1"/>
  <c r="R106" i="1"/>
  <c r="P106" i="1"/>
  <c r="O106" i="1"/>
  <c r="N106" i="1"/>
  <c r="V105" i="1"/>
  <c r="U105" i="1"/>
  <c r="T105" i="1"/>
  <c r="S105" i="1"/>
  <c r="R105" i="1"/>
  <c r="P105" i="1"/>
  <c r="O105" i="1"/>
  <c r="N105" i="1"/>
  <c r="V103" i="1"/>
  <c r="U103" i="1"/>
  <c r="T103" i="1"/>
  <c r="S103" i="1"/>
  <c r="R103" i="1"/>
  <c r="P103" i="1"/>
  <c r="O103" i="1"/>
  <c r="N103" i="1"/>
  <c r="V102" i="1"/>
  <c r="U102" i="1"/>
  <c r="T102" i="1"/>
  <c r="S102" i="1"/>
  <c r="R102" i="1"/>
  <c r="P102" i="1"/>
  <c r="O102" i="1"/>
  <c r="N102" i="1"/>
  <c r="V101" i="1"/>
  <c r="U101" i="1"/>
  <c r="T101" i="1"/>
  <c r="S101" i="1"/>
  <c r="R101" i="1"/>
  <c r="P101" i="1"/>
  <c r="O101" i="1"/>
  <c r="N101" i="1"/>
  <c r="V100" i="1"/>
  <c r="U100" i="1"/>
  <c r="T100" i="1"/>
  <c r="S100" i="1"/>
  <c r="R100" i="1"/>
  <c r="P100" i="1"/>
  <c r="O100" i="1"/>
  <c r="N100" i="1"/>
  <c r="V99" i="1"/>
  <c r="U99" i="1"/>
  <c r="T99" i="1"/>
  <c r="S99" i="1"/>
  <c r="R99" i="1"/>
  <c r="P99" i="1"/>
  <c r="O99" i="1"/>
  <c r="N99" i="1"/>
  <c r="V98" i="1"/>
  <c r="U98" i="1"/>
  <c r="T98" i="1"/>
  <c r="S98" i="1"/>
  <c r="R98" i="1"/>
  <c r="P98" i="1"/>
  <c r="O98" i="1"/>
  <c r="N98" i="1"/>
  <c r="V97" i="1"/>
  <c r="U97" i="1"/>
  <c r="T97" i="1"/>
  <c r="S97" i="1"/>
  <c r="R97" i="1"/>
  <c r="P97" i="1"/>
  <c r="O97" i="1"/>
  <c r="N97" i="1"/>
  <c r="V96" i="1"/>
  <c r="U96" i="1"/>
  <c r="T96" i="1"/>
  <c r="S96" i="1"/>
  <c r="R96" i="1"/>
  <c r="P96" i="1"/>
  <c r="O96" i="1"/>
  <c r="N96" i="1"/>
  <c r="V95" i="1"/>
  <c r="U95" i="1"/>
  <c r="T95" i="1"/>
  <c r="S95" i="1"/>
  <c r="R95" i="1"/>
  <c r="P95" i="1"/>
  <c r="O95" i="1"/>
  <c r="N95" i="1"/>
  <c r="V94" i="1"/>
  <c r="U94" i="1"/>
  <c r="T94" i="1"/>
  <c r="S94" i="1"/>
  <c r="R94" i="1"/>
  <c r="P94" i="1"/>
  <c r="O94" i="1"/>
  <c r="N94" i="1"/>
  <c r="V93" i="1"/>
  <c r="U93" i="1"/>
  <c r="T93" i="1"/>
  <c r="S93" i="1"/>
  <c r="R93" i="1"/>
  <c r="P93" i="1"/>
  <c r="O93" i="1"/>
  <c r="N93" i="1"/>
  <c r="V92" i="1"/>
  <c r="U92" i="1"/>
  <c r="T92" i="1"/>
  <c r="S92" i="1"/>
  <c r="R92" i="1"/>
  <c r="P92" i="1"/>
  <c r="O92" i="1"/>
  <c r="N92" i="1"/>
  <c r="V87" i="1"/>
  <c r="U87" i="1"/>
  <c r="T87" i="1"/>
  <c r="S87" i="1"/>
  <c r="R87" i="1"/>
  <c r="P87" i="1"/>
  <c r="O87" i="1"/>
  <c r="N87" i="1"/>
  <c r="V86" i="1"/>
  <c r="U86" i="1"/>
  <c r="T86" i="1"/>
  <c r="S86" i="1"/>
  <c r="R86" i="1"/>
  <c r="P86" i="1"/>
  <c r="O86" i="1"/>
  <c r="N86" i="1"/>
  <c r="V85" i="1"/>
  <c r="U85" i="1"/>
  <c r="T85" i="1"/>
  <c r="S85" i="1"/>
  <c r="R85" i="1"/>
  <c r="P85" i="1"/>
  <c r="O85" i="1"/>
  <c r="N85" i="1"/>
  <c r="V84" i="1"/>
  <c r="U84" i="1"/>
  <c r="T84" i="1"/>
  <c r="S84" i="1"/>
  <c r="R84" i="1"/>
  <c r="P84" i="1"/>
  <c r="O84" i="1"/>
  <c r="N84" i="1"/>
  <c r="V83" i="1"/>
  <c r="U83" i="1"/>
  <c r="T83" i="1"/>
  <c r="S83" i="1"/>
  <c r="R83" i="1"/>
  <c r="P83" i="1"/>
  <c r="O83" i="1"/>
  <c r="N83" i="1"/>
  <c r="V82" i="1"/>
  <c r="U82" i="1"/>
  <c r="T82" i="1"/>
  <c r="S82" i="1"/>
  <c r="R82" i="1"/>
  <c r="P82" i="1"/>
  <c r="O82" i="1"/>
  <c r="N82" i="1"/>
  <c r="V81" i="1"/>
  <c r="U81" i="1"/>
  <c r="T81" i="1"/>
  <c r="S81" i="1"/>
  <c r="R81" i="1"/>
  <c r="P81" i="1"/>
  <c r="O81" i="1"/>
  <c r="N81" i="1"/>
  <c r="V80" i="1"/>
  <c r="U80" i="1"/>
  <c r="T80" i="1"/>
  <c r="S80" i="1"/>
  <c r="R80" i="1"/>
  <c r="P80" i="1"/>
  <c r="O80" i="1"/>
  <c r="N80" i="1"/>
  <c r="V79" i="1"/>
  <c r="U79" i="1"/>
  <c r="T79" i="1"/>
  <c r="S79" i="1"/>
  <c r="R79" i="1"/>
  <c r="P79" i="1"/>
  <c r="O79" i="1"/>
  <c r="N79" i="1"/>
  <c r="V77" i="1"/>
  <c r="U77" i="1"/>
  <c r="T77" i="1"/>
  <c r="S77" i="1"/>
  <c r="R77" i="1"/>
  <c r="P77" i="1"/>
  <c r="O77" i="1"/>
  <c r="N77" i="1"/>
  <c r="V76" i="1"/>
  <c r="U76" i="1"/>
  <c r="T76" i="1"/>
  <c r="S76" i="1"/>
  <c r="R76" i="1"/>
  <c r="P76" i="1"/>
  <c r="O76" i="1"/>
  <c r="N76" i="1"/>
  <c r="V75" i="1"/>
  <c r="U75" i="1"/>
  <c r="T75" i="1"/>
  <c r="S75" i="1"/>
  <c r="R75" i="1"/>
  <c r="P75" i="1"/>
  <c r="O75" i="1"/>
  <c r="N75" i="1"/>
  <c r="V74" i="1"/>
  <c r="U74" i="1"/>
  <c r="T74" i="1"/>
  <c r="S74" i="1"/>
  <c r="R74" i="1"/>
  <c r="P74" i="1"/>
  <c r="O74" i="1"/>
  <c r="N74" i="1"/>
  <c r="V73" i="1"/>
  <c r="U73" i="1"/>
  <c r="T73" i="1"/>
  <c r="S73" i="1"/>
  <c r="R73" i="1"/>
  <c r="P73" i="1"/>
  <c r="O73" i="1"/>
  <c r="N73" i="1"/>
  <c r="V72" i="1"/>
  <c r="U72" i="1"/>
  <c r="T72" i="1"/>
  <c r="S72" i="1"/>
  <c r="R72" i="1"/>
  <c r="P72" i="1"/>
  <c r="O72" i="1"/>
  <c r="N72" i="1"/>
  <c r="V71" i="1"/>
  <c r="U71" i="1"/>
  <c r="T71" i="1"/>
  <c r="S71" i="1"/>
  <c r="R71" i="1"/>
  <c r="P71" i="1"/>
  <c r="O71" i="1"/>
  <c r="N71" i="1"/>
  <c r="V70" i="1"/>
  <c r="U70" i="1"/>
  <c r="T70" i="1"/>
  <c r="S70" i="1"/>
  <c r="R70" i="1"/>
  <c r="P70" i="1"/>
  <c r="O70" i="1"/>
  <c r="N70" i="1"/>
  <c r="V69" i="1"/>
  <c r="U69" i="1"/>
  <c r="T69" i="1"/>
  <c r="S69" i="1"/>
  <c r="R69" i="1"/>
  <c r="P69" i="1"/>
  <c r="O69" i="1"/>
  <c r="N69" i="1"/>
  <c r="V68" i="1"/>
  <c r="U68" i="1"/>
  <c r="T68" i="1"/>
  <c r="S68" i="1"/>
  <c r="R68" i="1"/>
  <c r="P68" i="1"/>
  <c r="O68" i="1"/>
  <c r="N68" i="1"/>
  <c r="V67" i="1"/>
  <c r="U67" i="1"/>
  <c r="T67" i="1"/>
  <c r="S67" i="1"/>
  <c r="R67" i="1"/>
  <c r="P67" i="1"/>
  <c r="O67" i="1"/>
  <c r="N67" i="1"/>
  <c r="V66" i="1"/>
  <c r="U66" i="1"/>
  <c r="T66" i="1"/>
  <c r="S66" i="1"/>
  <c r="R66" i="1"/>
  <c r="P66" i="1"/>
  <c r="O66" i="1"/>
  <c r="N66" i="1"/>
  <c r="V60" i="1"/>
  <c r="U60" i="1"/>
  <c r="T60" i="1"/>
  <c r="S60" i="1"/>
  <c r="R60" i="1"/>
  <c r="P60" i="1"/>
  <c r="O60" i="1"/>
  <c r="N60" i="1"/>
  <c r="V59" i="1"/>
  <c r="U59" i="1"/>
  <c r="T59" i="1"/>
  <c r="S59" i="1"/>
  <c r="R59" i="1"/>
  <c r="P59" i="1"/>
  <c r="O59" i="1"/>
  <c r="N59" i="1"/>
  <c r="V58" i="1"/>
  <c r="U58" i="1"/>
  <c r="T58" i="1"/>
  <c r="S58" i="1"/>
  <c r="R58" i="1"/>
  <c r="P58" i="1"/>
  <c r="O58" i="1"/>
  <c r="N58" i="1"/>
  <c r="V57" i="1"/>
  <c r="U57" i="1"/>
  <c r="T57" i="1"/>
  <c r="S57" i="1"/>
  <c r="R57" i="1"/>
  <c r="P57" i="1"/>
  <c r="O57" i="1"/>
  <c r="N57" i="1"/>
  <c r="V56" i="1"/>
  <c r="U56" i="1"/>
  <c r="T56" i="1"/>
  <c r="S56" i="1"/>
  <c r="R56" i="1"/>
  <c r="P56" i="1"/>
  <c r="O56" i="1"/>
  <c r="N56" i="1"/>
  <c r="V55" i="1"/>
  <c r="U55" i="1"/>
  <c r="T55" i="1"/>
  <c r="S55" i="1"/>
  <c r="R55" i="1"/>
  <c r="P55" i="1"/>
  <c r="O55" i="1"/>
  <c r="N55" i="1"/>
  <c r="V54" i="1"/>
  <c r="U54" i="1"/>
  <c r="T54" i="1"/>
  <c r="S54" i="1"/>
  <c r="R54" i="1"/>
  <c r="P54" i="1"/>
  <c r="O54" i="1"/>
  <c r="N54" i="1"/>
  <c r="V53" i="1"/>
  <c r="U53" i="1"/>
  <c r="T53" i="1"/>
  <c r="S53" i="1"/>
  <c r="R53" i="1"/>
  <c r="P53" i="1"/>
  <c r="O53" i="1"/>
  <c r="N53" i="1"/>
  <c r="V52" i="1"/>
  <c r="U52" i="1"/>
  <c r="T52" i="1"/>
  <c r="S52" i="1"/>
  <c r="R52" i="1"/>
  <c r="P52" i="1"/>
  <c r="O52" i="1"/>
  <c r="N52" i="1"/>
  <c r="V50" i="1"/>
  <c r="U50" i="1"/>
  <c r="T50" i="1"/>
  <c r="S50" i="1"/>
  <c r="R50" i="1"/>
  <c r="P50" i="1"/>
  <c r="O50" i="1"/>
  <c r="N50" i="1"/>
  <c r="V49" i="1"/>
  <c r="U49" i="1"/>
  <c r="T49" i="1"/>
  <c r="S49" i="1"/>
  <c r="R49" i="1"/>
  <c r="P49" i="1"/>
  <c r="O49" i="1"/>
  <c r="N49" i="1"/>
  <c r="V48" i="1"/>
  <c r="U48" i="1"/>
  <c r="T48" i="1"/>
  <c r="S48" i="1"/>
  <c r="R48" i="1"/>
  <c r="P48" i="1"/>
  <c r="O48" i="1"/>
  <c r="N48" i="1"/>
  <c r="V47" i="1"/>
  <c r="U47" i="1"/>
  <c r="T47" i="1"/>
  <c r="S47" i="1"/>
  <c r="R47" i="1"/>
  <c r="P47" i="1"/>
  <c r="O47" i="1"/>
  <c r="N47" i="1"/>
  <c r="V46" i="1"/>
  <c r="U46" i="1"/>
  <c r="T46" i="1"/>
  <c r="S46" i="1"/>
  <c r="R46" i="1"/>
  <c r="P46" i="1"/>
  <c r="O46" i="1"/>
  <c r="N46" i="1"/>
  <c r="V45" i="1"/>
  <c r="U45" i="1"/>
  <c r="T45" i="1"/>
  <c r="S45" i="1"/>
  <c r="R45" i="1"/>
  <c r="P45" i="1"/>
  <c r="O45" i="1"/>
  <c r="N45" i="1"/>
  <c r="V44" i="1"/>
  <c r="U44" i="1"/>
  <c r="T44" i="1"/>
  <c r="S44" i="1"/>
  <c r="R44" i="1"/>
  <c r="P44" i="1"/>
  <c r="O44" i="1"/>
  <c r="N44" i="1"/>
  <c r="V43" i="1"/>
  <c r="U43" i="1"/>
  <c r="T43" i="1"/>
  <c r="S43" i="1"/>
  <c r="R43" i="1"/>
  <c r="P43" i="1"/>
  <c r="O43" i="1"/>
  <c r="N43" i="1"/>
  <c r="V42" i="1"/>
  <c r="U42" i="1"/>
  <c r="T42" i="1"/>
  <c r="S42" i="1"/>
  <c r="R42" i="1"/>
  <c r="P42" i="1"/>
  <c r="O42" i="1"/>
  <c r="N42" i="1"/>
  <c r="V41" i="1"/>
  <c r="U41" i="1"/>
  <c r="T41" i="1"/>
  <c r="S41" i="1"/>
  <c r="R41" i="1"/>
  <c r="P41" i="1"/>
  <c r="O41" i="1"/>
  <c r="N41" i="1"/>
  <c r="V40" i="1"/>
  <c r="U40" i="1"/>
  <c r="T40" i="1"/>
  <c r="S40" i="1"/>
  <c r="R40" i="1"/>
  <c r="P40" i="1"/>
  <c r="O40" i="1"/>
  <c r="N40" i="1"/>
  <c r="V39" i="1"/>
  <c r="U39" i="1"/>
  <c r="T39" i="1"/>
  <c r="S39" i="1"/>
  <c r="R39" i="1"/>
  <c r="P39" i="1"/>
  <c r="O39" i="1"/>
  <c r="N39" i="1"/>
  <c r="V32" i="1"/>
  <c r="U32" i="1"/>
  <c r="T32" i="1"/>
  <c r="S32" i="1"/>
  <c r="R32" i="1"/>
  <c r="P32" i="1"/>
  <c r="O32" i="1"/>
  <c r="N32" i="1"/>
  <c r="V31" i="1"/>
  <c r="U31" i="1"/>
  <c r="T31" i="1"/>
  <c r="S31" i="1"/>
  <c r="R31" i="1"/>
  <c r="P31" i="1"/>
  <c r="O31" i="1"/>
  <c r="N31" i="1"/>
  <c r="V30" i="1"/>
  <c r="U30" i="1"/>
  <c r="T30" i="1"/>
  <c r="S30" i="1"/>
  <c r="R30" i="1"/>
  <c r="P30" i="1"/>
  <c r="O30" i="1"/>
  <c r="N30" i="1"/>
  <c r="V29" i="1"/>
  <c r="U29" i="1"/>
  <c r="T29" i="1"/>
  <c r="S29" i="1"/>
  <c r="R29" i="1"/>
  <c r="P29" i="1"/>
  <c r="O29" i="1"/>
  <c r="N29" i="1"/>
  <c r="V28" i="1"/>
  <c r="U28" i="1"/>
  <c r="T28" i="1"/>
  <c r="S28" i="1"/>
  <c r="R28" i="1"/>
  <c r="P28" i="1"/>
  <c r="O28" i="1"/>
  <c r="N28" i="1"/>
  <c r="V27" i="1"/>
  <c r="U27" i="1"/>
  <c r="T27" i="1"/>
  <c r="S27" i="1"/>
  <c r="R27" i="1"/>
  <c r="P27" i="1"/>
  <c r="O27" i="1"/>
  <c r="N27" i="1"/>
  <c r="V26" i="1"/>
  <c r="U26" i="1"/>
  <c r="T26" i="1"/>
  <c r="S26" i="1"/>
  <c r="R26" i="1"/>
  <c r="P26" i="1"/>
  <c r="O26" i="1"/>
  <c r="N26" i="1"/>
  <c r="V25" i="1"/>
  <c r="U25" i="1"/>
  <c r="T25" i="1"/>
  <c r="S25" i="1"/>
  <c r="R25" i="1"/>
  <c r="P25" i="1"/>
  <c r="O25" i="1"/>
  <c r="N25" i="1"/>
  <c r="V24" i="1"/>
  <c r="U24" i="1"/>
  <c r="T24" i="1"/>
  <c r="S24" i="1"/>
  <c r="R24" i="1"/>
  <c r="P24" i="1"/>
  <c r="O24" i="1"/>
  <c r="N24" i="1"/>
  <c r="V22" i="1"/>
  <c r="U22" i="1"/>
  <c r="T22" i="1"/>
  <c r="S22" i="1"/>
  <c r="R22" i="1"/>
  <c r="P22" i="1"/>
  <c r="O22" i="1"/>
  <c r="N22" i="1"/>
  <c r="V21" i="1"/>
  <c r="U21" i="1"/>
  <c r="T21" i="1"/>
  <c r="S21" i="1"/>
  <c r="R21" i="1"/>
  <c r="P21" i="1"/>
  <c r="O21" i="1"/>
  <c r="N21" i="1"/>
  <c r="V20" i="1"/>
  <c r="U20" i="1"/>
  <c r="T20" i="1"/>
  <c r="S20" i="1"/>
  <c r="R20" i="1"/>
  <c r="P20" i="1"/>
  <c r="O20" i="1"/>
  <c r="N20" i="1"/>
  <c r="V19" i="1"/>
  <c r="U19" i="1"/>
  <c r="T19" i="1"/>
  <c r="S19" i="1"/>
  <c r="R19" i="1"/>
  <c r="P19" i="1"/>
  <c r="O19" i="1"/>
  <c r="N19" i="1"/>
  <c r="V18" i="1"/>
  <c r="U18" i="1"/>
  <c r="T18" i="1"/>
  <c r="S18" i="1"/>
  <c r="R18" i="1"/>
  <c r="P18" i="1"/>
  <c r="O18" i="1"/>
  <c r="N18" i="1"/>
  <c r="V17" i="1"/>
  <c r="U17" i="1"/>
  <c r="T17" i="1"/>
  <c r="S17" i="1"/>
  <c r="R17" i="1"/>
  <c r="P17" i="1"/>
  <c r="O17" i="1"/>
  <c r="N17" i="1"/>
  <c r="V16" i="1"/>
  <c r="U16" i="1"/>
  <c r="T16" i="1"/>
  <c r="S16" i="1"/>
  <c r="R16" i="1"/>
  <c r="P16" i="1"/>
  <c r="O16" i="1"/>
  <c r="N16" i="1"/>
  <c r="V15" i="1"/>
  <c r="U15" i="1"/>
  <c r="T15" i="1"/>
  <c r="S15" i="1"/>
  <c r="R15" i="1"/>
  <c r="P15" i="1"/>
  <c r="O15" i="1"/>
  <c r="N15" i="1"/>
  <c r="V14" i="1"/>
  <c r="U14" i="1"/>
  <c r="T14" i="1"/>
  <c r="S14" i="1"/>
  <c r="R14" i="1"/>
  <c r="P14" i="1"/>
  <c r="O14" i="1"/>
  <c r="N14" i="1"/>
  <c r="V13" i="1"/>
  <c r="U13" i="1"/>
  <c r="T13" i="1"/>
  <c r="S13" i="1"/>
  <c r="R13" i="1"/>
  <c r="P13" i="1"/>
  <c r="O13" i="1"/>
  <c r="N13" i="1"/>
  <c r="V12" i="1"/>
  <c r="U12" i="1"/>
  <c r="T12" i="1"/>
  <c r="S12" i="1"/>
  <c r="R12" i="1"/>
  <c r="P12" i="1"/>
  <c r="O12" i="1"/>
  <c r="N12" i="1"/>
  <c r="V11" i="1"/>
  <c r="U11" i="1"/>
  <c r="T11" i="1"/>
  <c r="S11" i="1"/>
  <c r="R11" i="1"/>
  <c r="P11" i="1"/>
  <c r="O11" i="1"/>
  <c r="N11" i="1"/>
  <c r="G299" i="1" l="1"/>
  <c r="F297" i="1"/>
  <c r="F343" i="1"/>
  <c r="M299" i="1"/>
  <c r="I299" i="1"/>
  <c r="E299" i="1"/>
  <c r="G347" i="1"/>
  <c r="D341" i="1"/>
  <c r="R297" i="1"/>
  <c r="R298" i="1"/>
  <c r="T298" i="1"/>
  <c r="O301" i="1"/>
  <c r="T301" i="1"/>
  <c r="O341" i="1"/>
  <c r="O343" i="1"/>
  <c r="O345" i="1"/>
  <c r="T348" i="1"/>
  <c r="O349" i="1"/>
  <c r="J269" i="1"/>
  <c r="Q271" i="1"/>
  <c r="L301" i="1"/>
  <c r="D301" i="1"/>
  <c r="G295" i="1"/>
  <c r="E348" i="1"/>
  <c r="M341" i="1"/>
  <c r="K299" i="1"/>
  <c r="J297" i="1"/>
  <c r="J343" i="1"/>
  <c r="O294" i="1"/>
  <c r="O296" i="1"/>
  <c r="O300" i="1"/>
  <c r="R301" i="1"/>
  <c r="L302" i="1"/>
  <c r="D302" i="1"/>
  <c r="J296" i="1"/>
  <c r="F296" i="1"/>
  <c r="H349" i="1"/>
  <c r="K348" i="1"/>
  <c r="G348" i="1"/>
  <c r="M345" i="1"/>
  <c r="I345" i="1"/>
  <c r="E345" i="1"/>
  <c r="L344" i="1"/>
  <c r="D344" i="1"/>
  <c r="H341" i="1"/>
  <c r="I48" i="2"/>
  <c r="J78" i="2"/>
  <c r="L78" i="2" s="1"/>
  <c r="M78" i="2" s="1"/>
  <c r="P121" i="2"/>
  <c r="P142" i="2"/>
  <c r="Q147" i="2"/>
  <c r="P149" i="2"/>
  <c r="P180" i="2"/>
  <c r="M192" i="2"/>
  <c r="P196" i="2"/>
  <c r="Q227" i="2"/>
  <c r="Q234" i="2"/>
  <c r="P234" i="2"/>
  <c r="S341" i="1"/>
  <c r="G269" i="1"/>
  <c r="K269" i="1"/>
  <c r="D269" i="1"/>
  <c r="E269" i="1"/>
  <c r="I269" i="1"/>
  <c r="F270" i="1"/>
  <c r="J270" i="1"/>
  <c r="Q270" i="1"/>
  <c r="E270" i="1"/>
  <c r="I270" i="1"/>
  <c r="G271" i="1"/>
  <c r="K271" i="1"/>
  <c r="D271" i="1"/>
  <c r="H271" i="1"/>
  <c r="J271" i="1"/>
  <c r="J294" i="1"/>
  <c r="F294" i="1"/>
  <c r="Q300" i="1"/>
  <c r="K300" i="1"/>
  <c r="L298" i="1"/>
  <c r="H298" i="1"/>
  <c r="D298" i="1"/>
  <c r="K297" i="1"/>
  <c r="G297" i="1"/>
  <c r="M296" i="1"/>
  <c r="K295" i="1"/>
  <c r="Q295" i="1"/>
  <c r="J348" i="1"/>
  <c r="L347" i="1"/>
  <c r="H347" i="1"/>
  <c r="D347" i="1"/>
  <c r="H345" i="1"/>
  <c r="K344" i="1"/>
  <c r="K343" i="1"/>
  <c r="G343" i="1"/>
  <c r="J342" i="1"/>
  <c r="I342" i="1"/>
  <c r="AD13" i="2"/>
  <c r="AE13" i="2"/>
  <c r="P114" i="2"/>
  <c r="Q155" i="2"/>
  <c r="Q208" i="2"/>
  <c r="Q114" i="2"/>
  <c r="Q120" i="2"/>
  <c r="Q125" i="2"/>
  <c r="Q126" i="2"/>
  <c r="O153" i="2"/>
  <c r="Q153" i="2" s="1"/>
  <c r="N155" i="2"/>
  <c r="O161" i="2"/>
  <c r="O163" i="2"/>
  <c r="N165" i="2"/>
  <c r="P165" i="2" s="1"/>
  <c r="F173" i="2"/>
  <c r="D238" i="2"/>
  <c r="H238" i="2"/>
  <c r="N184" i="2"/>
  <c r="I238" i="2"/>
  <c r="G239" i="2"/>
  <c r="M190" i="2"/>
  <c r="AE15" i="2"/>
  <c r="S294" i="1"/>
  <c r="S296" i="1"/>
  <c r="N299" i="1"/>
  <c r="S300" i="1"/>
  <c r="N302" i="1"/>
  <c r="P345" i="1"/>
  <c r="P346" i="1"/>
  <c r="P348" i="1"/>
  <c r="P349" i="1"/>
  <c r="I300" i="1"/>
  <c r="E300" i="1"/>
  <c r="Q299" i="1"/>
  <c r="Q298" i="1"/>
  <c r="K296" i="1"/>
  <c r="G296" i="1"/>
  <c r="H295" i="1"/>
  <c r="D295" i="1"/>
  <c r="Q341" i="1"/>
  <c r="F341" i="1"/>
  <c r="K347" i="1"/>
  <c r="Q347" i="1"/>
  <c r="J346" i="1"/>
  <c r="F346" i="1"/>
  <c r="Q345" i="1"/>
  <c r="M343" i="1"/>
  <c r="H343" i="1"/>
  <c r="D343" i="1"/>
  <c r="K341" i="1"/>
  <c r="I49" i="2"/>
  <c r="F80" i="2"/>
  <c r="J80" i="2" s="1"/>
  <c r="L80" i="2" s="1"/>
  <c r="M80" i="2" s="1"/>
  <c r="N80" i="2" s="1"/>
  <c r="R149" i="2" s="1"/>
  <c r="T149" i="2" s="1"/>
  <c r="F82" i="2"/>
  <c r="F86" i="2"/>
  <c r="P105" i="2"/>
  <c r="P119" i="2"/>
  <c r="Q124" i="2"/>
  <c r="Q131" i="2"/>
  <c r="N151" i="2"/>
  <c r="N161" i="2"/>
  <c r="P161" i="2" s="1"/>
  <c r="M163" i="2"/>
  <c r="O165" i="2"/>
  <c r="Q165" i="2" s="1"/>
  <c r="F171" i="2"/>
  <c r="J171" i="2" s="1"/>
  <c r="L171" i="2" s="1"/>
  <c r="M171" i="2" s="1"/>
  <c r="Q179" i="2"/>
  <c r="H239" i="2"/>
  <c r="N190" i="2"/>
  <c r="P190" i="2" s="1"/>
  <c r="M198" i="2"/>
  <c r="P198" i="2" s="1"/>
  <c r="M200" i="2"/>
  <c r="Q200" i="2" s="1"/>
  <c r="E214" i="2"/>
  <c r="F214" i="2" s="1"/>
  <c r="E220" i="2"/>
  <c r="F220" i="2" s="1"/>
  <c r="J220" i="2" s="1"/>
  <c r="L220" i="2" s="1"/>
  <c r="M220" i="2" s="1"/>
  <c r="M302" i="1"/>
  <c r="E301" i="1"/>
  <c r="D296" i="1"/>
  <c r="R348" i="1"/>
  <c r="G345" i="1"/>
  <c r="N295" i="1"/>
  <c r="N298" i="1"/>
  <c r="N349" i="1"/>
  <c r="L269" i="1"/>
  <c r="G270" i="1"/>
  <c r="L271" i="1"/>
  <c r="F271" i="1"/>
  <c r="T302" i="1"/>
  <c r="I295" i="1"/>
  <c r="R341" i="1"/>
  <c r="T295" i="1"/>
  <c r="P295" i="1"/>
  <c r="P298" i="1"/>
  <c r="N301" i="1"/>
  <c r="N341" i="1"/>
  <c r="S342" i="1"/>
  <c r="N346" i="1"/>
  <c r="S346" i="1"/>
  <c r="S347" i="1"/>
  <c r="R294" i="1"/>
  <c r="J302" i="1"/>
  <c r="F302" i="1"/>
  <c r="J301" i="1"/>
  <c r="J299" i="1"/>
  <c r="F299" i="1"/>
  <c r="I349" i="1"/>
  <c r="L348" i="1"/>
  <c r="R344" i="1"/>
  <c r="I302" i="1"/>
  <c r="M301" i="1"/>
  <c r="D300" i="1"/>
  <c r="H296" i="1"/>
  <c r="P302" i="1"/>
  <c r="P341" i="1"/>
  <c r="P342" i="1"/>
  <c r="H269" i="1"/>
  <c r="K270" i="1"/>
  <c r="G302" i="1"/>
  <c r="H302" i="1"/>
  <c r="I301" i="1"/>
  <c r="M295" i="1"/>
  <c r="E295" i="1"/>
  <c r="T349" i="1"/>
  <c r="O295" i="1"/>
  <c r="T297" i="1"/>
  <c r="R302" i="1"/>
  <c r="R342" i="1"/>
  <c r="M269" i="1"/>
  <c r="M270" i="1"/>
  <c r="P300" i="1"/>
  <c r="R299" i="1"/>
  <c r="P296" i="1"/>
  <c r="Q349" i="1"/>
  <c r="M347" i="1"/>
  <c r="S343" i="1"/>
  <c r="R347" i="1"/>
  <c r="F300" i="1"/>
  <c r="M349" i="1"/>
  <c r="O348" i="1"/>
  <c r="I347" i="1"/>
  <c r="E342" i="1"/>
  <c r="O184" i="2"/>
  <c r="Q184" i="2" s="1"/>
  <c r="F238" i="2"/>
  <c r="N269" i="1"/>
  <c r="S269" i="1"/>
  <c r="P270" i="1"/>
  <c r="N271" i="1"/>
  <c r="S271" i="1"/>
  <c r="P294" i="1"/>
  <c r="P299" i="1"/>
  <c r="S302" i="1"/>
  <c r="N342" i="1"/>
  <c r="N344" i="1"/>
  <c r="S344" i="1"/>
  <c r="N345" i="1"/>
  <c r="S345" i="1"/>
  <c r="N347" i="1"/>
  <c r="N348" i="1"/>
  <c r="S348" i="1"/>
  <c r="S349" i="1"/>
  <c r="D270" i="1"/>
  <c r="H270" i="1"/>
  <c r="L270" i="1"/>
  <c r="E271" i="1"/>
  <c r="I271" i="1"/>
  <c r="M271" i="1"/>
  <c r="D294" i="1"/>
  <c r="K294" i="1"/>
  <c r="G294" i="1"/>
  <c r="Q302" i="1"/>
  <c r="F301" i="1"/>
  <c r="M297" i="1"/>
  <c r="I297" i="1"/>
  <c r="E297" i="1"/>
  <c r="G341" i="1"/>
  <c r="K349" i="1"/>
  <c r="G349" i="1"/>
  <c r="K345" i="1"/>
  <c r="M344" i="1"/>
  <c r="I344" i="1"/>
  <c r="E344" i="1"/>
  <c r="L342" i="1"/>
  <c r="H342" i="1"/>
  <c r="D342" i="1"/>
  <c r="J86" i="2"/>
  <c r="L86" i="2" s="1"/>
  <c r="M86" i="2" s="1"/>
  <c r="P153" i="2"/>
  <c r="P155" i="2"/>
  <c r="P159" i="2"/>
  <c r="N188" i="2"/>
  <c r="P188" i="2" s="1"/>
  <c r="I240" i="2"/>
  <c r="T294" i="1"/>
  <c r="T299" i="1"/>
  <c r="R343" i="1"/>
  <c r="R349" i="1"/>
  <c r="E302" i="1"/>
  <c r="J300" i="1"/>
  <c r="E349" i="1"/>
  <c r="D349" i="1"/>
  <c r="E347" i="1"/>
  <c r="O346" i="1"/>
  <c r="M342" i="1"/>
  <c r="E63" i="2"/>
  <c r="F63" i="2" s="1"/>
  <c r="J63" i="2" s="1"/>
  <c r="L63" i="2" s="1"/>
  <c r="M63" i="2" s="1"/>
  <c r="AB64" i="2"/>
  <c r="AB88" i="2"/>
  <c r="E87" i="2"/>
  <c r="F87" i="2" s="1"/>
  <c r="O269" i="1"/>
  <c r="T269" i="1"/>
  <c r="R270" i="1"/>
  <c r="O271" i="1"/>
  <c r="T271" i="1"/>
  <c r="R295" i="1"/>
  <c r="O302" i="1"/>
  <c r="T341" i="1"/>
  <c r="O342" i="1"/>
  <c r="T342" i="1"/>
  <c r="T343" i="1"/>
  <c r="T344" i="1"/>
  <c r="T346" i="1"/>
  <c r="O347" i="1"/>
  <c r="T347" i="1"/>
  <c r="K302" i="1"/>
  <c r="I348" i="1"/>
  <c r="F348" i="1"/>
  <c r="Q348" i="1"/>
  <c r="I343" i="1"/>
  <c r="P151" i="2"/>
  <c r="P184" i="2"/>
  <c r="O188" i="2"/>
  <c r="Q188" i="2" s="1"/>
  <c r="F240" i="2"/>
  <c r="E240" i="2"/>
  <c r="L294" i="1"/>
  <c r="H294" i="1"/>
  <c r="K301" i="1"/>
  <c r="G301" i="1"/>
  <c r="L341" i="1"/>
  <c r="M348" i="1"/>
  <c r="M346" i="1"/>
  <c r="I346" i="1"/>
  <c r="E346" i="1"/>
  <c r="K342" i="1"/>
  <c r="G342" i="1"/>
  <c r="AD12" i="2"/>
  <c r="I46" i="2"/>
  <c r="J46" i="2" s="1"/>
  <c r="L46" i="2" s="1"/>
  <c r="M46" i="2" s="1"/>
  <c r="J48" i="2"/>
  <c r="J57" i="2"/>
  <c r="P120" i="2"/>
  <c r="P126" i="2"/>
  <c r="Q134" i="2"/>
  <c r="P134" i="2"/>
  <c r="O149" i="2"/>
  <c r="Q149" i="2" s="1"/>
  <c r="Q161" i="2"/>
  <c r="J173" i="2"/>
  <c r="L173" i="2" s="1"/>
  <c r="M173" i="2" s="1"/>
  <c r="P179" i="2"/>
  <c r="G238" i="2"/>
  <c r="M186" i="2"/>
  <c r="P186" i="2" s="1"/>
  <c r="D239" i="2"/>
  <c r="O198" i="2"/>
  <c r="Q198" i="2" s="1"/>
  <c r="N202" i="2"/>
  <c r="P227" i="2"/>
  <c r="P231" i="2"/>
  <c r="L349" i="1"/>
  <c r="H348" i="1"/>
  <c r="D346" i="1"/>
  <c r="F344" i="1"/>
  <c r="Q343" i="1"/>
  <c r="L343" i="1"/>
  <c r="AD14" i="2"/>
  <c r="AB95" i="2"/>
  <c r="E95" i="2" s="1"/>
  <c r="F95" i="2" s="1"/>
  <c r="J95" i="2" s="1"/>
  <c r="E94" i="2"/>
  <c r="F94" i="2" s="1"/>
  <c r="Q105" i="2"/>
  <c r="P127" i="2"/>
  <c r="P132" i="2"/>
  <c r="P157" i="2"/>
  <c r="E239" i="2"/>
  <c r="J349" i="1"/>
  <c r="F349" i="1"/>
  <c r="J345" i="1"/>
  <c r="F345" i="1"/>
  <c r="AD15" i="2"/>
  <c r="I47" i="2"/>
  <c r="J47" i="2" s="1"/>
  <c r="L47" i="2" s="1"/>
  <c r="M47" i="2" s="1"/>
  <c r="J49" i="2"/>
  <c r="I55" i="2"/>
  <c r="J55" i="2" s="1"/>
  <c r="L55" i="2" s="1"/>
  <c r="M55" i="2" s="1"/>
  <c r="F71" i="2"/>
  <c r="J71" i="2" s="1"/>
  <c r="L71" i="2" s="1"/>
  <c r="M71" i="2" s="1"/>
  <c r="F72" i="2"/>
  <c r="J72" i="2" s="1"/>
  <c r="L72" i="2" s="1"/>
  <c r="M72" i="2" s="1"/>
  <c r="F73" i="2"/>
  <c r="J82" i="2"/>
  <c r="L82" i="2" s="1"/>
  <c r="M82" i="2" s="1"/>
  <c r="Q103" i="2"/>
  <c r="P104" i="2"/>
  <c r="Q108" i="2"/>
  <c r="P110" i="2"/>
  <c r="Q111" i="2"/>
  <c r="P147" i="2"/>
  <c r="O159" i="2"/>
  <c r="Q159" i="2" s="1"/>
  <c r="O192" i="2"/>
  <c r="Q192" i="2" s="1"/>
  <c r="O196" i="2"/>
  <c r="Q196" i="2" s="1"/>
  <c r="N200" i="2"/>
  <c r="P200" i="2" s="1"/>
  <c r="M202" i="2"/>
  <c r="P232" i="2"/>
  <c r="I56" i="2"/>
  <c r="J56" i="2" s="1"/>
  <c r="F70" i="2"/>
  <c r="J70" i="2" s="1"/>
  <c r="L70" i="2" s="1"/>
  <c r="M70" i="2" s="1"/>
  <c r="F79" i="2"/>
  <c r="J79" i="2" s="1"/>
  <c r="L79" i="2" s="1"/>
  <c r="M79" i="2" s="1"/>
  <c r="P102" i="2"/>
  <c r="P107" i="2"/>
  <c r="P125" i="2"/>
  <c r="P135" i="2"/>
  <c r="O151" i="2"/>
  <c r="Q151" i="2" s="1"/>
  <c r="O186" i="2"/>
  <c r="O202" i="2"/>
  <c r="Q202" i="2" s="1"/>
  <c r="P208" i="2"/>
  <c r="F215" i="2"/>
  <c r="J215" i="2" s="1"/>
  <c r="L215" i="2" s="1"/>
  <c r="M215" i="2" s="1"/>
  <c r="N215" i="2" s="1"/>
  <c r="R208" i="2" s="1"/>
  <c r="Q231" i="2"/>
  <c r="P235" i="2"/>
  <c r="F239" i="2"/>
  <c r="J58" i="2"/>
  <c r="J74" i="2"/>
  <c r="L74" i="2" s="1"/>
  <c r="M74" i="2" s="1"/>
  <c r="J81" i="2"/>
  <c r="L81" i="2" s="1"/>
  <c r="M81" i="2" s="1"/>
  <c r="J87" i="2"/>
  <c r="L87" i="2" s="1"/>
  <c r="M87" i="2" s="1"/>
  <c r="P111" i="2"/>
  <c r="P124" i="2"/>
  <c r="J73" i="2"/>
  <c r="L73" i="2" s="1"/>
  <c r="M73" i="2" s="1"/>
  <c r="J94" i="2"/>
  <c r="L94" i="2" s="1"/>
  <c r="M94" i="2" s="1"/>
  <c r="Q112" i="2"/>
  <c r="P113" i="2"/>
  <c r="Q163" i="2"/>
  <c r="E88" i="2"/>
  <c r="F88" i="2" s="1"/>
  <c r="J88" i="2" s="1"/>
  <c r="AB89" i="2"/>
  <c r="Q141" i="2"/>
  <c r="J172" i="2"/>
  <c r="L172" i="2" s="1"/>
  <c r="M172" i="2" s="1"/>
  <c r="N192" i="2"/>
  <c r="P192" i="2" s="1"/>
  <c r="J214" i="2"/>
  <c r="L214" i="2" s="1"/>
  <c r="M214" i="2" s="1"/>
  <c r="Q228" i="2"/>
  <c r="P228" i="2"/>
  <c r="Q233" i="2"/>
  <c r="U222" i="2"/>
  <c r="E221" i="2"/>
  <c r="F221" i="2" s="1"/>
  <c r="J221" i="2" s="1"/>
  <c r="P230" i="2"/>
  <c r="P141" i="2"/>
  <c r="Q142" i="2"/>
  <c r="P163" i="2"/>
  <c r="F170" i="2"/>
  <c r="J170" i="2" s="1"/>
  <c r="L170" i="2" s="1"/>
  <c r="M170" i="2" s="1"/>
  <c r="F174" i="2"/>
  <c r="J174" i="2" s="1"/>
  <c r="L174" i="2" s="1"/>
  <c r="M174" i="2" s="1"/>
  <c r="Q178" i="2"/>
  <c r="O190" i="2"/>
  <c r="Q190" i="2" s="1"/>
  <c r="M194" i="2"/>
  <c r="Q194" i="2" s="1"/>
  <c r="Q230" i="2"/>
  <c r="P233" i="2"/>
  <c r="P269" i="1"/>
  <c r="N270" i="1"/>
  <c r="S270" i="1"/>
  <c r="P271" i="1"/>
  <c r="R269" i="1"/>
  <c r="O270" i="1"/>
  <c r="T270" i="1"/>
  <c r="R271" i="1"/>
  <c r="S208" i="2" l="1"/>
  <c r="U208" i="2" s="1"/>
  <c r="T208" i="2"/>
  <c r="V208" i="2" s="1"/>
  <c r="L56" i="2"/>
  <c r="M56" i="2" s="1"/>
  <c r="L57" i="2"/>
  <c r="M57" i="2" s="1"/>
  <c r="N57" i="2" s="1"/>
  <c r="R111" i="2" s="1"/>
  <c r="T111" i="2" s="1"/>
  <c r="N72" i="2"/>
  <c r="L58" i="2"/>
  <c r="M58" i="2" s="1"/>
  <c r="N58" i="2" s="1"/>
  <c r="R112" i="2" s="1"/>
  <c r="S112" i="2" s="1"/>
  <c r="Q186" i="2"/>
  <c r="P194" i="2"/>
  <c r="L221" i="2"/>
  <c r="M221" i="2" s="1"/>
  <c r="L49" i="2"/>
  <c r="M49" i="2" s="1"/>
  <c r="AB65" i="2"/>
  <c r="E64" i="2"/>
  <c r="F64" i="2" s="1"/>
  <c r="J64" i="2" s="1"/>
  <c r="L64" i="2" s="1"/>
  <c r="M64" i="2" s="1"/>
  <c r="N173" i="2"/>
  <c r="R188" i="2" s="1"/>
  <c r="S188" i="2" s="1"/>
  <c r="N172" i="2"/>
  <c r="R186" i="2" s="1"/>
  <c r="S186" i="2" s="1"/>
  <c r="L88" i="2"/>
  <c r="M88" i="2" s="1"/>
  <c r="L95" i="2"/>
  <c r="M95" i="2" s="1"/>
  <c r="N95" i="2" s="1"/>
  <c r="N81" i="2"/>
  <c r="R151" i="2" s="1"/>
  <c r="S151" i="2" s="1"/>
  <c r="P202" i="2"/>
  <c r="AB90" i="2"/>
  <c r="E90" i="2" s="1"/>
  <c r="F90" i="2" s="1"/>
  <c r="J90" i="2" s="1"/>
  <c r="E89" i="2"/>
  <c r="F89" i="2" s="1"/>
  <c r="J89" i="2" s="1"/>
  <c r="L89" i="2" s="1"/>
  <c r="M89" i="2" s="1"/>
  <c r="S149" i="2"/>
  <c r="N74" i="2"/>
  <c r="N79" i="2"/>
  <c r="R147" i="2" s="1"/>
  <c r="T190" i="2"/>
  <c r="N174" i="2"/>
  <c r="R190" i="2" s="1"/>
  <c r="S190" i="2" s="1"/>
  <c r="E222" i="2"/>
  <c r="F222" i="2" s="1"/>
  <c r="J222" i="2" s="1"/>
  <c r="L222" i="2" s="1"/>
  <c r="M222" i="2" s="1"/>
  <c r="U223" i="2"/>
  <c r="E223" i="2" s="1"/>
  <c r="F223" i="2" s="1"/>
  <c r="J223" i="2" s="1"/>
  <c r="L223" i="2" s="1"/>
  <c r="M223" i="2" s="1"/>
  <c r="N223" i="2" s="1"/>
  <c r="R232" i="2" s="1"/>
  <c r="N214" i="2"/>
  <c r="N82" i="2"/>
  <c r="R153" i="2" s="1"/>
  <c r="N94" i="2"/>
  <c r="N70" i="2"/>
  <c r="N170" i="2"/>
  <c r="N171" i="2"/>
  <c r="R184" i="2" s="1"/>
  <c r="N78" i="2"/>
  <c r="N73" i="2"/>
  <c r="N71" i="2"/>
  <c r="L48" i="2"/>
  <c r="M48" i="2" s="1"/>
  <c r="N48" i="2" s="1"/>
  <c r="N55" i="2" l="1"/>
  <c r="T151" i="2"/>
  <c r="T186" i="2"/>
  <c r="T188" i="2"/>
  <c r="N56" i="2"/>
  <c r="R110" i="2" s="1"/>
  <c r="AB66" i="2"/>
  <c r="E66" i="2" s="1"/>
  <c r="F66" i="2" s="1"/>
  <c r="J66" i="2" s="1"/>
  <c r="E65" i="2"/>
  <c r="F65" i="2" s="1"/>
  <c r="J65" i="2" s="1"/>
  <c r="L65" i="2" s="1"/>
  <c r="M65" i="2" s="1"/>
  <c r="N46" i="2"/>
  <c r="N47" i="2"/>
  <c r="S232" i="2"/>
  <c r="T232" i="2"/>
  <c r="N222" i="2"/>
  <c r="R231" i="2" s="1"/>
  <c r="T184" i="2"/>
  <c r="V190" i="2" s="1"/>
  <c r="S184" i="2"/>
  <c r="U190" i="2" s="1"/>
  <c r="T147" i="2"/>
  <c r="S147" i="2"/>
  <c r="N220" i="2"/>
  <c r="S153" i="2"/>
  <c r="T153" i="2"/>
  <c r="N49" i="2"/>
  <c r="S111" i="2"/>
  <c r="N221" i="2"/>
  <c r="R230" i="2" s="1"/>
  <c r="T112" i="2"/>
  <c r="L90" i="2"/>
  <c r="M90" i="2" s="1"/>
  <c r="N89" i="2" s="1"/>
  <c r="R125" i="2" s="1"/>
  <c r="U112" i="2" l="1"/>
  <c r="T110" i="2"/>
  <c r="S110" i="2"/>
  <c r="V112" i="2"/>
  <c r="L66" i="2"/>
  <c r="M66" i="2" s="1"/>
  <c r="N66" i="2" s="1"/>
  <c r="R136" i="2" s="1"/>
  <c r="T136" i="2" s="1"/>
  <c r="N64" i="2"/>
  <c r="R134" i="2" s="1"/>
  <c r="T230" i="2"/>
  <c r="S230" i="2"/>
  <c r="U153" i="2"/>
  <c r="S125" i="2"/>
  <c r="T125" i="2"/>
  <c r="T231" i="2"/>
  <c r="S231" i="2"/>
  <c r="N90" i="2"/>
  <c r="R126" i="2" s="1"/>
  <c r="N86" i="2"/>
  <c r="N87" i="2"/>
  <c r="R123" i="2" s="1"/>
  <c r="N88" i="2"/>
  <c r="R124" i="2" s="1"/>
  <c r="V153" i="2"/>
  <c r="N63" i="2" l="1"/>
  <c r="S136" i="2"/>
  <c r="N65" i="2"/>
  <c r="R135" i="2" s="1"/>
  <c r="T135" i="2"/>
  <c r="S135" i="2"/>
  <c r="S134" i="2"/>
  <c r="T134" i="2"/>
  <c r="T124" i="2"/>
  <c r="S124" i="2"/>
  <c r="T123" i="2"/>
  <c r="S123" i="2"/>
  <c r="U232" i="2"/>
  <c r="T126" i="2"/>
  <c r="S126" i="2"/>
  <c r="V232" i="2"/>
  <c r="U126" i="2" l="1"/>
  <c r="U136" i="2"/>
  <c r="V136" i="2"/>
  <c r="V126" i="2"/>
</calcChain>
</file>

<file path=xl/sharedStrings.xml><?xml version="1.0" encoding="utf-8"?>
<sst xmlns="http://schemas.openxmlformats.org/spreadsheetml/2006/main" count="1218" uniqueCount="291">
  <si>
    <t>Ta 5:5 SELF CALIBRATION AT 53 Hz</t>
  </si>
  <si>
    <t>Index</t>
  </si>
  <si>
    <t>Date</t>
  </si>
  <si>
    <t>Conditions, comments</t>
  </si>
  <si>
    <t>Shunt</t>
  </si>
  <si>
    <t>X</t>
  </si>
  <si>
    <t>Y</t>
  </si>
  <si>
    <t xml:space="preserve">Sh V </t>
  </si>
  <si>
    <t>X stdev</t>
  </si>
  <si>
    <t>Y stdev</t>
  </si>
  <si>
    <t xml:space="preserve">SR830 </t>
  </si>
  <si>
    <t>SD ppm</t>
  </si>
  <si>
    <t>noise sd</t>
  </si>
  <si>
    <t>Volts</t>
  </si>
  <si>
    <t>V</t>
  </si>
  <si>
    <t>stdev/100</t>
  </si>
  <si>
    <t>Gain</t>
  </si>
  <si>
    <t>Reserve</t>
  </si>
  <si>
    <t>Com R</t>
  </si>
  <si>
    <t>% load</t>
  </si>
  <si>
    <t>X ppm</t>
  </si>
  <si>
    <t>Y ppm</t>
  </si>
  <si>
    <t>shunt V</t>
  </si>
  <si>
    <t>53 Hz zero burden on aux sec. (10 ohm common resistor).</t>
  </si>
  <si>
    <t>Initial Setup</t>
  </si>
  <si>
    <t>1k ohm across main secondary</t>
  </si>
  <si>
    <t>1uF across main secondary</t>
  </si>
  <si>
    <t>Start at 125%. 3458A on 12V range.</t>
  </si>
  <si>
    <t>120%. 3458A at 1.2V range</t>
  </si>
  <si>
    <t>Do a 1% point. 0.2 ohm in series with the Zetka.</t>
  </si>
  <si>
    <t>47 Hz zero burden on aux sec. (10 ohm common resistor).</t>
  </si>
  <si>
    <t>The error is an order of magnitude higher then previously, check the internal wireing in the 2 stage as it was disturbed when the outer primary was repaired.</t>
  </si>
  <si>
    <t>Moving the middle primary wires changes the error for X and Y.</t>
  </si>
  <si>
    <t>Found that the Aux Secondary live lead solder joint was cracked from solder tag internally. (high resistance joint).</t>
  </si>
  <si>
    <t xml:space="preserve">The error returned to mV. Found that the 1.7mm solid Cu wire to the Low (black) terminal was disconnected and the terminal was loose. Replaced the terminal and resoldered the wire to a new solder lug. </t>
  </si>
  <si>
    <t xml:space="preserve">Repeat the Self Cal </t>
  </si>
  <si>
    <t>Calibration of 20:5 ratio of Tb vs inner pri 20:5 ratio of Ta</t>
  </si>
  <si>
    <t>unmarked terminal of Ta pri wagnered to earth with IVD, phase SR830 to MSL shunt.</t>
  </si>
  <si>
    <t>53Hz</t>
  </si>
  <si>
    <t>1k ohm across Ta main secondary</t>
  </si>
  <si>
    <t>1uF across Ta main secondary</t>
  </si>
  <si>
    <t>Do a 1% point. 1 ohm in series with the Zetka.</t>
  </si>
  <si>
    <t>1k ohm across Tb main secondary</t>
  </si>
  <si>
    <t>1uF across Tb main secondary</t>
  </si>
  <si>
    <t>Calibration of 100:5 ratio, middle primary of Ta, vs 100:5 ratio, inner primary of Tb</t>
  </si>
  <si>
    <t>Wagner at Tb end of link, phase SR830 to the MSL shunt.</t>
  </si>
  <si>
    <t>10k ohm across Ta main secondary</t>
  </si>
  <si>
    <t>Zetka clipping (Red)</t>
  </si>
  <si>
    <t>Do a 1% point. No additional resistance needed.</t>
  </si>
  <si>
    <t>Repeat last point</t>
  </si>
  <si>
    <t>Calibration of 100:5 ratio, outer primary of Tb, vs 100:5 ratio, middle primary of Ta</t>
  </si>
  <si>
    <t>10k ohm across Tb main secondary</t>
  </si>
  <si>
    <t>Additional 10% points</t>
  </si>
  <si>
    <t>Additional 5% points</t>
  </si>
  <si>
    <t>Additional 1% points</t>
  </si>
  <si>
    <t>Calibration of 100:5 ratio, outer primary of Ta, vs 100:5 ratio, outer primary of Tb</t>
  </si>
  <si>
    <t>125%. 3458A on 12V range.</t>
  </si>
  <si>
    <t>Calibration of 100:5 ratio, outer primary of Ta, vs 100:5 ratio, inner primary of Tb</t>
  </si>
  <si>
    <t>Copy from above</t>
  </si>
  <si>
    <t>Average of below</t>
  </si>
  <si>
    <t>7 Feb results</t>
  </si>
  <si>
    <t>This Cal - Last Cal</t>
  </si>
  <si>
    <t>53 Hz zero burden on aux sec</t>
  </si>
  <si>
    <t>Start at 120%. 3458A on 1V range.</t>
  </si>
  <si>
    <t>Do a 1% point</t>
  </si>
  <si>
    <t>Change reserve to Low Noise at 1% point</t>
  </si>
  <si>
    <t>Test 125%. 3458A on 10V range</t>
  </si>
  <si>
    <t>Repeat 125%. 3458A on 10V range</t>
  </si>
  <si>
    <t>Repeat 120%. 3458A on 10V range</t>
  </si>
  <si>
    <t>47 Hz zero burden on aux sec</t>
  </si>
  <si>
    <t>Noisy</t>
  </si>
  <si>
    <t>Repeat 20% point about 1215. everything much quieter.</t>
  </si>
  <si>
    <t>Inner primary voltage drops  (Ta)</t>
  </si>
  <si>
    <t>main sec</t>
  </si>
  <si>
    <t>sec internal</t>
  </si>
  <si>
    <t>total</t>
  </si>
  <si>
    <t>pri only</t>
  </si>
  <si>
    <t>V drop</t>
  </si>
  <si>
    <t>cond S</t>
  </si>
  <si>
    <t>relative</t>
  </si>
  <si>
    <t>burden V</t>
  </si>
  <si>
    <t>volt drop</t>
  </si>
  <si>
    <t>shunt</t>
  </si>
  <si>
    <t>sec V</t>
  </si>
  <si>
    <t>section</t>
  </si>
  <si>
    <t>ea section</t>
  </si>
  <si>
    <t>current</t>
  </si>
  <si>
    <t>Shunt V</t>
  </si>
  <si>
    <t>Burden V</t>
  </si>
  <si>
    <t>Section V</t>
  </si>
  <si>
    <t>Volt drop section 1</t>
  </si>
  <si>
    <t>Burden V seems high with respect to history.</t>
  </si>
  <si>
    <t>Volt drop sections 1+2</t>
  </si>
  <si>
    <t>Volt drop sections 1+2+3</t>
  </si>
  <si>
    <t>The shunt was connected through a terminal strip, connect directly to the main secondary terminals.</t>
  </si>
  <si>
    <t>Volt drop sections 1+2+3+4</t>
  </si>
  <si>
    <t>These are the sections added together. See column 'S'. Hand waving exercise.</t>
  </si>
  <si>
    <t>Inner primary voltage drops  (Ta) repeated</t>
  </si>
  <si>
    <t>Clean series network connections.</t>
  </si>
  <si>
    <t>Voltage drops, middle primary of Ta</t>
  </si>
  <si>
    <t>Cumulative</t>
  </si>
  <si>
    <t>sec re 1 V</t>
  </si>
  <si>
    <t>section V</t>
  </si>
  <si>
    <t>Repeated</t>
  </si>
  <si>
    <t>below.</t>
  </si>
  <si>
    <t>on 25th</t>
  </si>
  <si>
    <t>Voltage drops,outer primary of Ta</t>
  </si>
  <si>
    <t>measure across each section in turn, do not include any link</t>
  </si>
  <si>
    <t>section resistance</t>
  </si>
  <si>
    <t>section g</t>
  </si>
  <si>
    <t>Ik/Ips</t>
  </si>
  <si>
    <t>section 1</t>
  </si>
  <si>
    <t>section 2</t>
  </si>
  <si>
    <t>section 3</t>
  </si>
  <si>
    <t>section 4</t>
  </si>
  <si>
    <t>section 5</t>
  </si>
  <si>
    <t>Retest using 50A, not so much heating. Section V, test to the washer just behind the series network.</t>
  </si>
  <si>
    <t>Section mV</t>
  </si>
  <si>
    <t>Volt Drops, 20/100 A pri of Tb</t>
  </si>
  <si>
    <t>sec drop</t>
  </si>
  <si>
    <t>Volt drop sections 1+2+3+4+5</t>
  </si>
  <si>
    <t>Volt drops, outer primary of Tb</t>
  </si>
  <si>
    <t>COUPLING EQUALITY OF INNER PRIMARY of Ta</t>
  </si>
  <si>
    <t>main secondary open circuit. aux sec to common resistor. test current 5 A monitored with Tb, 20/5</t>
  </si>
  <si>
    <t>Use twisted pair from SR830 to resistor. Coaxial cables couple together unpredictably.</t>
  </si>
  <si>
    <t>pri section 1 vs 2: effect of earthing</t>
  </si>
  <si>
    <t>Tb Aux sec shorted.  Section 1 is at Low end of Ta. (Low Potential) which is NOT the "L" end, that "L" stands for "live" on the CT.  (BM)</t>
  </si>
  <si>
    <t>Test Point Data. Copy/past into spreadsheet.</t>
  </si>
  <si>
    <t>CT ratio</t>
  </si>
  <si>
    <t>test current</t>
  </si>
  <si>
    <t>Aux sec I</t>
  </si>
  <si>
    <t>N(m2-m1)/Z1</t>
  </si>
  <si>
    <t>dm x dI</t>
  </si>
  <si>
    <t>S/P error</t>
  </si>
  <si>
    <t>IVD</t>
  </si>
  <si>
    <t>Re uA</t>
  </si>
  <si>
    <t>Im uA</t>
  </si>
  <si>
    <t>Re ppm</t>
  </si>
  <si>
    <t>Im ppm</t>
  </si>
  <si>
    <t>1-Ipk/Ips</t>
  </si>
  <si>
    <t>Re</t>
  </si>
  <si>
    <t>Im</t>
  </si>
  <si>
    <t>setting</t>
  </si>
  <si>
    <t>pri floating</t>
  </si>
  <si>
    <t>pri LP earthed</t>
  </si>
  <si>
    <t>pri centre earthed</t>
  </si>
  <si>
    <t>pri HP earthed</t>
  </si>
  <si>
    <t>pri centre Wagnered to earth</t>
  </si>
  <si>
    <t>Wagnered, 100k across section 1</t>
  </si>
  <si>
    <t>Intercompare sections with pri centre Wagnered to earth</t>
  </si>
  <si>
    <t>sec 1 vs sec 2</t>
  </si>
  <si>
    <t>sec 1 vs sec 3</t>
  </si>
  <si>
    <t>sec 1 vs sec 4</t>
  </si>
  <si>
    <t>sec 2 vs sec 3</t>
  </si>
  <si>
    <t>sec 2 vs sec 4</t>
  </si>
  <si>
    <t>sec 3 vs sec 4</t>
  </si>
  <si>
    <t>Magnetic coupling equality, 20/100 A pri of Tb</t>
  </si>
  <si>
    <t>section 1 vs 2:wagner</t>
  </si>
  <si>
    <t>sec 1 vs 2: 100k across 1</t>
  </si>
  <si>
    <t>sec 1 vs sec 2: wagner offset</t>
  </si>
  <si>
    <t>Offset Wagner from 8230000 to8430000</t>
  </si>
  <si>
    <t>sec 1 vs sec3</t>
  </si>
  <si>
    <t>sec 1 vs sec 5</t>
  </si>
  <si>
    <t>repeat test, 1 vs 5</t>
  </si>
  <si>
    <t>Magnetic coupling equality, middle primary of Ta</t>
  </si>
  <si>
    <t>Read this with Ta and Tb LP terminals in series. Phase on CH set to 0° so that the SR830 phase is correcting about 0°.</t>
  </si>
  <si>
    <t>repeat</t>
  </si>
  <si>
    <t>Magnetic coupling equality, outer primary of Ta</t>
  </si>
  <si>
    <t>Ipk/Ips</t>
  </si>
  <si>
    <t>27k across sec 1</t>
  </si>
  <si>
    <t>These are</t>
  </si>
  <si>
    <t>27k across sec 2</t>
  </si>
  <si>
    <t>repeated</t>
  </si>
  <si>
    <t>Applied</t>
  </si>
  <si>
    <t>Aux sec current, uA</t>
  </si>
  <si>
    <t>S/P correction</t>
  </si>
  <si>
    <t>1-2</t>
  </si>
  <si>
    <t>°</t>
  </si>
  <si>
    <t>Aux Sec res</t>
  </si>
  <si>
    <t>2-1</t>
  </si>
  <si>
    <t>reverse</t>
  </si>
  <si>
    <t>sec 1 vs sec 2 reverse</t>
  </si>
  <si>
    <t>sec 1 vs sec3 reverse</t>
  </si>
  <si>
    <t>sec 1 vs sec 4 reverse</t>
  </si>
  <si>
    <t>sec 1 vs sec 5 reverse</t>
  </si>
  <si>
    <t>sec 2 vs sec 3 reverse</t>
  </si>
  <si>
    <t>sec 2 vs sec 4 reverse</t>
  </si>
  <si>
    <t>sec 2 vs sec 5</t>
  </si>
  <si>
    <t>sec 2 vs sec 5 reverse</t>
  </si>
  <si>
    <t>sec 3 vs sec 4 reverse</t>
  </si>
  <si>
    <t>sex 3 vs sec 5</t>
  </si>
  <si>
    <t>sex 3 vs sec 5 reverse</t>
  </si>
  <si>
    <t>sec 4 vs sec 5</t>
  </si>
  <si>
    <t>sec 4 vs sec 5 reverse</t>
  </si>
  <si>
    <t>Retest using 50A, after recrimping sections 2,3 &amp; 5 and rewire section4, test to the washer just behind the series network.</t>
  </si>
  <si>
    <t>Magnetic coupling equality, outer primary of Tb</t>
  </si>
  <si>
    <t xml:space="preserve">Repeat </t>
  </si>
  <si>
    <t>This was read with Ta and Tb LP terminals in series. Phase on CH set to the 0.2 ohm shunt.</t>
  </si>
  <si>
    <t>sec 2 vs sec3</t>
  </si>
  <si>
    <t>from above</t>
  </si>
  <si>
    <t>anomalous?</t>
  </si>
  <si>
    <t>e1.real</t>
  </si>
  <si>
    <t>e2.real</t>
  </si>
  <si>
    <t>e3.real</t>
  </si>
  <si>
    <t>e4.real</t>
  </si>
  <si>
    <t>e5a.real</t>
  </si>
  <si>
    <t>e5b.real</t>
  </si>
  <si>
    <t>e1.imag</t>
  </si>
  <si>
    <t>e2.imag</t>
  </si>
  <si>
    <t>e3.imag</t>
  </si>
  <si>
    <t>e4.imag</t>
  </si>
  <si>
    <t>e5a.imag</t>
  </si>
  <si>
    <t>e5b.imag</t>
  </si>
  <si>
    <t>1a</t>
  </si>
  <si>
    <t>1b</t>
  </si>
  <si>
    <t>2a</t>
  </si>
  <si>
    <t>3a</t>
  </si>
  <si>
    <t>2b</t>
  </si>
  <si>
    <t>real</t>
  </si>
  <si>
    <t>6.476170636821842e-10</t>
  </si>
  <si>
    <t>1.968546386339233e-08</t>
  </si>
  <si>
    <t>-1.0622402663419591e-07</t>
  </si>
  <si>
    <t>-6.132813765550067e-08</t>
  </si>
  <si>
    <t>-7.094267261374557e-11</t>
  </si>
  <si>
    <t>imag</t>
  </si>
  <si>
    <t>-2.0406753719131177e-09</t>
  </si>
  <si>
    <t>-4.772868736570222e-09</t>
  </si>
  <si>
    <t>-1.8427993259160942e-07</t>
  </si>
  <si>
    <t>-1.0729080164442446e-07</t>
  </si>
  <si>
    <t>-5.770797066207241e-10</t>
  </si>
  <si>
    <t>capa s - p</t>
  </si>
  <si>
    <t>ureal(-1.08068314064672351343455e-08,2.16136628129344694415105e-09,5)</t>
  </si>
  <si>
    <t>ureal(1.495084437858827370981e-07,2.9901688757176547419619e-08,5)</t>
  </si>
  <si>
    <t>capb s - p</t>
  </si>
  <si>
    <t>ureal(-7.937033481081537829866893778e-13,1.58740669621630786889596636e-13,5)</t>
  </si>
  <si>
    <t>ureal(8.46164652028692852541406e-09,1.69232930405738591187797e-09,5)</t>
  </si>
  <si>
    <t>P1as</t>
  </si>
  <si>
    <t>Excitation</t>
  </si>
  <si>
    <t>Real</t>
  </si>
  <si>
    <t>Imag</t>
  </si>
  <si>
    <t>U real</t>
  </si>
  <si>
    <t>U imag</t>
  </si>
  <si>
    <t>k real</t>
  </si>
  <si>
    <t>k imag</t>
  </si>
  <si>
    <t>P1ap</t>
  </si>
  <si>
    <t>P2ap</t>
  </si>
  <si>
    <t>P3as</t>
  </si>
  <si>
    <t>P1bs</t>
  </si>
  <si>
    <t>P1bp</t>
  </si>
  <si>
    <t>P2bs</t>
  </si>
  <si>
    <r>
      <rPr>
        <i/>
        <sz val="10"/>
        <rFont val="Arial"/>
        <family val="1"/>
      </rPr>
      <t>K</t>
    </r>
    <r>
      <rPr>
        <vertAlign val="subscript"/>
        <sz val="10"/>
        <rFont val="Arial"/>
        <family val="1"/>
      </rPr>
      <t>n</t>
    </r>
    <r>
      <rPr>
        <sz val="10"/>
        <rFont val="Arial"/>
        <family val="1"/>
      </rPr>
      <t xml:space="preserve"> = </t>
    </r>
  </si>
  <si>
    <t>Operating Conditions</t>
  </si>
  <si>
    <t>Error</t>
  </si>
  <si>
    <t>Expanded Uncertainty</t>
  </si>
  <si>
    <t>Coverage Factor</t>
  </si>
  <si>
    <t>Burden
(Ω)</t>
  </si>
  <si>
    <t>Primary current
(% of rated)</t>
  </si>
  <si>
    <t>Magnitude</t>
  </si>
  <si>
    <t>Phase</t>
  </si>
  <si>
    <r>
      <t>Phase
(</t>
    </r>
    <r>
      <rPr>
        <sz val="10"/>
        <rFont val="Calibri"/>
        <family val="2"/>
      </rPr>
      <t>µ</t>
    </r>
    <r>
      <rPr>
        <sz val="10"/>
        <rFont val="Times New Roman"/>
        <family val="1"/>
      </rPr>
      <t>rad)</t>
    </r>
  </si>
  <si>
    <r>
      <t>Magnitude
(</t>
    </r>
    <r>
      <rPr>
        <sz val="10"/>
        <rFont val="Calibri"/>
        <family val="2"/>
      </rPr>
      <t>µ</t>
    </r>
    <r>
      <rPr>
        <sz val="10"/>
        <rFont val="Times New Roman"/>
        <family val="1"/>
      </rPr>
      <t>A/A)</t>
    </r>
  </si>
  <si>
    <t>Table 1</t>
  </si>
  <si>
    <t>Table 2</t>
  </si>
  <si>
    <t>Table 3</t>
  </si>
  <si>
    <t>Table 4</t>
  </si>
  <si>
    <t>Table 5</t>
  </si>
  <si>
    <t>Table 6</t>
  </si>
  <si>
    <t>Table 7</t>
  </si>
  <si>
    <t xml:space="preserve">Configuration: </t>
  </si>
  <si>
    <t>Label</t>
  </si>
  <si>
    <t>Kn</t>
  </si>
  <si>
    <t>Ratio</t>
  </si>
  <si>
    <t>5:5</t>
  </si>
  <si>
    <t>20:5</t>
  </si>
  <si>
    <t>100:5</t>
  </si>
  <si>
    <t>Table xx</t>
  </si>
  <si>
    <t>P3ap</t>
  </si>
  <si>
    <t>P2as</t>
  </si>
  <si>
    <t>P2asp</t>
  </si>
  <si>
    <t>P1asp</t>
  </si>
  <si>
    <t>P2bp</t>
  </si>
  <si>
    <t>200:5</t>
  </si>
  <si>
    <t>10:5</t>
  </si>
  <si>
    <t>50:5</t>
  </si>
  <si>
    <t>25:5</t>
  </si>
  <si>
    <t>500:5</t>
  </si>
  <si>
    <t>Table 8</t>
  </si>
  <si>
    <t>Table 9</t>
  </si>
  <si>
    <t>Table 10</t>
  </si>
  <si>
    <t>Table 11</t>
  </si>
  <si>
    <t>Table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</si>
</sst>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0"/>
    <numFmt numFmtId="166" formatCode="0.000000"/>
    <numFmt numFmtId="167" formatCode="0.0000"/>
    <numFmt numFmtId="168" formatCode="0.00000"/>
    <numFmt numFmtId="169" formatCode="0.0000000"/>
    <numFmt numFmtId="170" formatCode="#0.0\ \ \ \ "/>
    <numFmt numFmtId="171" formatCode="0\ \ \ \ \ \ \ \ \ \ \ \ "/>
    <numFmt numFmtId="172" formatCode="0.00\ \ \ \ \ \ \ \ "/>
    <numFmt numFmtId="173" formatCode="0.000\ \ \ \ \ \ "/>
  </numFmts>
  <fonts count="21" x14ac:knownFonts="1">
    <font>
      <sz val="11"/>
      <color theme="1"/>
      <name val="Calibri"/>
      <family val="2"/>
      <scheme val="minor"/>
    </font>
    <font>
      <b/>
      <sz val="10"/>
      <name val="Arial"/>
      <family val="2"/>
    </font>
    <font>
      <sz val="10"/>
      <name val="Arial"/>
      <family val="2"/>
    </font>
    <font>
      <sz val="10"/>
      <color rgb="FFFF0000"/>
      <name val="Arial"/>
      <family val="2"/>
    </font>
    <font>
      <b/>
      <sz val="10"/>
      <color rgb="FFFF0000"/>
      <name val="Arial"/>
      <family val="2"/>
    </font>
    <font>
      <sz val="10"/>
      <color indexed="10"/>
      <name val="Arial"/>
      <family val="2"/>
    </font>
    <font>
      <sz val="10"/>
      <color indexed="14"/>
      <name val="Arial"/>
      <family val="2"/>
    </font>
    <font>
      <i/>
      <sz val="10"/>
      <color rgb="FFFF0000"/>
      <name val="Arial"/>
      <family val="2"/>
    </font>
    <font>
      <sz val="10"/>
      <color rgb="FF00B050"/>
      <name val="Arial"/>
      <family val="2"/>
    </font>
    <font>
      <b/>
      <sz val="10"/>
      <color rgb="FFFF00FF"/>
      <name val="Arial"/>
      <family val="2"/>
    </font>
    <font>
      <sz val="10"/>
      <color rgb="FFFF00FF"/>
      <name val="Arial"/>
      <family val="2"/>
    </font>
    <font>
      <i/>
      <sz val="10"/>
      <color rgb="FFFF00FF"/>
      <name val="Arial"/>
      <family val="2"/>
    </font>
    <font>
      <b/>
      <sz val="10"/>
      <name val="Times New Roman"/>
      <family val="1"/>
    </font>
    <font>
      <sz val="10"/>
      <name val="Times New Roman"/>
      <family val="1"/>
    </font>
    <font>
      <i/>
      <sz val="10"/>
      <name val="Arial"/>
      <family val="1"/>
    </font>
    <font>
      <vertAlign val="subscript"/>
      <sz val="10"/>
      <name val="Arial"/>
      <family val="1"/>
    </font>
    <font>
      <sz val="10"/>
      <name val="Arial"/>
      <family val="1"/>
    </font>
    <font>
      <i/>
      <sz val="10"/>
      <name val="Gigi"/>
      <family val="5"/>
    </font>
    <font>
      <i/>
      <sz val="10"/>
      <name val="Times New Roman"/>
      <family val="1"/>
    </font>
    <font>
      <i/>
      <sz val="10"/>
      <name val="Arial"/>
      <family val="2"/>
    </font>
    <font>
      <sz val="10"/>
      <name val="Calibri"/>
      <family val="2"/>
    </font>
  </fonts>
  <fills count="6">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rgb="FFCCFFCC"/>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83">
    <xf numFmtId="0" fontId="0" fillId="0" borderId="0" xfId="0"/>
    <xf numFmtId="0" fontId="1" fillId="0" borderId="0" xfId="0" applyFont="1"/>
    <xf numFmtId="11" fontId="0" fillId="0" borderId="0" xfId="0" applyNumberFormat="1"/>
    <xf numFmtId="164" fontId="0" fillId="0" borderId="0" xfId="0" applyNumberFormat="1"/>
    <xf numFmtId="0" fontId="1" fillId="0" borderId="0" xfId="0" applyFont="1" applyAlignment="1">
      <alignment horizontal="center"/>
    </xf>
    <xf numFmtId="11" fontId="1" fillId="0" borderId="0" xfId="0" applyNumberFormat="1" applyFont="1" applyAlignment="1">
      <alignment horizontal="center"/>
    </xf>
    <xf numFmtId="15" fontId="0" fillId="0" borderId="0" xfId="0" applyNumberFormat="1"/>
    <xf numFmtId="0" fontId="2" fillId="0" borderId="0" xfId="0" applyFont="1"/>
    <xf numFmtId="165" fontId="0" fillId="0" borderId="0" xfId="0" applyNumberFormat="1"/>
    <xf numFmtId="164" fontId="3" fillId="0" borderId="0" xfId="0" applyNumberFormat="1" applyFont="1" applyFill="1"/>
    <xf numFmtId="164" fontId="2" fillId="0" borderId="0" xfId="0" applyNumberFormat="1" applyFont="1" applyFill="1"/>
    <xf numFmtId="0" fontId="3" fillId="0" borderId="0" xfId="0" applyFont="1"/>
    <xf numFmtId="0" fontId="4" fillId="0" borderId="0" xfId="0" applyFont="1"/>
    <xf numFmtId="166" fontId="0" fillId="0" borderId="0" xfId="0" applyNumberFormat="1"/>
    <xf numFmtId="164" fontId="2" fillId="0" borderId="0" xfId="0" applyNumberFormat="1" applyFont="1"/>
    <xf numFmtId="11" fontId="2" fillId="0" borderId="0" xfId="0" applyNumberFormat="1" applyFont="1"/>
    <xf numFmtId="2" fontId="0" fillId="0" borderId="0" xfId="0" applyNumberFormat="1"/>
    <xf numFmtId="0" fontId="0" fillId="2" borderId="0" xfId="0" applyFill="1"/>
    <xf numFmtId="14" fontId="0" fillId="0" borderId="0" xfId="0" applyNumberFormat="1"/>
    <xf numFmtId="167" fontId="0" fillId="0" borderId="0" xfId="0" applyNumberFormat="1"/>
    <xf numFmtId="167" fontId="0" fillId="3" borderId="0" xfId="0" applyNumberFormat="1" applyFill="1"/>
    <xf numFmtId="168" fontId="0" fillId="0" borderId="0" xfId="0" applyNumberFormat="1"/>
    <xf numFmtId="0" fontId="0" fillId="3" borderId="0" xfId="0" applyFill="1"/>
    <xf numFmtId="14" fontId="3" fillId="0" borderId="0" xfId="0" applyNumberFormat="1" applyFont="1"/>
    <xf numFmtId="168" fontId="3" fillId="0" borderId="0" xfId="0" applyNumberFormat="1" applyFont="1"/>
    <xf numFmtId="15" fontId="0" fillId="0" borderId="0" xfId="0" applyNumberFormat="1" applyFill="1"/>
    <xf numFmtId="0" fontId="5" fillId="0" borderId="0" xfId="0" applyFont="1"/>
    <xf numFmtId="11" fontId="5" fillId="0" borderId="0" xfId="0" applyNumberFormat="1" applyFont="1"/>
    <xf numFmtId="0" fontId="1" fillId="4" borderId="0" xfId="0" applyFont="1" applyFill="1"/>
    <xf numFmtId="0" fontId="0" fillId="4" borderId="0" xfId="0" applyFill="1"/>
    <xf numFmtId="11" fontId="0" fillId="4" borderId="0" xfId="0" applyNumberFormat="1" applyFill="1"/>
    <xf numFmtId="166" fontId="0" fillId="4" borderId="0" xfId="0" applyNumberFormat="1" applyFill="1"/>
    <xf numFmtId="167" fontId="1" fillId="0" borderId="0" xfId="0" applyNumberFormat="1" applyFont="1"/>
    <xf numFmtId="167" fontId="6" fillId="0" borderId="0" xfId="0" applyNumberFormat="1" applyFont="1"/>
    <xf numFmtId="0" fontId="7" fillId="0" borderId="0" xfId="0" applyFont="1"/>
    <xf numFmtId="11" fontId="3" fillId="0" borderId="0" xfId="0" applyNumberFormat="1" applyFont="1"/>
    <xf numFmtId="165" fontId="3" fillId="0" borderId="0" xfId="0" applyNumberFormat="1" applyFont="1"/>
    <xf numFmtId="164" fontId="3" fillId="0" borderId="0" xfId="0" applyNumberFormat="1" applyFont="1"/>
    <xf numFmtId="167" fontId="3" fillId="0" borderId="0" xfId="0" applyNumberFormat="1" applyFont="1"/>
    <xf numFmtId="167" fontId="4" fillId="0" borderId="0" xfId="0" applyNumberFormat="1" applyFont="1"/>
    <xf numFmtId="167" fontId="8" fillId="0" borderId="0" xfId="0" applyNumberFormat="1" applyFont="1"/>
    <xf numFmtId="167" fontId="9" fillId="0" borderId="0" xfId="0" applyNumberFormat="1" applyFont="1"/>
    <xf numFmtId="0" fontId="4" fillId="0" borderId="0" xfId="0" applyFont="1" applyAlignment="1">
      <alignment horizontal="center"/>
    </xf>
    <xf numFmtId="2" fontId="3" fillId="0" borderId="0" xfId="0" applyNumberFormat="1" applyFont="1"/>
    <xf numFmtId="169" fontId="3" fillId="0" borderId="0" xfId="0" applyNumberFormat="1" applyFont="1"/>
    <xf numFmtId="0" fontId="0" fillId="0" borderId="0" xfId="0" quotePrefix="1"/>
    <xf numFmtId="164" fontId="4" fillId="0" borderId="0" xfId="0" applyNumberFormat="1" applyFont="1"/>
    <xf numFmtId="1" fontId="3" fillId="0" borderId="0" xfId="0" applyNumberFormat="1" applyFont="1"/>
    <xf numFmtId="164" fontId="5" fillId="0" borderId="0" xfId="0" applyNumberFormat="1" applyFont="1"/>
    <xf numFmtId="169" fontId="0" fillId="0" borderId="0" xfId="0" applyNumberFormat="1"/>
    <xf numFmtId="169" fontId="1" fillId="0" borderId="0" xfId="0" applyNumberFormat="1" applyFont="1"/>
    <xf numFmtId="164" fontId="1" fillId="0" borderId="0" xfId="0" applyNumberFormat="1" applyFont="1"/>
    <xf numFmtId="165" fontId="1" fillId="0" borderId="0" xfId="0" applyNumberFormat="1" applyFont="1"/>
    <xf numFmtId="0" fontId="8" fillId="0" borderId="0" xfId="0" applyFont="1"/>
    <xf numFmtId="167" fontId="10" fillId="0" borderId="0" xfId="0" applyNumberFormat="1" applyFont="1"/>
    <xf numFmtId="0" fontId="10" fillId="0" borderId="0" xfId="0" applyFont="1"/>
    <xf numFmtId="1" fontId="0" fillId="0" borderId="0" xfId="0" applyNumberFormat="1"/>
    <xf numFmtId="14" fontId="1" fillId="0" borderId="0" xfId="0" applyNumberFormat="1" applyFont="1"/>
    <xf numFmtId="0" fontId="11" fillId="0" borderId="0" xfId="0" applyFont="1"/>
    <xf numFmtId="168" fontId="2" fillId="0" borderId="0" xfId="0" applyNumberFormat="1" applyFont="1"/>
    <xf numFmtId="165" fontId="2" fillId="0" borderId="0" xfId="0" applyNumberFormat="1" applyFont="1"/>
    <xf numFmtId="167" fontId="2" fillId="0" borderId="0" xfId="0" applyNumberFormat="1" applyFont="1"/>
    <xf numFmtId="46" fontId="12" fillId="5" borderId="0" xfId="0" applyNumberFormat="1" applyFont="1" applyFill="1"/>
    <xf numFmtId="0" fontId="13" fillId="5" borderId="0" xfId="0" applyFont="1" applyFill="1"/>
    <xf numFmtId="0" fontId="2" fillId="5" borderId="0" xfId="0" applyFont="1" applyFill="1"/>
    <xf numFmtId="0" fontId="13" fillId="5" borderId="1" xfId="0" applyFont="1" applyFill="1" applyBorder="1" applyAlignment="1">
      <alignment horizontal="right" vertical="center"/>
    </xf>
    <xf numFmtId="0" fontId="13" fillId="5" borderId="1" xfId="0" applyFont="1" applyFill="1" applyBorder="1" applyAlignment="1">
      <alignment horizontal="left" vertical="center"/>
    </xf>
    <xf numFmtId="0" fontId="13" fillId="5" borderId="1" xfId="0" applyFont="1" applyFill="1" applyBorder="1" applyAlignment="1">
      <alignment vertical="center"/>
    </xf>
    <xf numFmtId="0" fontId="2" fillId="5" borderId="0" xfId="0" applyFont="1" applyFill="1" applyAlignment="1">
      <alignment vertical="center"/>
    </xf>
    <xf numFmtId="0" fontId="17" fillId="5" borderId="1" xfId="0" applyFont="1" applyFill="1" applyBorder="1" applyAlignment="1">
      <alignment horizontal="left" vertical="center"/>
    </xf>
    <xf numFmtId="0" fontId="13" fillId="5" borderId="1" xfId="0" applyFont="1" applyFill="1" applyBorder="1" applyAlignment="1">
      <alignment horizontal="center" vertical="top" wrapText="1"/>
    </xf>
    <xf numFmtId="170" fontId="13" fillId="5" borderId="0" xfId="0" applyNumberFormat="1" applyFont="1" applyFill="1" applyBorder="1" applyAlignment="1">
      <alignment horizontal="center"/>
    </xf>
    <xf numFmtId="171" fontId="13" fillId="5" borderId="0" xfId="0" applyNumberFormat="1" applyFont="1" applyFill="1" applyAlignment="1">
      <alignment horizontal="right"/>
    </xf>
    <xf numFmtId="165" fontId="13" fillId="5" borderId="0" xfId="0" applyNumberFormat="1" applyFont="1" applyFill="1" applyAlignment="1">
      <alignment horizontal="center"/>
    </xf>
    <xf numFmtId="172" fontId="13" fillId="5" borderId="0" xfId="0" applyNumberFormat="1" applyFont="1" applyFill="1" applyAlignment="1">
      <alignment horizontal="right"/>
    </xf>
    <xf numFmtId="173" fontId="13" fillId="5" borderId="0" xfId="0" applyNumberFormat="1" applyFont="1" applyFill="1" applyAlignment="1">
      <alignment horizontal="right"/>
    </xf>
    <xf numFmtId="20" fontId="0" fillId="0" borderId="0" xfId="0" quotePrefix="1" applyNumberFormat="1"/>
    <xf numFmtId="46" fontId="0" fillId="0" borderId="0" xfId="0" quotePrefix="1" applyNumberFormat="1"/>
    <xf numFmtId="0" fontId="3"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18" fillId="5" borderId="2" xfId="0" applyFont="1" applyFill="1" applyBorder="1" applyAlignment="1">
      <alignment horizontal="center" vertical="top" wrapText="1"/>
    </xf>
    <xf numFmtId="0" fontId="19" fillId="5"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effectLst/>
          </c:spPr>
          <c:marker>
            <c:symbol val="circle"/>
            <c:size val="5"/>
            <c:spPr>
              <a:solidFill>
                <a:schemeClr val="accent1"/>
              </a:solidFill>
              <a:ln w="9525">
                <a:solidFill>
                  <a:schemeClr val="accent1"/>
                </a:solidFill>
              </a:ln>
              <a:effectLst/>
            </c:spPr>
          </c:marker>
          <c:xVal>
            <c:numRef>
              <c:f>'[1]Cal(2018)'!$N$14:$N$22</c:f>
              <c:numCache>
                <c:formatCode>General</c:formatCode>
                <c:ptCount val="9"/>
                <c:pt idx="0">
                  <c:v>125.08795666</c:v>
                </c:pt>
                <c:pt idx="1">
                  <c:v>119.90444291999999</c:v>
                </c:pt>
                <c:pt idx="2">
                  <c:v>100.07165754</c:v>
                </c:pt>
                <c:pt idx="3">
                  <c:v>60.239462555999999</c:v>
                </c:pt>
                <c:pt idx="4">
                  <c:v>40.045965700000004</c:v>
                </c:pt>
                <c:pt idx="5">
                  <c:v>20.01229803</c:v>
                </c:pt>
                <c:pt idx="6">
                  <c:v>10.004098458000001</c:v>
                </c:pt>
                <c:pt idx="7">
                  <c:v>5.0016966655999999</c:v>
                </c:pt>
                <c:pt idx="8">
                  <c:v>1.0301204566</c:v>
                </c:pt>
              </c:numCache>
            </c:numRef>
          </c:xVal>
          <c:yVal>
            <c:numRef>
              <c:f>'[1]Cal(2018)'!$O$14:$O$22</c:f>
              <c:numCache>
                <c:formatCode>General</c:formatCode>
                <c:ptCount val="9"/>
                <c:pt idx="0">
                  <c:v>-2.4757635208780298</c:v>
                </c:pt>
                <c:pt idx="1">
                  <c:v>-2.5492074568407497</c:v>
                </c:pt>
                <c:pt idx="2">
                  <c:v>-2.8310743217854366</c:v>
                </c:pt>
                <c:pt idx="3">
                  <c:v>-3.8065628455239371</c:v>
                </c:pt>
                <c:pt idx="4">
                  <c:v>-4.4952133592822801</c:v>
                </c:pt>
                <c:pt idx="5">
                  <c:v>-5.379704011933506</c:v>
                </c:pt>
                <c:pt idx="6">
                  <c:v>-6.0015033090750896</c:v>
                </c:pt>
                <c:pt idx="7">
                  <c:v>-6.4230644415031035</c:v>
                </c:pt>
                <c:pt idx="8">
                  <c:v>-6.9295245563420655</c:v>
                </c:pt>
              </c:numCache>
            </c:numRef>
          </c:yVal>
          <c:smooth val="1"/>
          <c:extLst>
            <c:ext xmlns:c16="http://schemas.microsoft.com/office/drawing/2014/chart" uri="{C3380CC4-5D6E-409C-BE32-E72D297353CC}">
              <c16:uniqueId val="{00000000-A7AB-400C-9D00-35FEDE24DBCA}"/>
            </c:ext>
          </c:extLst>
        </c:ser>
        <c:ser>
          <c:idx val="1"/>
          <c:order val="1"/>
          <c:spPr>
            <a:effectLst/>
          </c:spPr>
          <c:marker>
            <c:symbol val="circle"/>
            <c:size val="5"/>
            <c:spPr>
              <a:solidFill>
                <a:schemeClr val="accent2"/>
              </a:solidFill>
              <a:ln w="9525">
                <a:solidFill>
                  <a:schemeClr val="accent2"/>
                </a:solidFill>
              </a:ln>
              <a:effectLst/>
            </c:spPr>
          </c:marker>
          <c:xVal>
            <c:numRef>
              <c:f>'[1]Cal(2018)'!$N$14:$N$22</c:f>
              <c:numCache>
                <c:formatCode>General</c:formatCode>
                <c:ptCount val="9"/>
                <c:pt idx="0">
                  <c:v>125.08795666</c:v>
                </c:pt>
                <c:pt idx="1">
                  <c:v>119.90444291999999</c:v>
                </c:pt>
                <c:pt idx="2">
                  <c:v>100.07165754</c:v>
                </c:pt>
                <c:pt idx="3">
                  <c:v>60.239462555999999</c:v>
                </c:pt>
                <c:pt idx="4">
                  <c:v>40.045965700000004</c:v>
                </c:pt>
                <c:pt idx="5">
                  <c:v>20.01229803</c:v>
                </c:pt>
                <c:pt idx="6">
                  <c:v>10.004098458000001</c:v>
                </c:pt>
                <c:pt idx="7">
                  <c:v>5.0016966655999999</c:v>
                </c:pt>
                <c:pt idx="8">
                  <c:v>1.0301204566</c:v>
                </c:pt>
              </c:numCache>
            </c:numRef>
          </c:xVal>
          <c:yVal>
            <c:numRef>
              <c:f>'[1]Cal(2018)'!$O$24:$O$32</c:f>
              <c:numCache>
                <c:formatCode>General</c:formatCode>
                <c:ptCount val="9"/>
                <c:pt idx="0">
                  <c:v>-2.9072817801680855</c:v>
                </c:pt>
                <c:pt idx="1">
                  <c:v>-2.9907927045198166</c:v>
                </c:pt>
                <c:pt idx="2">
                  <c:v>-3.3248916172561072</c:v>
                </c:pt>
                <c:pt idx="3">
                  <c:v>-4.5433317219579052</c:v>
                </c:pt>
                <c:pt idx="4">
                  <c:v>-5.4733421615236137</c:v>
                </c:pt>
                <c:pt idx="5">
                  <c:v>-6.6546433505717966</c:v>
                </c:pt>
                <c:pt idx="6">
                  <c:v>-7.4820988826758184</c:v>
                </c:pt>
                <c:pt idx="7">
                  <c:v>-8.0325807755869487</c:v>
                </c:pt>
                <c:pt idx="8">
                  <c:v>-8.6739892834613617</c:v>
                </c:pt>
              </c:numCache>
            </c:numRef>
          </c:yVal>
          <c:smooth val="1"/>
          <c:extLst>
            <c:ext xmlns:c16="http://schemas.microsoft.com/office/drawing/2014/chart" uri="{C3380CC4-5D6E-409C-BE32-E72D297353CC}">
              <c16:uniqueId val="{00000001-A7AB-400C-9D00-35FEDE24DBCA}"/>
            </c:ext>
          </c:extLst>
        </c:ser>
        <c:dLbls>
          <c:showLegendKey val="0"/>
          <c:showVal val="0"/>
          <c:showCatName val="0"/>
          <c:showSerName val="0"/>
          <c:showPercent val="0"/>
          <c:showBubbleSize val="0"/>
        </c:dLbls>
        <c:axId val="535529096"/>
        <c:axId val="1"/>
      </c:scatterChart>
      <c:valAx>
        <c:axId val="53552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29096"/>
        <c:crosses val="autoZero"/>
        <c:crossBetween val="midCat"/>
      </c:valAx>
      <c:spPr>
        <a:noFill/>
        <a:ln w="25400">
          <a:noFill/>
        </a:ln>
      </c:spPr>
    </c:plotArea>
    <c:legend>
      <c:legendPos val="r"/>
      <c:layout>
        <c:manualLayout>
          <c:xMode val="edge"/>
          <c:yMode val="edge"/>
          <c:x val="0.82500167847021177"/>
          <c:y val="0.48096967075595864"/>
          <c:w val="0.15625031789208554"/>
          <c:h val="0.15570960564041827"/>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'[1]Cal(2018)'!$N$212:$N$259</c:f>
              <c:numCache>
                <c:formatCode>General</c:formatCode>
                <c:ptCount val="48"/>
                <c:pt idx="0">
                  <c:v>125.10978932</c:v>
                </c:pt>
                <c:pt idx="1">
                  <c:v>124.54067959999999</c:v>
                </c:pt>
                <c:pt idx="2">
                  <c:v>125.19152013999999</c:v>
                </c:pt>
                <c:pt idx="3">
                  <c:v>124.76155952000001</c:v>
                </c:pt>
                <c:pt idx="4">
                  <c:v>125.09671896</c:v>
                </c:pt>
                <c:pt idx="5">
                  <c:v>124.77538835999999</c:v>
                </c:pt>
                <c:pt idx="6">
                  <c:v>119.88865611999999</c:v>
                </c:pt>
                <c:pt idx="7">
                  <c:v>119.81256894000001</c:v>
                </c:pt>
                <c:pt idx="8">
                  <c:v>119.84016722</c:v>
                </c:pt>
                <c:pt idx="9">
                  <c:v>119.83467122</c:v>
                </c:pt>
                <c:pt idx="10">
                  <c:v>119.82917522000001</c:v>
                </c:pt>
                <c:pt idx="11">
                  <c:v>119.93468158</c:v>
                </c:pt>
                <c:pt idx="12">
                  <c:v>100.31146954</c:v>
                </c:pt>
                <c:pt idx="13">
                  <c:v>100.07121816</c:v>
                </c:pt>
                <c:pt idx="14">
                  <c:v>99.962181591999993</c:v>
                </c:pt>
                <c:pt idx="15">
                  <c:v>99.957187985999994</c:v>
                </c:pt>
                <c:pt idx="16">
                  <c:v>60.007057180000004</c:v>
                </c:pt>
                <c:pt idx="17">
                  <c:v>60.102818069999998</c:v>
                </c:pt>
                <c:pt idx="18">
                  <c:v>40.001015942000002</c:v>
                </c:pt>
                <c:pt idx="19">
                  <c:v>40.100060125999995</c:v>
                </c:pt>
                <c:pt idx="20">
                  <c:v>20.002602321999998</c:v>
                </c:pt>
                <c:pt idx="21">
                  <c:v>20.035452161999999</c:v>
                </c:pt>
                <c:pt idx="22">
                  <c:v>9.9826669833999997</c:v>
                </c:pt>
                <c:pt idx="23">
                  <c:v>10.000564243399999</c:v>
                </c:pt>
                <c:pt idx="24">
                  <c:v>10.014349332</c:v>
                </c:pt>
                <c:pt idx="25">
                  <c:v>10.027099668</c:v>
                </c:pt>
                <c:pt idx="26">
                  <c:v>4.9779979792000004</c:v>
                </c:pt>
                <c:pt idx="27">
                  <c:v>4.9840256419999998</c:v>
                </c:pt>
                <c:pt idx="28">
                  <c:v>4.9896838541999999</c:v>
                </c:pt>
                <c:pt idx="29">
                  <c:v>4.9936628238000003</c:v>
                </c:pt>
                <c:pt idx="30">
                  <c:v>4.9981624269999996</c:v>
                </c:pt>
                <c:pt idx="31">
                  <c:v>5.0037579314</c:v>
                </c:pt>
                <c:pt idx="32">
                  <c:v>5.0084886032</c:v>
                </c:pt>
                <c:pt idx="33">
                  <c:v>5.0132073928000001</c:v>
                </c:pt>
                <c:pt idx="34">
                  <c:v>0.98821335072000005</c:v>
                </c:pt>
                <c:pt idx="35">
                  <c:v>0.98944632952000011</c:v>
                </c:pt>
                <c:pt idx="36">
                  <c:v>0.98964983760000003</c:v>
                </c:pt>
                <c:pt idx="37">
                  <c:v>0.99017776964000004</c:v>
                </c:pt>
                <c:pt idx="38">
                  <c:v>0.99011014628000005</c:v>
                </c:pt>
                <c:pt idx="39">
                  <c:v>0.99122267198000003</c:v>
                </c:pt>
                <c:pt idx="40">
                  <c:v>0.99129788263999996</c:v>
                </c:pt>
                <c:pt idx="41">
                  <c:v>0.99240477857999998</c:v>
                </c:pt>
                <c:pt idx="42">
                  <c:v>0.99336194870000005</c:v>
                </c:pt>
                <c:pt idx="43">
                  <c:v>0.99262650706</c:v>
                </c:pt>
                <c:pt idx="44">
                  <c:v>0.99462293999999996</c:v>
                </c:pt>
                <c:pt idx="45">
                  <c:v>0.99543558471999993</c:v>
                </c:pt>
                <c:pt idx="46">
                  <c:v>0.99555283014000007</c:v>
                </c:pt>
                <c:pt idx="47">
                  <c:v>0.99868055192000005</c:v>
                </c:pt>
              </c:numCache>
            </c:numRef>
          </c:xVal>
          <c:yVal>
            <c:numRef>
              <c:f>'[1]Cal(2018)'!$O$212:$O$259</c:f>
              <c:numCache>
                <c:formatCode>General</c:formatCode>
                <c:ptCount val="48"/>
                <c:pt idx="0">
                  <c:v>0.17589622778208991</c:v>
                </c:pt>
                <c:pt idx="1">
                  <c:v>0.15910935337468643</c:v>
                </c:pt>
                <c:pt idx="2">
                  <c:v>0.16698463263823426</c:v>
                </c:pt>
                <c:pt idx="3">
                  <c:v>0.15828424296695584</c:v>
                </c:pt>
                <c:pt idx="4">
                  <c:v>0.16838355294302595</c:v>
                </c:pt>
                <c:pt idx="5">
                  <c:v>0.16908863420347042</c:v>
                </c:pt>
                <c:pt idx="6">
                  <c:v>0.17691298481793341</c:v>
                </c:pt>
                <c:pt idx="7">
                  <c:v>0.16867554196355253</c:v>
                </c:pt>
                <c:pt idx="8">
                  <c:v>0.17308729185867039</c:v>
                </c:pt>
                <c:pt idx="9">
                  <c:v>0.17281759768823604</c:v>
                </c:pt>
                <c:pt idx="10">
                  <c:v>0.17137454182003339</c:v>
                </c:pt>
                <c:pt idx="11">
                  <c:v>0.17041559397784997</c:v>
                </c:pt>
                <c:pt idx="12">
                  <c:v>0.18412710016809111</c:v>
                </c:pt>
                <c:pt idx="13">
                  <c:v>0.18177810098119823</c:v>
                </c:pt>
                <c:pt idx="14">
                  <c:v>0.17904624243847406</c:v>
                </c:pt>
                <c:pt idx="15">
                  <c:v>0.17966081641387566</c:v>
                </c:pt>
                <c:pt idx="16">
                  <c:v>0.21431579224795441</c:v>
                </c:pt>
                <c:pt idx="17">
                  <c:v>0.21336688381340654</c:v>
                </c:pt>
                <c:pt idx="18">
                  <c:v>0.24445931608783741</c:v>
                </c:pt>
                <c:pt idx="19">
                  <c:v>0.24518165232438838</c:v>
                </c:pt>
                <c:pt idx="20">
                  <c:v>0.27116496707202792</c:v>
                </c:pt>
                <c:pt idx="21">
                  <c:v>0.28030173487431775</c:v>
                </c:pt>
                <c:pt idx="22">
                  <c:v>0.29728147848013692</c:v>
                </c:pt>
                <c:pt idx="23">
                  <c:v>0.30655810266138578</c:v>
                </c:pt>
                <c:pt idx="24">
                  <c:v>0.30533985770090172</c:v>
                </c:pt>
                <c:pt idx="25">
                  <c:v>0.30254830414038331</c:v>
                </c:pt>
                <c:pt idx="26">
                  <c:v>0.31517772939155397</c:v>
                </c:pt>
                <c:pt idx="27">
                  <c:v>0.31744758427147757</c:v>
                </c:pt>
                <c:pt idx="28">
                  <c:v>0.3126150565004267</c:v>
                </c:pt>
                <c:pt idx="29">
                  <c:v>0.32370867978825757</c:v>
                </c:pt>
                <c:pt idx="30">
                  <c:v>0.32211760292199088</c:v>
                </c:pt>
                <c:pt idx="31">
                  <c:v>0.31876661938235024</c:v>
                </c:pt>
                <c:pt idx="32">
                  <c:v>0.31855849666516423</c:v>
                </c:pt>
                <c:pt idx="33">
                  <c:v>0.32598806950359049</c:v>
                </c:pt>
                <c:pt idx="34">
                  <c:v>0.33361034817005919</c:v>
                </c:pt>
                <c:pt idx="35">
                  <c:v>0.35068474120099935</c:v>
                </c:pt>
                <c:pt idx="36">
                  <c:v>0.29263673776002247</c:v>
                </c:pt>
                <c:pt idx="37">
                  <c:v>0.31860483003440659</c:v>
                </c:pt>
                <c:pt idx="38">
                  <c:v>0.34128100925898541</c:v>
                </c:pt>
                <c:pt idx="39">
                  <c:v>0.32953231320620024</c:v>
                </c:pt>
                <c:pt idx="40">
                  <c:v>0.42609159910149125</c:v>
                </c:pt>
                <c:pt idx="41">
                  <c:v>0.30541751364165431</c:v>
                </c:pt>
                <c:pt idx="42">
                  <c:v>0.34321397195269882</c:v>
                </c:pt>
                <c:pt idx="43">
                  <c:v>0.28155280763936602</c:v>
                </c:pt>
                <c:pt idx="44">
                  <c:v>0.38356324256908858</c:v>
                </c:pt>
                <c:pt idx="45">
                  <c:v>0.52626549426335245</c:v>
                </c:pt>
                <c:pt idx="46">
                  <c:v>0.32178735301766936</c:v>
                </c:pt>
                <c:pt idx="47">
                  <c:v>0.44376945074975443</c:v>
                </c:pt>
              </c:numCache>
            </c:numRef>
          </c:yVal>
          <c:smooth val="0"/>
          <c:extLst>
            <c:ext xmlns:c16="http://schemas.microsoft.com/office/drawing/2014/chart" uri="{C3380CC4-5D6E-409C-BE32-E72D297353CC}">
              <c16:uniqueId val="{00000000-ABCA-48FD-9AAB-51C809D54DCF}"/>
            </c:ext>
          </c:extLst>
        </c:ser>
        <c:ser>
          <c:idx val="1"/>
          <c:order val="1"/>
          <c:spPr>
            <a:ln w="28575">
              <a:noFill/>
            </a:ln>
          </c:spPr>
          <c:marker>
            <c:symbol val="circle"/>
            <c:size val="5"/>
            <c:spPr>
              <a:solidFill>
                <a:schemeClr val="accent2"/>
              </a:solidFill>
              <a:ln w="9525">
                <a:solidFill>
                  <a:schemeClr val="accent2"/>
                </a:solidFill>
              </a:ln>
              <a:effectLst/>
            </c:spPr>
          </c:marker>
          <c:xVal>
            <c:numRef>
              <c:f>'[1]Cal(2018)'!$N$212:$N$259</c:f>
              <c:numCache>
                <c:formatCode>General</c:formatCode>
                <c:ptCount val="48"/>
                <c:pt idx="0">
                  <c:v>125.10978932</c:v>
                </c:pt>
                <c:pt idx="1">
                  <c:v>124.54067959999999</c:v>
                </c:pt>
                <c:pt idx="2">
                  <c:v>125.19152013999999</c:v>
                </c:pt>
                <c:pt idx="3">
                  <c:v>124.76155952000001</c:v>
                </c:pt>
                <c:pt idx="4">
                  <c:v>125.09671896</c:v>
                </c:pt>
                <c:pt idx="5">
                  <c:v>124.77538835999999</c:v>
                </c:pt>
                <c:pt idx="6">
                  <c:v>119.88865611999999</c:v>
                </c:pt>
                <c:pt idx="7">
                  <c:v>119.81256894000001</c:v>
                </c:pt>
                <c:pt idx="8">
                  <c:v>119.84016722</c:v>
                </c:pt>
                <c:pt idx="9">
                  <c:v>119.83467122</c:v>
                </c:pt>
                <c:pt idx="10">
                  <c:v>119.82917522000001</c:v>
                </c:pt>
                <c:pt idx="11">
                  <c:v>119.93468158</c:v>
                </c:pt>
                <c:pt idx="12">
                  <c:v>100.31146954</c:v>
                </c:pt>
                <c:pt idx="13">
                  <c:v>100.07121816</c:v>
                </c:pt>
                <c:pt idx="14">
                  <c:v>99.962181591999993</c:v>
                </c:pt>
                <c:pt idx="15">
                  <c:v>99.957187985999994</c:v>
                </c:pt>
                <c:pt idx="16">
                  <c:v>60.007057180000004</c:v>
                </c:pt>
                <c:pt idx="17">
                  <c:v>60.102818069999998</c:v>
                </c:pt>
                <c:pt idx="18">
                  <c:v>40.001015942000002</c:v>
                </c:pt>
                <c:pt idx="19">
                  <c:v>40.100060125999995</c:v>
                </c:pt>
                <c:pt idx="20">
                  <c:v>20.002602321999998</c:v>
                </c:pt>
                <c:pt idx="21">
                  <c:v>20.035452161999999</c:v>
                </c:pt>
                <c:pt idx="22">
                  <c:v>9.9826669833999997</c:v>
                </c:pt>
                <c:pt idx="23">
                  <c:v>10.000564243399999</c:v>
                </c:pt>
                <c:pt idx="24">
                  <c:v>10.014349332</c:v>
                </c:pt>
                <c:pt idx="25">
                  <c:v>10.027099668</c:v>
                </c:pt>
                <c:pt idx="26">
                  <c:v>4.9779979792000004</c:v>
                </c:pt>
                <c:pt idx="27">
                  <c:v>4.9840256419999998</c:v>
                </c:pt>
                <c:pt idx="28">
                  <c:v>4.9896838541999999</c:v>
                </c:pt>
                <c:pt idx="29">
                  <c:v>4.9936628238000003</c:v>
                </c:pt>
                <c:pt idx="30">
                  <c:v>4.9981624269999996</c:v>
                </c:pt>
                <c:pt idx="31">
                  <c:v>5.0037579314</c:v>
                </c:pt>
                <c:pt idx="32">
                  <c:v>5.0084886032</c:v>
                </c:pt>
                <c:pt idx="33">
                  <c:v>5.0132073928000001</c:v>
                </c:pt>
                <c:pt idx="34">
                  <c:v>0.98821335072000005</c:v>
                </c:pt>
                <c:pt idx="35">
                  <c:v>0.98944632952000011</c:v>
                </c:pt>
                <c:pt idx="36">
                  <c:v>0.98964983760000003</c:v>
                </c:pt>
                <c:pt idx="37">
                  <c:v>0.99017776964000004</c:v>
                </c:pt>
                <c:pt idx="38">
                  <c:v>0.99011014628000005</c:v>
                </c:pt>
                <c:pt idx="39">
                  <c:v>0.99122267198000003</c:v>
                </c:pt>
                <c:pt idx="40">
                  <c:v>0.99129788263999996</c:v>
                </c:pt>
                <c:pt idx="41">
                  <c:v>0.99240477857999998</c:v>
                </c:pt>
                <c:pt idx="42">
                  <c:v>0.99336194870000005</c:v>
                </c:pt>
                <c:pt idx="43">
                  <c:v>0.99262650706</c:v>
                </c:pt>
                <c:pt idx="44">
                  <c:v>0.99462293999999996</c:v>
                </c:pt>
                <c:pt idx="45">
                  <c:v>0.99543558471999993</c:v>
                </c:pt>
                <c:pt idx="46">
                  <c:v>0.99555283014000007</c:v>
                </c:pt>
                <c:pt idx="47">
                  <c:v>0.99868055192000005</c:v>
                </c:pt>
              </c:numCache>
            </c:numRef>
          </c:xVal>
          <c:yVal>
            <c:numRef>
              <c:f>'[1]Cal(2018)'!$P$212:$P$259</c:f>
              <c:numCache>
                <c:formatCode>General</c:formatCode>
                <c:ptCount val="48"/>
                <c:pt idx="0">
                  <c:v>8.7420329451802489E-2</c:v>
                </c:pt>
                <c:pt idx="1">
                  <c:v>8.4866704067672369E-2</c:v>
                </c:pt>
                <c:pt idx="2">
                  <c:v>8.5911130306369335E-2</c:v>
                </c:pt>
                <c:pt idx="3">
                  <c:v>8.5535368755063471E-2</c:v>
                </c:pt>
                <c:pt idx="4">
                  <c:v>8.5350112207291426E-2</c:v>
                </c:pt>
                <c:pt idx="5">
                  <c:v>8.5908039565247493E-2</c:v>
                </c:pt>
                <c:pt idx="6">
                  <c:v>8.5834768134358169E-2</c:v>
                </c:pt>
                <c:pt idx="7">
                  <c:v>8.6129477827720805E-2</c:v>
                </c:pt>
                <c:pt idx="8">
                  <c:v>8.5829094189409802E-2</c:v>
                </c:pt>
                <c:pt idx="9">
                  <c:v>8.5125021800013911E-2</c:v>
                </c:pt>
                <c:pt idx="10">
                  <c:v>8.478694759725143E-2</c:v>
                </c:pt>
                <c:pt idx="11">
                  <c:v>8.4898728756853392E-2</c:v>
                </c:pt>
                <c:pt idx="12">
                  <c:v>8.6947195968673466E-2</c:v>
                </c:pt>
                <c:pt idx="13">
                  <c:v>8.6561702348322861E-2</c:v>
                </c:pt>
                <c:pt idx="14">
                  <c:v>8.7187212815866541E-2</c:v>
                </c:pt>
                <c:pt idx="15">
                  <c:v>8.6672096069903559E-2</c:v>
                </c:pt>
                <c:pt idx="16">
                  <c:v>9.5965129280149122E-2</c:v>
                </c:pt>
                <c:pt idx="17">
                  <c:v>9.5266730976429903E-2</c:v>
                </c:pt>
                <c:pt idx="18">
                  <c:v>9.1005738586198232E-2</c:v>
                </c:pt>
                <c:pt idx="19">
                  <c:v>8.8801587549021122E-2</c:v>
                </c:pt>
                <c:pt idx="20">
                  <c:v>8.8055932505480536E-2</c:v>
                </c:pt>
                <c:pt idx="21">
                  <c:v>8.6915642627861153E-2</c:v>
                </c:pt>
                <c:pt idx="22">
                  <c:v>8.66599979182473E-2</c:v>
                </c:pt>
                <c:pt idx="23">
                  <c:v>8.1626224294167521E-2</c:v>
                </c:pt>
                <c:pt idx="24">
                  <c:v>8.9500183215697707E-2</c:v>
                </c:pt>
                <c:pt idx="25">
                  <c:v>8.675901594718248E-2</c:v>
                </c:pt>
                <c:pt idx="26">
                  <c:v>0.11727429429246562</c:v>
                </c:pt>
                <c:pt idx="27">
                  <c:v>9.2465455256981605E-2</c:v>
                </c:pt>
                <c:pt idx="28">
                  <c:v>8.8514345378463158E-2</c:v>
                </c:pt>
                <c:pt idx="29">
                  <c:v>9.6996156346698365E-2</c:v>
                </c:pt>
                <c:pt idx="30">
                  <c:v>9.170080138334008E-2</c:v>
                </c:pt>
                <c:pt idx="31">
                  <c:v>8.4528925219541834E-2</c:v>
                </c:pt>
                <c:pt idx="32">
                  <c:v>9.1899879677458066E-2</c:v>
                </c:pt>
                <c:pt idx="33">
                  <c:v>0.10583483954045286</c:v>
                </c:pt>
                <c:pt idx="34">
                  <c:v>0.12894292199873753</c:v>
                </c:pt>
                <c:pt idx="35">
                  <c:v>0.1658680042601367</c:v>
                </c:pt>
                <c:pt idx="36">
                  <c:v>0.11046964880540693</c:v>
                </c:pt>
                <c:pt idx="37">
                  <c:v>6.7532637118597152E-2</c:v>
                </c:pt>
                <c:pt idx="38">
                  <c:v>9.0967803267545763E-2</c:v>
                </c:pt>
                <c:pt idx="39">
                  <c:v>7.8968302796830467E-2</c:v>
                </c:pt>
                <c:pt idx="40">
                  <c:v>8.4390845037627005E-2</c:v>
                </c:pt>
                <c:pt idx="41">
                  <c:v>8.5502032871519307E-2</c:v>
                </c:pt>
                <c:pt idx="42">
                  <c:v>6.5605069818998593E-2</c:v>
                </c:pt>
                <c:pt idx="43">
                  <c:v>8.9297616343668867E-2</c:v>
                </c:pt>
                <c:pt idx="44">
                  <c:v>0.11609731221361133</c:v>
                </c:pt>
                <c:pt idx="45">
                  <c:v>9.4124114546653204E-2</c:v>
                </c:pt>
                <c:pt idx="46">
                  <c:v>6.7588986503646975E-2</c:v>
                </c:pt>
                <c:pt idx="47">
                  <c:v>0.16880487927385252</c:v>
                </c:pt>
              </c:numCache>
            </c:numRef>
          </c:yVal>
          <c:smooth val="0"/>
          <c:extLst>
            <c:ext xmlns:c16="http://schemas.microsoft.com/office/drawing/2014/chart" uri="{C3380CC4-5D6E-409C-BE32-E72D297353CC}">
              <c16:uniqueId val="{00000001-ABCA-48FD-9AAB-51C809D54DCF}"/>
            </c:ext>
          </c:extLst>
        </c:ser>
        <c:dLbls>
          <c:showLegendKey val="0"/>
          <c:showVal val="0"/>
          <c:showCatName val="0"/>
          <c:showSerName val="0"/>
          <c:showPercent val="0"/>
          <c:showBubbleSize val="0"/>
        </c:dLbls>
        <c:axId val="548142440"/>
        <c:axId val="1"/>
      </c:scatterChart>
      <c:valAx>
        <c:axId val="548142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42440"/>
        <c:crosses val="autoZero"/>
        <c:crossBetween val="midCat"/>
      </c:valAx>
      <c:spPr>
        <a:noFill/>
        <a:ln w="25400">
          <a:noFill/>
        </a:ln>
      </c:spPr>
    </c:plotArea>
    <c:legend>
      <c:legendPos val="r"/>
      <c:layout>
        <c:manualLayout>
          <c:xMode val="edge"/>
          <c:yMode val="edge"/>
          <c:x val="0.86458509233620673"/>
          <c:y val="0.4826405254466602"/>
          <c:w val="0.11666690402609055"/>
          <c:h val="0.1562505298208612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'[1]Data(2018)'!$N$14:$N$24</c:f>
              <c:numCache>
                <c:formatCode>General</c:formatCode>
                <c:ptCount val="11"/>
                <c:pt idx="0">
                  <c:v>119.56639114000001</c:v>
                </c:pt>
                <c:pt idx="1">
                  <c:v>100.28135106000001</c:v>
                </c:pt>
                <c:pt idx="2">
                  <c:v>60.464938314000008</c:v>
                </c:pt>
                <c:pt idx="3">
                  <c:v>40.030076609999995</c:v>
                </c:pt>
                <c:pt idx="4">
                  <c:v>20.040443884000002</c:v>
                </c:pt>
                <c:pt idx="5">
                  <c:v>10.062425868</c:v>
                </c:pt>
                <c:pt idx="6">
                  <c:v>5.0610887790000003</c:v>
                </c:pt>
                <c:pt idx="7">
                  <c:v>1.0479269566</c:v>
                </c:pt>
                <c:pt idx="8">
                  <c:v>1.0501126354000001</c:v>
                </c:pt>
                <c:pt idx="9">
                  <c:v>125.14545885999999</c:v>
                </c:pt>
                <c:pt idx="10">
                  <c:v>124.660284</c:v>
                </c:pt>
              </c:numCache>
            </c:numRef>
          </c:xVal>
          <c:yVal>
            <c:numRef>
              <c:f>'[1]Data(2018)'!$O$14:$O$24</c:f>
              <c:numCache>
                <c:formatCode>General</c:formatCode>
                <c:ptCount val="11"/>
                <c:pt idx="0">
                  <c:v>-0.7272282105165726</c:v>
                </c:pt>
                <c:pt idx="1">
                  <c:v>-0.46650947398328158</c:v>
                </c:pt>
                <c:pt idx="2">
                  <c:v>-0.48682084451110247</c:v>
                </c:pt>
                <c:pt idx="3">
                  <c:v>-0.55349531842926447</c:v>
                </c:pt>
                <c:pt idx="4">
                  <c:v>-0.60013515018008967</c:v>
                </c:pt>
                <c:pt idx="5">
                  <c:v>-0.67606683741814977</c:v>
                </c:pt>
                <c:pt idx="6">
                  <c:v>-0.70365984913039203</c:v>
                </c:pt>
                <c:pt idx="7">
                  <c:v>-0.76883824290010638</c:v>
                </c:pt>
                <c:pt idx="8">
                  <c:v>-0.78739389356238765</c:v>
                </c:pt>
                <c:pt idx="9">
                  <c:v>-0.72105655681533221</c:v>
                </c:pt>
                <c:pt idx="10">
                  <c:v>-0.61828694641296822</c:v>
                </c:pt>
              </c:numCache>
            </c:numRef>
          </c:yVal>
          <c:smooth val="0"/>
          <c:extLst>
            <c:ext xmlns:c16="http://schemas.microsoft.com/office/drawing/2014/chart" uri="{C3380CC4-5D6E-409C-BE32-E72D297353CC}">
              <c16:uniqueId val="{00000000-63C8-4535-84BC-C18081110D44}"/>
            </c:ext>
          </c:extLst>
        </c:ser>
        <c:ser>
          <c:idx val="1"/>
          <c:order val="1"/>
          <c:spPr>
            <a:ln w="28575">
              <a:noFill/>
            </a:ln>
          </c:spPr>
          <c:marker>
            <c:symbol val="circle"/>
            <c:size val="5"/>
            <c:spPr>
              <a:solidFill>
                <a:schemeClr val="accent2"/>
              </a:solidFill>
              <a:ln w="9525">
                <a:solidFill>
                  <a:schemeClr val="accent2"/>
                </a:solidFill>
              </a:ln>
              <a:effectLst/>
            </c:spPr>
          </c:marker>
          <c:xVal>
            <c:numRef>
              <c:f>'[1]Data(2018)'!$N$14:$N$24</c:f>
              <c:numCache>
                <c:formatCode>General</c:formatCode>
                <c:ptCount val="11"/>
                <c:pt idx="0">
                  <c:v>119.56639114000001</c:v>
                </c:pt>
                <c:pt idx="1">
                  <c:v>100.28135106000001</c:v>
                </c:pt>
                <c:pt idx="2">
                  <c:v>60.464938314000008</c:v>
                </c:pt>
                <c:pt idx="3">
                  <c:v>40.030076609999995</c:v>
                </c:pt>
                <c:pt idx="4">
                  <c:v>20.040443884000002</c:v>
                </c:pt>
                <c:pt idx="5">
                  <c:v>10.062425868</c:v>
                </c:pt>
                <c:pt idx="6">
                  <c:v>5.0610887790000003</c:v>
                </c:pt>
                <c:pt idx="7">
                  <c:v>1.0479269566</c:v>
                </c:pt>
                <c:pt idx="8">
                  <c:v>1.0501126354000001</c:v>
                </c:pt>
                <c:pt idx="9">
                  <c:v>125.14545885999999</c:v>
                </c:pt>
                <c:pt idx="10">
                  <c:v>124.660284</c:v>
                </c:pt>
              </c:numCache>
            </c:numRef>
          </c:xVal>
          <c:yVal>
            <c:numRef>
              <c:f>'[1]Data(2018)'!$O$28:$O$38</c:f>
              <c:numCache>
                <c:formatCode>General</c:formatCode>
                <c:ptCount val="11"/>
                <c:pt idx="0">
                  <c:v>-0.31153704049727021</c:v>
                </c:pt>
                <c:pt idx="1">
                  <c:v>-0.35950452142659028</c:v>
                </c:pt>
                <c:pt idx="2">
                  <c:v>-0.62683055807469101</c:v>
                </c:pt>
                <c:pt idx="3">
                  <c:v>-0.73102367319314576</c:v>
                </c:pt>
                <c:pt idx="4">
                  <c:v>-1.7338051122358915</c:v>
                </c:pt>
                <c:pt idx="5">
                  <c:v>-1.090539440661672</c:v>
                </c:pt>
                <c:pt idx="6">
                  <c:v>-1.1268759594504512</c:v>
                </c:pt>
                <c:pt idx="7">
                  <c:v>-1.2109190772918317</c:v>
                </c:pt>
                <c:pt idx="8">
                  <c:v>-1.1708228665956031</c:v>
                </c:pt>
                <c:pt idx="9">
                  <c:v>-0.27444723702562146</c:v>
                </c:pt>
                <c:pt idx="10">
                  <c:v>-0.26971955521676083</c:v>
                </c:pt>
              </c:numCache>
            </c:numRef>
          </c:yVal>
          <c:smooth val="0"/>
          <c:extLst>
            <c:ext xmlns:c16="http://schemas.microsoft.com/office/drawing/2014/chart" uri="{C3380CC4-5D6E-409C-BE32-E72D297353CC}">
              <c16:uniqueId val="{00000001-63C8-4535-84BC-C18081110D44}"/>
            </c:ext>
          </c:extLst>
        </c:ser>
        <c:dLbls>
          <c:showLegendKey val="0"/>
          <c:showVal val="0"/>
          <c:showCatName val="0"/>
          <c:showSerName val="0"/>
          <c:showPercent val="0"/>
          <c:showBubbleSize val="0"/>
        </c:dLbls>
        <c:axId val="542029152"/>
        <c:axId val="1"/>
      </c:scatterChart>
      <c:valAx>
        <c:axId val="54202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542029152"/>
        <c:crosses val="autoZero"/>
        <c:crossBetween val="midCat"/>
      </c:valAx>
      <c:spPr>
        <a:noFill/>
        <a:ln w="25400">
          <a:noFill/>
        </a:ln>
      </c:spPr>
    </c:plotArea>
    <c:legend>
      <c:legendPos val="r"/>
      <c:layout>
        <c:manualLayout>
          <c:xMode val="edge"/>
          <c:yMode val="edge"/>
          <c:x val="0.875"/>
          <c:y val="0.4826405254466602"/>
          <c:w val="0.10655737704918032"/>
          <c:h val="0.1458338278328038"/>
        </c:manualLayout>
      </c:layout>
      <c:overlay val="0"/>
      <c:spPr>
        <a:noFill/>
        <a:ln w="25400">
          <a:noFill/>
        </a:ln>
      </c:spPr>
      <c:txPr>
        <a:bodyPr/>
        <a:lstStyle/>
        <a:p>
          <a:pPr>
            <a:defRPr sz="75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Tables!$I$3</c:f>
          <c:strCache>
            <c:ptCount val="1"/>
            <c:pt idx="0">
              <c:v>P1as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Tables!$D$6:$D$14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Tables!$E$6:$E$14</c:f>
              <c:numCache>
                <c:formatCode>0.000\ \ \ \ \ \ </c:formatCode>
                <c:ptCount val="9"/>
                <c:pt idx="0">
                  <c:v>0.21318052566060861</c:v>
                </c:pt>
                <c:pt idx="1">
                  <c:v>0.2168601917304904</c:v>
                </c:pt>
                <c:pt idx="2">
                  <c:v>0.23790444002649161</c:v>
                </c:pt>
                <c:pt idx="3">
                  <c:v>0.31959878130277081</c:v>
                </c:pt>
                <c:pt idx="4">
                  <c:v>0.37846641785345836</c:v>
                </c:pt>
                <c:pt idx="5">
                  <c:v>0.450190152857394</c:v>
                </c:pt>
                <c:pt idx="6">
                  <c:v>0.4968756873194215</c:v>
                </c:pt>
                <c:pt idx="7" formatCode="0.00\ \ \ \ \ \ \ \ ">
                  <c:v>0.54763967539300251</c:v>
                </c:pt>
                <c:pt idx="8" formatCode="0.00\ \ \ \ \ \ \ \ ">
                  <c:v>0.58246823715726692</c:v>
                </c:pt>
              </c:numCache>
            </c:numRef>
          </c:yVal>
          <c:smooth val="0"/>
          <c:extLst>
            <c:ext xmlns:c16="http://schemas.microsoft.com/office/drawing/2014/chart" uri="{C3380CC4-5D6E-409C-BE32-E72D297353CC}">
              <c16:uniqueId val="{00000000-3F9C-49E7-91E6-C7319077AB72}"/>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Tables!$D$6:$D$14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Tables!$F$6:$F$14</c:f>
              <c:numCache>
                <c:formatCode>0.000\ \ \ \ \ \ </c:formatCode>
                <c:ptCount val="9"/>
                <c:pt idx="0">
                  <c:v>0.1008252137084773</c:v>
                </c:pt>
                <c:pt idx="1">
                  <c:v>0.1018987873916741</c:v>
                </c:pt>
                <c:pt idx="2">
                  <c:v>0.10402432192547489</c:v>
                </c:pt>
                <c:pt idx="3">
                  <c:v>9.2615885435860551E-2</c:v>
                </c:pt>
                <c:pt idx="4">
                  <c:v>8.1631980416778022E-2</c:v>
                </c:pt>
                <c:pt idx="5">
                  <c:v>7.5248033397269362E-2</c:v>
                </c:pt>
                <c:pt idx="6">
                  <c:v>6.7683951408249912E-2</c:v>
                </c:pt>
                <c:pt idx="7" formatCode="0.00\ \ \ \ \ \ \ \ ">
                  <c:v>6.2710676300013896E-2</c:v>
                </c:pt>
                <c:pt idx="8" formatCode="0.00\ \ \ \ \ \ \ \ ">
                  <c:v>7.3156634970905965E-2</c:v>
                </c:pt>
              </c:numCache>
            </c:numRef>
          </c:yVal>
          <c:smooth val="0"/>
          <c:extLst>
            <c:ext xmlns:c16="http://schemas.microsoft.com/office/drawing/2014/chart" uri="{C3380CC4-5D6E-409C-BE32-E72D297353CC}">
              <c16:uniqueId val="{00000001-3F9C-49E7-91E6-C7319077AB72}"/>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Tables!$I$18</c:f>
          <c:strCache>
            <c:ptCount val="1"/>
            <c:pt idx="0">
              <c:v>P1ap</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Tables!$D$21:$D$29</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Tables!$E$21:$E$29</c:f>
              <c:numCache>
                <c:formatCode>0.000\ \ \ \ \ \ </c:formatCode>
                <c:ptCount val="9"/>
                <c:pt idx="0">
                  <c:v>0.20302131131782358</c:v>
                </c:pt>
                <c:pt idx="1">
                  <c:v>0.2067009773877054</c:v>
                </c:pt>
                <c:pt idx="2">
                  <c:v>0.2277452256837065</c:v>
                </c:pt>
                <c:pt idx="3">
                  <c:v>0.3094395669599857</c:v>
                </c:pt>
                <c:pt idx="4">
                  <c:v>0.36830720351067331</c:v>
                </c:pt>
                <c:pt idx="5">
                  <c:v>0.44003093851460889</c:v>
                </c:pt>
                <c:pt idx="6">
                  <c:v>0.48671647297663639</c:v>
                </c:pt>
                <c:pt idx="7" formatCode="0.00\ \ \ \ \ \ \ \ ">
                  <c:v>0.53748046105021741</c:v>
                </c:pt>
                <c:pt idx="8" formatCode="0.00\ \ \ \ \ \ \ \ ">
                  <c:v>0.57230902281448182</c:v>
                </c:pt>
              </c:numCache>
            </c:numRef>
          </c:yVal>
          <c:smooth val="0"/>
          <c:extLst>
            <c:ext xmlns:c16="http://schemas.microsoft.com/office/drawing/2014/chart" uri="{C3380CC4-5D6E-409C-BE32-E72D297353CC}">
              <c16:uniqueId val="{00000000-2D56-487D-A66C-2CBF20FF8290}"/>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Tables!$D$21:$D$29</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Tables!$F$21:$F$29</c:f>
              <c:numCache>
                <c:formatCode>0.000\ \ \ \ \ \ </c:formatCode>
                <c:ptCount val="9"/>
                <c:pt idx="0">
                  <c:v>0.24829298212244691</c:v>
                </c:pt>
                <c:pt idx="1">
                  <c:v>0.24936655580564371</c:v>
                </c:pt>
                <c:pt idx="2">
                  <c:v>0.25149209033944447</c:v>
                </c:pt>
                <c:pt idx="3">
                  <c:v>0.24008365384983021</c:v>
                </c:pt>
                <c:pt idx="4">
                  <c:v>0.2290997488307476</c:v>
                </c:pt>
                <c:pt idx="5">
                  <c:v>0.22271580181123898</c:v>
                </c:pt>
                <c:pt idx="6">
                  <c:v>0.21515171982221951</c:v>
                </c:pt>
                <c:pt idx="7" formatCode="0.00\ \ \ \ \ \ \ \ ">
                  <c:v>0.21017844471398348</c:v>
                </c:pt>
                <c:pt idx="8" formatCode="0.00\ \ \ \ \ \ \ \ ">
                  <c:v>0.2206244033848756</c:v>
                </c:pt>
              </c:numCache>
            </c:numRef>
          </c:yVal>
          <c:smooth val="0"/>
          <c:extLst>
            <c:ext xmlns:c16="http://schemas.microsoft.com/office/drawing/2014/chart" uri="{C3380CC4-5D6E-409C-BE32-E72D297353CC}">
              <c16:uniqueId val="{00000001-2D56-487D-A66C-2CBF20FF8290}"/>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Tables!$I$33</c:f>
          <c:strCache>
            <c:ptCount val="1"/>
            <c:pt idx="0">
              <c:v>P2ap</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Tables!$D$36:$D$44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Tables!$E$36:$E$44</c:f>
              <c:numCache>
                <c:formatCode>0.000\ \ \ \ \ \ </c:formatCode>
                <c:ptCount val="9"/>
                <c:pt idx="0">
                  <c:v>0.30652919430923181</c:v>
                </c:pt>
                <c:pt idx="1">
                  <c:v>0.25628728304404419</c:v>
                </c:pt>
                <c:pt idx="2">
                  <c:v>0.2966432171079349</c:v>
                </c:pt>
                <c:pt idx="3" formatCode="0.00\ \ \ \ \ \ \ \ ">
                  <c:v>0.4161029016709451</c:v>
                </c:pt>
                <c:pt idx="4" formatCode="0.00\ \ \ \ \ \ \ \ ">
                  <c:v>0.5088233545503198</c:v>
                </c:pt>
                <c:pt idx="5" formatCode="0.00\ \ \ \ \ \ \ \ ">
                  <c:v>0.60641079819419463</c:v>
                </c:pt>
                <c:pt idx="6" formatCode="0.00\ \ \ \ \ \ \ \ ">
                  <c:v>0.66717818406040208</c:v>
                </c:pt>
                <c:pt idx="7" formatCode="0.00\ \ \ \ \ \ \ \ ">
                  <c:v>0.73354502187521387</c:v>
                </c:pt>
                <c:pt idx="8" formatCode="0.00\ \ \ \ \ \ \ \ ">
                  <c:v>0.77368576989970739</c:v>
                </c:pt>
              </c:numCache>
            </c:numRef>
          </c:yVal>
          <c:smooth val="0"/>
          <c:extLst>
            <c:ext xmlns:c16="http://schemas.microsoft.com/office/drawing/2014/chart" uri="{C3380CC4-5D6E-409C-BE32-E72D297353CC}">
              <c16:uniqueId val="{00000000-96BB-46E5-909D-0301F4A337D3}"/>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Tables!$D$36:$D$44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Tables!$F$36:$F$44</c:f>
              <c:numCache>
                <c:formatCode>0.000\ \ \ \ \ \ </c:formatCode>
                <c:ptCount val="9"/>
                <c:pt idx="0">
                  <c:v>0.32463980252905966</c:v>
                </c:pt>
                <c:pt idx="1">
                  <c:v>0.32658036180873606</c:v>
                </c:pt>
                <c:pt idx="2">
                  <c:v>0.33173025181870447</c:v>
                </c:pt>
                <c:pt idx="3">
                  <c:v>0.33963761423981459</c:v>
                </c:pt>
                <c:pt idx="4">
                  <c:v>0.31621387381622079</c:v>
                </c:pt>
                <c:pt idx="5">
                  <c:v>0.30518258842241247</c:v>
                </c:pt>
                <c:pt idx="6" formatCode="0.00\ \ \ \ \ \ \ \ ">
                  <c:v>0.29921027145839518</c:v>
                </c:pt>
                <c:pt idx="7" formatCode="0.00\ \ \ \ \ \ \ \ ">
                  <c:v>0.29320429774647672</c:v>
                </c:pt>
                <c:pt idx="8" formatCode="0.00\ \ \ \ \ \ \ \ ">
                  <c:v>0.27381973286864131</c:v>
                </c:pt>
              </c:numCache>
            </c:numRef>
          </c:yVal>
          <c:smooth val="0"/>
          <c:extLst>
            <c:ext xmlns:c16="http://schemas.microsoft.com/office/drawing/2014/chart" uri="{C3380CC4-5D6E-409C-BE32-E72D297353CC}">
              <c16:uniqueId val="{00000001-96BB-46E5-909D-0301F4A337D3}"/>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Tables!$I$48</c:f>
          <c:strCache>
            <c:ptCount val="1"/>
            <c:pt idx="0">
              <c:v>P3as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Tables!$D$51:$D$59</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Tables!$E$51:$E$59</c:f>
              <c:numCache>
                <c:formatCode>0.00\ \ \ \ \ \ \ \ </c:formatCode>
                <c:ptCount val="9"/>
                <c:pt idx="0">
                  <c:v>0.46353063384460302</c:v>
                </c:pt>
                <c:pt idx="1">
                  <c:v>0.4202420946762942</c:v>
                </c:pt>
                <c:pt idx="2">
                  <c:v>0.45659917394494648</c:v>
                </c:pt>
                <c:pt idx="3">
                  <c:v>0.58385313528648664</c:v>
                </c:pt>
                <c:pt idx="4">
                  <c:v>0.70649351230898672</c:v>
                </c:pt>
                <c:pt idx="5">
                  <c:v>0.82918513482504919</c:v>
                </c:pt>
                <c:pt idx="6">
                  <c:v>0.91090343086972869</c:v>
                </c:pt>
                <c:pt idx="7">
                  <c:v>0.99081895184486823</c:v>
                </c:pt>
                <c:pt idx="8">
                  <c:v>1.038180191202589</c:v>
                </c:pt>
              </c:numCache>
            </c:numRef>
          </c:yVal>
          <c:smooth val="0"/>
          <c:extLst>
            <c:ext xmlns:c16="http://schemas.microsoft.com/office/drawing/2014/chart" uri="{C3380CC4-5D6E-409C-BE32-E72D297353CC}">
              <c16:uniqueId val="{00000000-BABF-451C-906E-335A2D62B378}"/>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Tables!$D$51:$D$59</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Tables!$F$51:$F$59</c:f>
              <c:numCache>
                <c:formatCode>0.00\ \ \ \ \ \ \ \ </c:formatCode>
                <c:ptCount val="9"/>
                <c:pt idx="0">
                  <c:v>0.38471723227838878</c:v>
                </c:pt>
                <c:pt idx="1">
                  <c:v>0.39360512409761123</c:v>
                </c:pt>
                <c:pt idx="2">
                  <c:v>0.40059267667302029</c:v>
                </c:pt>
                <c:pt idx="3">
                  <c:v>0.42568368282359648</c:v>
                </c:pt>
                <c:pt idx="4">
                  <c:v>0.39400623994739958</c:v>
                </c:pt>
                <c:pt idx="5">
                  <c:v>0.37621206302913557</c:v>
                </c:pt>
                <c:pt idx="6">
                  <c:v>0.36213300039197238</c:v>
                </c:pt>
                <c:pt idx="7">
                  <c:v>0.35427464639033329</c:v>
                </c:pt>
                <c:pt idx="8">
                  <c:v>0.3508864959411051</c:v>
                </c:pt>
              </c:numCache>
            </c:numRef>
          </c:yVal>
          <c:smooth val="0"/>
          <c:extLst>
            <c:ext xmlns:c16="http://schemas.microsoft.com/office/drawing/2014/chart" uri="{C3380CC4-5D6E-409C-BE32-E72D297353CC}">
              <c16:uniqueId val="{00000001-BABF-451C-906E-335A2D62B378}"/>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Tables!$I$63</c:f>
          <c:strCache>
            <c:ptCount val="1"/>
            <c:pt idx="0">
              <c:v>P3as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Tables!$D$66:$D$74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Tables!$E$66:$E$74</c:f>
              <c:numCache>
                <c:formatCode>0.000\ \ \ \ \ \ </c:formatCode>
                <c:ptCount val="9"/>
                <c:pt idx="0">
                  <c:v>0.33483667265617723</c:v>
                </c:pt>
                <c:pt idx="1">
                  <c:v>0.32179439088513101</c:v>
                </c:pt>
                <c:pt idx="2">
                  <c:v>0.36861991640952269</c:v>
                </c:pt>
                <c:pt idx="3" formatCode="0.00\ \ \ \ \ \ \ \ ">
                  <c:v>0.47795097865725689</c:v>
                </c:pt>
                <c:pt idx="4" formatCode="0.00\ \ \ \ \ \ \ \ ">
                  <c:v>0.56815950759272371</c:v>
                </c:pt>
                <c:pt idx="5" formatCode="0.00\ \ \ \ \ \ \ \ ">
                  <c:v>0.66231128628853764</c:v>
                </c:pt>
                <c:pt idx="6" formatCode="0.00\ \ \ \ \ \ \ \ ">
                  <c:v>0.72450455455192042</c:v>
                </c:pt>
                <c:pt idx="7" formatCode="0.00\ \ \ \ \ \ \ \ ">
                  <c:v>0.79182108032937537</c:v>
                </c:pt>
                <c:pt idx="8" formatCode="0.00\ \ \ \ \ \ \ \ ">
                  <c:v>0.84615661680123178</c:v>
                </c:pt>
              </c:numCache>
            </c:numRef>
          </c:yVal>
          <c:smooth val="0"/>
          <c:extLst>
            <c:ext xmlns:c16="http://schemas.microsoft.com/office/drawing/2014/chart" uri="{C3380CC4-5D6E-409C-BE32-E72D297353CC}">
              <c16:uniqueId val="{00000000-2417-4321-9F58-F6F1F65E4170}"/>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Tables!$D$66:$D$74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Tables!$F$66:$F$74</c:f>
              <c:numCache>
                <c:formatCode>0.000\ \ \ \ \ \ </c:formatCode>
                <c:ptCount val="9"/>
                <c:pt idx="0">
                  <c:v>0.29901376890068021</c:v>
                </c:pt>
                <c:pt idx="1">
                  <c:v>0.30178023804742449</c:v>
                </c:pt>
                <c:pt idx="2">
                  <c:v>0.30312998082945281</c:v>
                </c:pt>
                <c:pt idx="3">
                  <c:v>0.30849501100765681</c:v>
                </c:pt>
                <c:pt idx="4">
                  <c:v>0.28260787901194323</c:v>
                </c:pt>
                <c:pt idx="5">
                  <c:v>0.26776816284398408</c:v>
                </c:pt>
                <c:pt idx="6" formatCode="0.00\ \ \ \ \ \ \ \ ">
                  <c:v>0.2629836596506645</c:v>
                </c:pt>
                <c:pt idx="7" formatCode="0.00\ \ \ \ \ \ \ \ ">
                  <c:v>0.26228626800942872</c:v>
                </c:pt>
                <c:pt idx="8" formatCode="0.00\ \ \ \ \ \ \ \ ">
                  <c:v>0.25735314132479259</c:v>
                </c:pt>
              </c:numCache>
            </c:numRef>
          </c:yVal>
          <c:smooth val="0"/>
          <c:extLst>
            <c:ext xmlns:c16="http://schemas.microsoft.com/office/drawing/2014/chart" uri="{C3380CC4-5D6E-409C-BE32-E72D297353CC}">
              <c16:uniqueId val="{00000001-2417-4321-9F58-F6F1F65E4170}"/>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Tables!$I$78</c:f>
          <c:strCache>
            <c:ptCount val="1"/>
            <c:pt idx="0">
              <c:v>P1bs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Tables!$D$81:$D$89</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Tables!$E$81:$E$89</c:f>
              <c:numCache>
                <c:formatCode>0.000\ \ \ \ \ \ </c:formatCode>
                <c:ptCount val="9"/>
                <c:pt idx="0">
                  <c:v>0.14885293057987331</c:v>
                </c:pt>
                <c:pt idx="1">
                  <c:v>0.1298955708718347</c:v>
                </c:pt>
                <c:pt idx="2">
                  <c:v>0.16777939735600478</c:v>
                </c:pt>
                <c:pt idx="3">
                  <c:v>0.24442534873816082</c:v>
                </c:pt>
                <c:pt idx="4">
                  <c:v>0.30365390664578001</c:v>
                </c:pt>
                <c:pt idx="5">
                  <c:v>0.36688951695421168</c:v>
                </c:pt>
                <c:pt idx="6" formatCode="0.00\ \ \ \ \ \ \ \ ">
                  <c:v>0.4018848470275716</c:v>
                </c:pt>
                <c:pt idx="7" formatCode="0.00\ \ \ \ \ \ \ \ ">
                  <c:v>0.4528330235058991</c:v>
                </c:pt>
                <c:pt idx="8" formatCode="0.00\ \ \ \ \ \ \ \ ">
                  <c:v>0.46937415264268068</c:v>
                </c:pt>
              </c:numCache>
            </c:numRef>
          </c:yVal>
          <c:smooth val="0"/>
          <c:extLst>
            <c:ext xmlns:c16="http://schemas.microsoft.com/office/drawing/2014/chart" uri="{C3380CC4-5D6E-409C-BE32-E72D297353CC}">
              <c16:uniqueId val="{00000000-3B8F-470B-830D-8CCDE8AB4AA2}"/>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Tables!$D$66:$D$74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Tables!$F$66:$F$74</c:f>
              <c:numCache>
                <c:formatCode>0.000\ \ \ \ \ \ </c:formatCode>
                <c:ptCount val="9"/>
                <c:pt idx="0">
                  <c:v>0.29901376890068021</c:v>
                </c:pt>
                <c:pt idx="1">
                  <c:v>0.30178023804742449</c:v>
                </c:pt>
                <c:pt idx="2">
                  <c:v>0.30312998082945281</c:v>
                </c:pt>
                <c:pt idx="3">
                  <c:v>0.30849501100765681</c:v>
                </c:pt>
                <c:pt idx="4">
                  <c:v>0.28260787901194323</c:v>
                </c:pt>
                <c:pt idx="5">
                  <c:v>0.26776816284398408</c:v>
                </c:pt>
                <c:pt idx="6" formatCode="0.00\ \ \ \ \ \ \ \ ">
                  <c:v>0.2629836596506645</c:v>
                </c:pt>
                <c:pt idx="7" formatCode="0.00\ \ \ \ \ \ \ \ ">
                  <c:v>0.26228626800942872</c:v>
                </c:pt>
                <c:pt idx="8" formatCode="0.00\ \ \ \ \ \ \ \ ">
                  <c:v>0.25735314132479259</c:v>
                </c:pt>
              </c:numCache>
            </c:numRef>
          </c:yVal>
          <c:smooth val="0"/>
          <c:extLst>
            <c:ext xmlns:c16="http://schemas.microsoft.com/office/drawing/2014/chart" uri="{C3380CC4-5D6E-409C-BE32-E72D297353CC}">
              <c16:uniqueId val="{00000001-3B8F-470B-830D-8CCDE8AB4AA2}"/>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Tables!$I$93</c:f>
          <c:strCache>
            <c:ptCount val="1"/>
            <c:pt idx="0">
              <c:v>P1bp</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Tables!$D$96:$D$104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Tables!$E$96:$E$104</c:f>
              <c:numCache>
                <c:formatCode>0.000\ \ \ \ \ \ </c:formatCode>
                <c:ptCount val="9"/>
                <c:pt idx="0">
                  <c:v>0.1685376007399175</c:v>
                </c:pt>
                <c:pt idx="1">
                  <c:v>0.14958024103187889</c:v>
                </c:pt>
                <c:pt idx="2">
                  <c:v>0.18746406751604899</c:v>
                </c:pt>
                <c:pt idx="3">
                  <c:v>0.26411001889820501</c:v>
                </c:pt>
                <c:pt idx="4">
                  <c:v>0.32333857680582423</c:v>
                </c:pt>
                <c:pt idx="5" formatCode="0.00\ \ \ \ \ \ \ \ ">
                  <c:v>0.3865741871142559</c:v>
                </c:pt>
                <c:pt idx="6" formatCode="0.00\ \ \ \ \ \ \ \ ">
                  <c:v>0.42156951718761582</c:v>
                </c:pt>
                <c:pt idx="7" formatCode="0.00\ \ \ \ \ \ \ \ ">
                  <c:v>0.47251769366594326</c:v>
                </c:pt>
                <c:pt idx="8" formatCode="0.00\ \ \ \ \ \ \ \ ">
                  <c:v>0.489058822802725</c:v>
                </c:pt>
              </c:numCache>
            </c:numRef>
          </c:yVal>
          <c:smooth val="0"/>
          <c:extLst>
            <c:ext xmlns:c16="http://schemas.microsoft.com/office/drawing/2014/chart" uri="{C3380CC4-5D6E-409C-BE32-E72D297353CC}">
              <c16:uniqueId val="{00000000-07C5-4399-B997-31D3A65FE4BC}"/>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Tables!$D$66:$D$74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Tables!$F$66:$F$74</c:f>
              <c:numCache>
                <c:formatCode>0.000\ \ \ \ \ \ </c:formatCode>
                <c:ptCount val="9"/>
                <c:pt idx="0">
                  <c:v>0.29901376890068021</c:v>
                </c:pt>
                <c:pt idx="1">
                  <c:v>0.30178023804742449</c:v>
                </c:pt>
                <c:pt idx="2">
                  <c:v>0.30312998082945281</c:v>
                </c:pt>
                <c:pt idx="3">
                  <c:v>0.30849501100765681</c:v>
                </c:pt>
                <c:pt idx="4">
                  <c:v>0.28260787901194323</c:v>
                </c:pt>
                <c:pt idx="5">
                  <c:v>0.26776816284398408</c:v>
                </c:pt>
                <c:pt idx="6" formatCode="0.00\ \ \ \ \ \ \ \ ">
                  <c:v>0.2629836596506645</c:v>
                </c:pt>
                <c:pt idx="7" formatCode="0.00\ \ \ \ \ \ \ \ ">
                  <c:v>0.26228626800942872</c:v>
                </c:pt>
                <c:pt idx="8" formatCode="0.00\ \ \ \ \ \ \ \ ">
                  <c:v>0.25735314132479259</c:v>
                </c:pt>
              </c:numCache>
            </c:numRef>
          </c:yVal>
          <c:smooth val="0"/>
          <c:extLst>
            <c:ext xmlns:c16="http://schemas.microsoft.com/office/drawing/2014/chart" uri="{C3380CC4-5D6E-409C-BE32-E72D297353CC}">
              <c16:uniqueId val="{00000001-07C5-4399-B997-31D3A65FE4BC}"/>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Tables!$I$108</c:f>
          <c:strCache>
            <c:ptCount val="1"/>
            <c:pt idx="0">
              <c:v>P2bs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Tables!$D$111:$D$119</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Tables!$E$111:$E$119</c:f>
              <c:numCache>
                <c:formatCode>0.000\ \ \ \ \ \ </c:formatCode>
                <c:ptCount val="9"/>
                <c:pt idx="0">
                  <c:v>0.29059883099032841</c:v>
                </c:pt>
                <c:pt idx="1">
                  <c:v>0.236700778520225</c:v>
                </c:pt>
                <c:pt idx="2" formatCode="0.00\ \ \ \ \ \ \ \ ">
                  <c:v>0.26526474863017868</c:v>
                </c:pt>
                <c:pt idx="3" formatCode="0.00\ \ \ \ \ \ \ \ ">
                  <c:v>0.36637210880097115</c:v>
                </c:pt>
                <c:pt idx="4" formatCode="0.00\ \ \ \ \ \ \ \ ">
                  <c:v>0.4529941364336007</c:v>
                </c:pt>
                <c:pt idx="5" formatCode="0.00\ \ \ \ \ \ \ \ ">
                  <c:v>0.53886607002954579</c:v>
                </c:pt>
                <c:pt idx="6" formatCode="0.00\ \ \ \ \ \ \ \ ">
                  <c:v>0.59350063229696881</c:v>
                </c:pt>
                <c:pt idx="7" formatCode="0.00\ \ \ \ \ \ \ \ ">
                  <c:v>0.65571780826339021</c:v>
                </c:pt>
                <c:pt idx="8" formatCode="0.00\ \ \ \ \ \ \ \ ">
                  <c:v>0.68985721721739612</c:v>
                </c:pt>
              </c:numCache>
            </c:numRef>
          </c:yVal>
          <c:smooth val="0"/>
          <c:extLst>
            <c:ext xmlns:c16="http://schemas.microsoft.com/office/drawing/2014/chart" uri="{C3380CC4-5D6E-409C-BE32-E72D297353CC}">
              <c16:uniqueId val="{00000000-1A1F-41C8-938E-40ED3D57EBA6}"/>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Tables!$D$66:$D$74</c:f>
              <c:numCache>
                <c:formatCode>0\ \ \ \ \ \ \ \ \ \ \ \ </c:formatCode>
                <c:ptCount val="9"/>
                <c:pt idx="0">
                  <c:v>125</c:v>
                </c:pt>
                <c:pt idx="1">
                  <c:v>120</c:v>
                </c:pt>
                <c:pt idx="2">
                  <c:v>100</c:v>
                </c:pt>
                <c:pt idx="3">
                  <c:v>60</c:v>
                </c:pt>
                <c:pt idx="4">
                  <c:v>40</c:v>
                </c:pt>
                <c:pt idx="5">
                  <c:v>20</c:v>
                </c:pt>
                <c:pt idx="6">
                  <c:v>10</c:v>
                </c:pt>
                <c:pt idx="7">
                  <c:v>5</c:v>
                </c:pt>
                <c:pt idx="8">
                  <c:v>1</c:v>
                </c:pt>
              </c:numCache>
            </c:numRef>
          </c:xVal>
          <c:yVal>
            <c:numRef>
              <c:f>Tables!$F$66:$F$74</c:f>
              <c:numCache>
                <c:formatCode>0.000\ \ \ \ \ \ </c:formatCode>
                <c:ptCount val="9"/>
                <c:pt idx="0">
                  <c:v>0.29901376890068021</c:v>
                </c:pt>
                <c:pt idx="1">
                  <c:v>0.30178023804742449</c:v>
                </c:pt>
                <c:pt idx="2">
                  <c:v>0.30312998082945281</c:v>
                </c:pt>
                <c:pt idx="3">
                  <c:v>0.30849501100765681</c:v>
                </c:pt>
                <c:pt idx="4">
                  <c:v>0.28260787901194323</c:v>
                </c:pt>
                <c:pt idx="5">
                  <c:v>0.26776816284398408</c:v>
                </c:pt>
                <c:pt idx="6" formatCode="0.00\ \ \ \ \ \ \ \ ">
                  <c:v>0.2629836596506645</c:v>
                </c:pt>
                <c:pt idx="7" formatCode="0.00\ \ \ \ \ \ \ \ ">
                  <c:v>0.26228626800942872</c:v>
                </c:pt>
                <c:pt idx="8" formatCode="0.00\ \ \ \ \ \ \ \ ">
                  <c:v>0.25735314132479259</c:v>
                </c:pt>
              </c:numCache>
            </c:numRef>
          </c:yVal>
          <c:smooth val="0"/>
          <c:extLst>
            <c:ext xmlns:c16="http://schemas.microsoft.com/office/drawing/2014/chart" uri="{C3380CC4-5D6E-409C-BE32-E72D297353CC}">
              <c16:uniqueId val="{00000001-1A1F-41C8-938E-40ED3D57EBA6}"/>
            </c:ext>
          </c:extLst>
        </c:ser>
        <c:dLbls>
          <c:showLegendKey val="0"/>
          <c:showVal val="0"/>
          <c:showCatName val="0"/>
          <c:showSerName val="0"/>
          <c:showPercent val="0"/>
          <c:showBubbleSize val="0"/>
        </c:dLbls>
        <c:axId val="857064400"/>
        <c:axId val="857064728"/>
      </c:scatterChart>
      <c:valAx>
        <c:axId val="857064400"/>
        <c:scaling>
          <c:orientation val="minMax"/>
        </c:scaling>
        <c:delete val="0"/>
        <c:axPos val="b"/>
        <c:majorGridlines>
          <c:spPr>
            <a:ln w="9525" cap="flat" cmpd="sng" algn="ctr">
              <a:solidFill>
                <a:schemeClr val="tx1">
                  <a:lumMod val="15000"/>
                  <a:lumOff val="85000"/>
                </a:schemeClr>
              </a:solidFill>
              <a:round/>
            </a:ln>
            <a:effectLst/>
          </c:spPr>
        </c:majorGridlines>
        <c:numFmt formatCode="0\ \ \ \ \ \ \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728"/>
        <c:crosses val="autoZero"/>
        <c:crossBetween val="midCat"/>
      </c:valAx>
      <c:valAx>
        <c:axId val="857064728"/>
        <c:scaling>
          <c:orientation val="minMax"/>
        </c:scaling>
        <c:delete val="0"/>
        <c:axPos val="l"/>
        <c:majorGridlines>
          <c:spPr>
            <a:ln w="9525" cap="flat" cmpd="sng" algn="ctr">
              <a:solidFill>
                <a:schemeClr val="tx1">
                  <a:lumMod val="15000"/>
                  <a:lumOff val="85000"/>
                </a:schemeClr>
              </a:solidFill>
              <a:round/>
            </a:ln>
            <a:effectLst/>
          </c:spPr>
        </c:majorGridlines>
        <c:numFmt formatCode="0.000\ \ \ \ \ \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6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'[1]Cal(2018)'!$N$42:$N$50</c:f>
              <c:numCache>
                <c:formatCode>General</c:formatCode>
                <c:ptCount val="9"/>
                <c:pt idx="0">
                  <c:v>124.93098558</c:v>
                </c:pt>
                <c:pt idx="1">
                  <c:v>119.96486489999999</c:v>
                </c:pt>
                <c:pt idx="2">
                  <c:v>100.05999798000001</c:v>
                </c:pt>
                <c:pt idx="3">
                  <c:v>60.026147245999994</c:v>
                </c:pt>
                <c:pt idx="4">
                  <c:v>40.036099066000006</c:v>
                </c:pt>
                <c:pt idx="5">
                  <c:v>20.092579541999999</c:v>
                </c:pt>
                <c:pt idx="6">
                  <c:v>10.079980925999999</c:v>
                </c:pt>
                <c:pt idx="7">
                  <c:v>5.0013497806</c:v>
                </c:pt>
                <c:pt idx="8">
                  <c:v>1.0248701834</c:v>
                </c:pt>
              </c:numCache>
            </c:numRef>
          </c:xVal>
          <c:yVal>
            <c:numRef>
              <c:f>'[1]Cal(2018)'!$O$42:$O$50</c:f>
              <c:numCache>
                <c:formatCode>General</c:formatCode>
                <c:ptCount val="9"/>
                <c:pt idx="0">
                  <c:v>-0.31893745026517067</c:v>
                </c:pt>
                <c:pt idx="1">
                  <c:v>-0.3283197128828676</c:v>
                </c:pt>
                <c:pt idx="2">
                  <c:v>-0.36370208609512505</c:v>
                </c:pt>
                <c:pt idx="3">
                  <c:v>-0.48976206784550963</c:v>
                </c:pt>
                <c:pt idx="4">
                  <c:v>-0.57481124627208202</c:v>
                </c:pt>
                <c:pt idx="5">
                  <c:v>-0.6859250187956778</c:v>
                </c:pt>
                <c:pt idx="6">
                  <c:v>-0.75548724307179316</c:v>
                </c:pt>
                <c:pt idx="7">
                  <c:v>-0.79980508772176251</c:v>
                </c:pt>
                <c:pt idx="8">
                  <c:v>-0.89413148596044922</c:v>
                </c:pt>
              </c:numCache>
            </c:numRef>
          </c:yVal>
          <c:smooth val="1"/>
          <c:extLst>
            <c:ext xmlns:c16="http://schemas.microsoft.com/office/drawing/2014/chart" uri="{C3380CC4-5D6E-409C-BE32-E72D297353CC}">
              <c16:uniqueId val="{00000000-1C88-43F3-851E-B4F905998F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'[1]Cal(2018)'!$N$42:$N$50</c:f>
              <c:numCache>
                <c:formatCode>General</c:formatCode>
                <c:ptCount val="9"/>
                <c:pt idx="0">
                  <c:v>124.93098558</c:v>
                </c:pt>
                <c:pt idx="1">
                  <c:v>119.96486489999999</c:v>
                </c:pt>
                <c:pt idx="2">
                  <c:v>100.05999798000001</c:v>
                </c:pt>
                <c:pt idx="3">
                  <c:v>60.026147245999994</c:v>
                </c:pt>
                <c:pt idx="4">
                  <c:v>40.036099066000006</c:v>
                </c:pt>
                <c:pt idx="5">
                  <c:v>20.092579541999999</c:v>
                </c:pt>
                <c:pt idx="6">
                  <c:v>10.079980925999999</c:v>
                </c:pt>
                <c:pt idx="7">
                  <c:v>5.0013497806</c:v>
                </c:pt>
                <c:pt idx="8">
                  <c:v>1.0248701834</c:v>
                </c:pt>
              </c:numCache>
            </c:numRef>
          </c:xVal>
          <c:yVal>
            <c:numRef>
              <c:f>'[1]Cal(2018)'!$O$52:$O$60</c:f>
              <c:numCache>
                <c:formatCode>General</c:formatCode>
                <c:ptCount val="9"/>
                <c:pt idx="0">
                  <c:v>-0.37207803845323389</c:v>
                </c:pt>
                <c:pt idx="1">
                  <c:v>-0.38237040116158738</c:v>
                </c:pt>
                <c:pt idx="2">
                  <c:v>-0.42238627726792699</c:v>
                </c:pt>
                <c:pt idx="3">
                  <c:v>-0.57780036598257078</c:v>
                </c:pt>
                <c:pt idx="4">
                  <c:v>-0.69610995839433976</c:v>
                </c:pt>
                <c:pt idx="5">
                  <c:v>-0.84131415256399555</c:v>
                </c:pt>
                <c:pt idx="6">
                  <c:v>-0.94464138972012501</c:v>
                </c:pt>
                <c:pt idx="7">
                  <c:v>-1.0170702821199231</c:v>
                </c:pt>
                <c:pt idx="8">
                  <c:v>-1.0880872405323896</c:v>
                </c:pt>
              </c:numCache>
            </c:numRef>
          </c:yVal>
          <c:smooth val="1"/>
          <c:extLst>
            <c:ext xmlns:c16="http://schemas.microsoft.com/office/drawing/2014/chart" uri="{C3380CC4-5D6E-409C-BE32-E72D297353CC}">
              <c16:uniqueId val="{00000001-1C88-43F3-851E-B4F905998FF0}"/>
            </c:ext>
          </c:extLst>
        </c:ser>
        <c:dLbls>
          <c:showLegendKey val="0"/>
          <c:showVal val="0"/>
          <c:showCatName val="0"/>
          <c:showSerName val="0"/>
          <c:showPercent val="0"/>
          <c:showBubbleSize val="0"/>
        </c:dLbls>
        <c:axId val="547897728"/>
        <c:axId val="1"/>
      </c:scatterChart>
      <c:valAx>
        <c:axId val="54789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97728"/>
        <c:crosses val="autoZero"/>
        <c:crossBetween val="midCat"/>
      </c:valAx>
      <c:spPr>
        <a:noFill/>
        <a:ln w="25400">
          <a:noFill/>
        </a:ln>
      </c:spPr>
    </c:plotArea>
    <c:legend>
      <c:legendPos val="r"/>
      <c:layout>
        <c:manualLayout>
          <c:xMode val="edge"/>
          <c:yMode val="edge"/>
          <c:x val="0.82500167847021177"/>
          <c:y val="0.4826405254466602"/>
          <c:w val="0.15625031789208554"/>
          <c:h val="0.1562505298208612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'[1]Cal(2018)'!$N$69:$N$77</c:f>
              <c:numCache>
                <c:formatCode>General</c:formatCode>
                <c:ptCount val="9"/>
                <c:pt idx="0">
                  <c:v>124.93284702</c:v>
                </c:pt>
                <c:pt idx="1">
                  <c:v>119.92053402000001</c:v>
                </c:pt>
                <c:pt idx="2">
                  <c:v>100.26441708</c:v>
                </c:pt>
                <c:pt idx="3">
                  <c:v>60.131218027999999</c:v>
                </c:pt>
                <c:pt idx="4">
                  <c:v>40.027939826000001</c:v>
                </c:pt>
                <c:pt idx="5">
                  <c:v>19.990639384000001</c:v>
                </c:pt>
                <c:pt idx="6">
                  <c:v>10.052331252</c:v>
                </c:pt>
                <c:pt idx="7">
                  <c:v>5.0293525537999999</c:v>
                </c:pt>
                <c:pt idx="8">
                  <c:v>1.0334860540000002</c:v>
                </c:pt>
              </c:numCache>
            </c:numRef>
          </c:xVal>
          <c:yVal>
            <c:numRef>
              <c:f>'[1]Cal(2018)'!$O$69:$O$77</c:f>
              <c:numCache>
                <c:formatCode>General</c:formatCode>
                <c:ptCount val="9"/>
                <c:pt idx="0">
                  <c:v>-0.21318052566060863</c:v>
                </c:pt>
                <c:pt idx="1">
                  <c:v>-0.21686019173049045</c:v>
                </c:pt>
                <c:pt idx="2">
                  <c:v>-0.23790444002649164</c:v>
                </c:pt>
                <c:pt idx="3">
                  <c:v>-0.31959878130277081</c:v>
                </c:pt>
                <c:pt idx="4">
                  <c:v>-0.3784664178534583</c:v>
                </c:pt>
                <c:pt idx="5">
                  <c:v>-0.45019015285739394</c:v>
                </c:pt>
                <c:pt idx="6">
                  <c:v>-0.49687568731942144</c:v>
                </c:pt>
                <c:pt idx="7">
                  <c:v>-0.54763967539300251</c:v>
                </c:pt>
                <c:pt idx="8">
                  <c:v>-0.58246823715726681</c:v>
                </c:pt>
              </c:numCache>
            </c:numRef>
          </c:yVal>
          <c:smooth val="1"/>
          <c:extLst>
            <c:ext xmlns:c16="http://schemas.microsoft.com/office/drawing/2014/chart" uri="{C3380CC4-5D6E-409C-BE32-E72D297353CC}">
              <c16:uniqueId val="{00000000-E146-421C-A315-E249CC0A084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'[1]Cal(2018)'!$N$69:$N$77</c:f>
              <c:numCache>
                <c:formatCode>General</c:formatCode>
                <c:ptCount val="9"/>
                <c:pt idx="0">
                  <c:v>124.93284702</c:v>
                </c:pt>
                <c:pt idx="1">
                  <c:v>119.92053402000001</c:v>
                </c:pt>
                <c:pt idx="2">
                  <c:v>100.26441708</c:v>
                </c:pt>
                <c:pt idx="3">
                  <c:v>60.131218027999999</c:v>
                </c:pt>
                <c:pt idx="4">
                  <c:v>40.027939826000001</c:v>
                </c:pt>
                <c:pt idx="5">
                  <c:v>19.990639384000001</c:v>
                </c:pt>
                <c:pt idx="6">
                  <c:v>10.052331252</c:v>
                </c:pt>
                <c:pt idx="7">
                  <c:v>5.0293525537999999</c:v>
                </c:pt>
                <c:pt idx="8">
                  <c:v>1.0334860540000002</c:v>
                </c:pt>
              </c:numCache>
            </c:numRef>
          </c:xVal>
          <c:yVal>
            <c:numRef>
              <c:f>'[1]Cal(2018)'!$O$79:$O$87</c:f>
              <c:numCache>
                <c:formatCode>General</c:formatCode>
                <c:ptCount val="9"/>
                <c:pt idx="0">
                  <c:v>-0.24397448607705507</c:v>
                </c:pt>
                <c:pt idx="1">
                  <c:v>-0.24652765841623223</c:v>
                </c:pt>
                <c:pt idx="2">
                  <c:v>-0.27082327649991961</c:v>
                </c:pt>
                <c:pt idx="3">
                  <c:v>-0.37203708156504556</c:v>
                </c:pt>
                <c:pt idx="4">
                  <c:v>-0.44900191108131154</c:v>
                </c:pt>
                <c:pt idx="5">
                  <c:v>-0.54419418427080091</c:v>
                </c:pt>
                <c:pt idx="6">
                  <c:v>-0.61059146142584575</c:v>
                </c:pt>
                <c:pt idx="7">
                  <c:v>-0.65412919382649459</c:v>
                </c:pt>
                <c:pt idx="8">
                  <c:v>-0.69851724377041113</c:v>
                </c:pt>
              </c:numCache>
            </c:numRef>
          </c:yVal>
          <c:smooth val="1"/>
          <c:extLst>
            <c:ext xmlns:c16="http://schemas.microsoft.com/office/drawing/2014/chart" uri="{C3380CC4-5D6E-409C-BE32-E72D297353CC}">
              <c16:uniqueId val="{00000001-E146-421C-A315-E249CC0A084E}"/>
            </c:ext>
          </c:extLst>
        </c:ser>
        <c:dLbls>
          <c:showLegendKey val="0"/>
          <c:showVal val="0"/>
          <c:showCatName val="0"/>
          <c:showSerName val="0"/>
          <c:showPercent val="0"/>
          <c:showBubbleSize val="0"/>
        </c:dLbls>
        <c:axId val="535686624"/>
        <c:axId val="1"/>
      </c:scatterChart>
      <c:valAx>
        <c:axId val="53568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86624"/>
        <c:crosses val="autoZero"/>
        <c:crossBetween val="midCat"/>
      </c:valAx>
      <c:spPr>
        <a:noFill/>
        <a:ln w="25400">
          <a:noFill/>
        </a:ln>
      </c:spPr>
    </c:plotArea>
    <c:legend>
      <c:legendPos val="r"/>
      <c:layout>
        <c:manualLayout>
          <c:xMode val="edge"/>
          <c:yMode val="edge"/>
          <c:x val="0.82500167847021177"/>
          <c:y val="0.47916829145064105"/>
          <c:w val="0.15625031789208554"/>
          <c:h val="0.1562505298208612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'[1]Cal(2018)'!$N$95:$N$103</c:f>
              <c:numCache>
                <c:formatCode>General</c:formatCode>
                <c:ptCount val="9"/>
                <c:pt idx="0">
                  <c:v>124.82420386</c:v>
                </c:pt>
                <c:pt idx="1">
                  <c:v>119.51814874</c:v>
                </c:pt>
                <c:pt idx="2">
                  <c:v>100.30906213999999</c:v>
                </c:pt>
                <c:pt idx="3">
                  <c:v>60.285243862000002</c:v>
                </c:pt>
                <c:pt idx="4">
                  <c:v>40.084127580000001</c:v>
                </c:pt>
                <c:pt idx="5">
                  <c:v>20.039093699999999</c:v>
                </c:pt>
                <c:pt idx="6">
                  <c:v>10.010029756</c:v>
                </c:pt>
                <c:pt idx="7">
                  <c:v>4.9845111942000004</c:v>
                </c:pt>
                <c:pt idx="8">
                  <c:v>0.99378092020000008</c:v>
                </c:pt>
              </c:numCache>
            </c:numRef>
          </c:xVal>
          <c:yVal>
            <c:numRef>
              <c:f>'[1]Cal(2018)'!$O$95:$O$103</c:f>
              <c:numCache>
                <c:formatCode>General</c:formatCode>
                <c:ptCount val="9"/>
                <c:pt idx="0">
                  <c:v>-5.4168380737950265E-2</c:v>
                </c:pt>
                <c:pt idx="1">
                  <c:v>-7.6805406515870714E-2</c:v>
                </c:pt>
                <c:pt idx="2">
                  <c:v>-5.9965828327701684E-2</c:v>
                </c:pt>
                <c:pt idx="3">
                  <c:v>-6.5014218221824918E-2</c:v>
                </c:pt>
                <c:pt idx="4">
                  <c:v>-6.4653296864893378E-2</c:v>
                </c:pt>
                <c:pt idx="5">
                  <c:v>-7.3141421560397227E-2</c:v>
                </c:pt>
                <c:pt idx="6">
                  <c:v>-8.4831625949064765E-2</c:v>
                </c:pt>
                <c:pt idx="7">
                  <c:v>-8.4647437544318319E-2</c:v>
                </c:pt>
                <c:pt idx="8">
                  <c:v>-0.10293487017180107</c:v>
                </c:pt>
              </c:numCache>
            </c:numRef>
          </c:yVal>
          <c:smooth val="1"/>
          <c:extLst>
            <c:ext xmlns:c16="http://schemas.microsoft.com/office/drawing/2014/chart" uri="{C3380CC4-5D6E-409C-BE32-E72D297353CC}">
              <c16:uniqueId val="{00000000-C2E8-4D31-AA2A-D6AB91AB0DF2}"/>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'[1]Cal(2018)'!$N$95:$N$103</c:f>
              <c:numCache>
                <c:formatCode>General</c:formatCode>
                <c:ptCount val="9"/>
                <c:pt idx="0">
                  <c:v>124.82420386</c:v>
                </c:pt>
                <c:pt idx="1">
                  <c:v>119.51814874</c:v>
                </c:pt>
                <c:pt idx="2">
                  <c:v>100.30906213999999</c:v>
                </c:pt>
                <c:pt idx="3">
                  <c:v>60.285243862000002</c:v>
                </c:pt>
                <c:pt idx="4">
                  <c:v>40.084127580000001</c:v>
                </c:pt>
                <c:pt idx="5">
                  <c:v>20.039093699999999</c:v>
                </c:pt>
                <c:pt idx="6">
                  <c:v>10.010029756</c:v>
                </c:pt>
                <c:pt idx="7">
                  <c:v>4.9845111942000004</c:v>
                </c:pt>
                <c:pt idx="8">
                  <c:v>0.99378092020000008</c:v>
                </c:pt>
              </c:numCache>
            </c:numRef>
          </c:xVal>
          <c:yVal>
            <c:numRef>
              <c:f>'[1]Cal(2018)'!$P$95:$P$103</c:f>
              <c:numCache>
                <c:formatCode>General</c:formatCode>
                <c:ptCount val="9"/>
                <c:pt idx="0">
                  <c:v>-3.8800792236032292E-2</c:v>
                </c:pt>
                <c:pt idx="1">
                  <c:v>-3.6709044159848492E-2</c:v>
                </c:pt>
                <c:pt idx="2">
                  <c:v>-3.8892956596035026E-2</c:v>
                </c:pt>
                <c:pt idx="3">
                  <c:v>-3.0893072345584995E-2</c:v>
                </c:pt>
                <c:pt idx="4">
                  <c:v>-4.0082947964711568E-2</c:v>
                </c:pt>
                <c:pt idx="5">
                  <c:v>-4.6121736533424176E-2</c:v>
                </c:pt>
                <c:pt idx="6">
                  <c:v>-4.1994530510564454E-2</c:v>
                </c:pt>
                <c:pt idx="7">
                  <c:v>-4.7725883387885679E-2</c:v>
                </c:pt>
                <c:pt idx="8">
                  <c:v>-6.797892334902568E-2</c:v>
                </c:pt>
              </c:numCache>
            </c:numRef>
          </c:yVal>
          <c:smooth val="1"/>
          <c:extLst>
            <c:ext xmlns:c16="http://schemas.microsoft.com/office/drawing/2014/chart" uri="{C3380CC4-5D6E-409C-BE32-E72D297353CC}">
              <c16:uniqueId val="{00000001-C2E8-4D31-AA2A-D6AB91AB0DF2}"/>
            </c:ext>
          </c:extLst>
        </c:ser>
        <c:dLbls>
          <c:showLegendKey val="0"/>
          <c:showVal val="0"/>
          <c:showCatName val="0"/>
          <c:showSerName val="0"/>
          <c:showPercent val="0"/>
          <c:showBubbleSize val="0"/>
        </c:dLbls>
        <c:axId val="535688264"/>
        <c:axId val="1"/>
      </c:scatterChart>
      <c:valAx>
        <c:axId val="535688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88264"/>
        <c:crosses val="autoZero"/>
        <c:crossBetween val="midCat"/>
      </c:valAx>
      <c:spPr>
        <a:noFill/>
        <a:ln w="25400">
          <a:noFill/>
        </a:ln>
      </c:spPr>
    </c:plotArea>
    <c:legend>
      <c:legendPos val="r"/>
      <c:layout>
        <c:manualLayout>
          <c:xMode val="edge"/>
          <c:yMode val="edge"/>
          <c:x val="0.32916733635932688"/>
          <c:y val="0.8993086049689567"/>
          <c:w val="0.33541734907501031"/>
          <c:h val="7.6389147912421032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'[1]Cal(2018)'!$N$113:$N$121</c:f>
              <c:numCache>
                <c:formatCode>General</c:formatCode>
                <c:ptCount val="9"/>
                <c:pt idx="0">
                  <c:v>124.85166224</c:v>
                </c:pt>
                <c:pt idx="1">
                  <c:v>119.85093812000001</c:v>
                </c:pt>
                <c:pt idx="2">
                  <c:v>100.06911378000001</c:v>
                </c:pt>
                <c:pt idx="3">
                  <c:v>60.041507268000004</c:v>
                </c:pt>
                <c:pt idx="4">
                  <c:v>40.064566112000001</c:v>
                </c:pt>
                <c:pt idx="5">
                  <c:v>20.045444362000001</c:v>
                </c:pt>
                <c:pt idx="6">
                  <c:v>10.023778316</c:v>
                </c:pt>
                <c:pt idx="7">
                  <c:v>5.0039816840000002</c:v>
                </c:pt>
                <c:pt idx="8">
                  <c:v>1.0095747974</c:v>
                </c:pt>
              </c:numCache>
            </c:numRef>
          </c:xVal>
          <c:yVal>
            <c:numRef>
              <c:f>'[1]Cal(2018)'!$O$113:$O$121</c:f>
              <c:numCache>
                <c:formatCode>General</c:formatCode>
                <c:ptCount val="9"/>
                <c:pt idx="0">
                  <c:v>9.5987692794693866E-2</c:v>
                </c:pt>
                <c:pt idx="1">
                  <c:v>0.17077932239050547</c:v>
                </c:pt>
                <c:pt idx="2">
                  <c:v>0.16614046404518881</c:v>
                </c:pt>
                <c:pt idx="3">
                  <c:v>0.17130247836868809</c:v>
                </c:pt>
                <c:pt idx="4">
                  <c:v>0.20344875262629181</c:v>
                </c:pt>
                <c:pt idx="5">
                  <c:v>0.23360744293985736</c:v>
                </c:pt>
                <c:pt idx="6">
                  <c:v>0.25654827141330805</c:v>
                </c:pt>
                <c:pt idx="7">
                  <c:v>0.2752709715953468</c:v>
                </c:pt>
                <c:pt idx="8">
                  <c:v>0.27244167614757064</c:v>
                </c:pt>
              </c:numCache>
            </c:numRef>
          </c:yVal>
          <c:smooth val="1"/>
          <c:extLst>
            <c:ext xmlns:c16="http://schemas.microsoft.com/office/drawing/2014/chart" uri="{C3380CC4-5D6E-409C-BE32-E72D297353CC}">
              <c16:uniqueId val="{00000000-F037-43D9-9435-41854268B53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'[1]Cal(2018)'!$N$113:$N$121</c:f>
              <c:numCache>
                <c:formatCode>General</c:formatCode>
                <c:ptCount val="9"/>
                <c:pt idx="0">
                  <c:v>124.85166224</c:v>
                </c:pt>
                <c:pt idx="1">
                  <c:v>119.85093812000001</c:v>
                </c:pt>
                <c:pt idx="2">
                  <c:v>100.06911378000001</c:v>
                </c:pt>
                <c:pt idx="3">
                  <c:v>60.041507268000004</c:v>
                </c:pt>
                <c:pt idx="4">
                  <c:v>40.064566112000001</c:v>
                </c:pt>
                <c:pt idx="5">
                  <c:v>20.045444362000001</c:v>
                </c:pt>
                <c:pt idx="6">
                  <c:v>10.023778316</c:v>
                </c:pt>
                <c:pt idx="7">
                  <c:v>5.0039816840000002</c:v>
                </c:pt>
                <c:pt idx="8">
                  <c:v>1.0095747974</c:v>
                </c:pt>
              </c:numCache>
            </c:numRef>
          </c:xVal>
          <c:yVal>
            <c:numRef>
              <c:f>'[1]Cal(2018)'!$P$113:$P$121</c:f>
              <c:numCache>
                <c:formatCode>General</c:formatCode>
                <c:ptCount val="9"/>
                <c:pt idx="0">
                  <c:v>9.2400820245579135E-2</c:v>
                </c:pt>
                <c:pt idx="1">
                  <c:v>0.10162925873641883</c:v>
                </c:pt>
                <c:pt idx="2">
                  <c:v>0.10812832842497469</c:v>
                </c:pt>
                <c:pt idx="3">
                  <c:v>0.12078552538045854</c:v>
                </c:pt>
                <c:pt idx="4">
                  <c:v>0.11220580768135489</c:v>
                </c:pt>
                <c:pt idx="5">
                  <c:v>0.10775790054795695</c:v>
                </c:pt>
                <c:pt idx="6">
                  <c:v>0.10772442944756762</c:v>
                </c:pt>
                <c:pt idx="7">
                  <c:v>0.10420253968299696</c:v>
                </c:pt>
                <c:pt idx="8">
                  <c:v>0.14503354320758324</c:v>
                </c:pt>
              </c:numCache>
            </c:numRef>
          </c:yVal>
          <c:smooth val="1"/>
          <c:extLst>
            <c:ext xmlns:c16="http://schemas.microsoft.com/office/drawing/2014/chart" uri="{C3380CC4-5D6E-409C-BE32-E72D297353CC}">
              <c16:uniqueId val="{00000001-F037-43D9-9435-41854268B539}"/>
            </c:ext>
          </c:extLst>
        </c:ser>
        <c:dLbls>
          <c:showLegendKey val="0"/>
          <c:showVal val="0"/>
          <c:showCatName val="0"/>
          <c:showSerName val="0"/>
          <c:showPercent val="0"/>
          <c:showBubbleSize val="0"/>
        </c:dLbls>
        <c:axId val="535665240"/>
        <c:axId val="1"/>
      </c:scatterChart>
      <c:valAx>
        <c:axId val="535665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65240"/>
        <c:crosses val="autoZero"/>
        <c:crossBetween val="midCat"/>
      </c:valAx>
      <c:spPr>
        <a:noFill/>
        <a:ln w="25400">
          <a:noFill/>
        </a:ln>
      </c:spPr>
    </c:plotArea>
    <c:legend>
      <c:legendPos val="r"/>
      <c:layout>
        <c:manualLayout>
          <c:xMode val="edge"/>
          <c:yMode val="edge"/>
          <c:x val="0.82500167847021177"/>
          <c:y val="0.4826405254466602"/>
          <c:w val="0.15625031789208554"/>
          <c:h val="0.1562505298208612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'[1]Cal(2018)'!$N$69:$N$77</c:f>
              <c:numCache>
                <c:formatCode>General</c:formatCode>
                <c:ptCount val="9"/>
                <c:pt idx="0">
                  <c:v>124.93284702</c:v>
                </c:pt>
                <c:pt idx="1">
                  <c:v>119.92053402000001</c:v>
                </c:pt>
                <c:pt idx="2">
                  <c:v>100.26441708</c:v>
                </c:pt>
                <c:pt idx="3">
                  <c:v>60.131218027999999</c:v>
                </c:pt>
                <c:pt idx="4">
                  <c:v>40.027939826000001</c:v>
                </c:pt>
                <c:pt idx="5">
                  <c:v>19.990639384000001</c:v>
                </c:pt>
                <c:pt idx="6">
                  <c:v>10.052331252</c:v>
                </c:pt>
                <c:pt idx="7">
                  <c:v>5.0293525537999999</c:v>
                </c:pt>
                <c:pt idx="8">
                  <c:v>1.0334860540000002</c:v>
                </c:pt>
              </c:numCache>
            </c:numRef>
          </c:xVal>
          <c:yVal>
            <c:numRef>
              <c:f>'[1]Cal(2018)'!$O$69:$O$77</c:f>
              <c:numCache>
                <c:formatCode>General</c:formatCode>
                <c:ptCount val="9"/>
                <c:pt idx="0">
                  <c:v>-0.21318052566060863</c:v>
                </c:pt>
                <c:pt idx="1">
                  <c:v>-0.21686019173049045</c:v>
                </c:pt>
                <c:pt idx="2">
                  <c:v>-0.23790444002649164</c:v>
                </c:pt>
                <c:pt idx="3">
                  <c:v>-0.31959878130277081</c:v>
                </c:pt>
                <c:pt idx="4">
                  <c:v>-0.3784664178534583</c:v>
                </c:pt>
                <c:pt idx="5">
                  <c:v>-0.45019015285739394</c:v>
                </c:pt>
                <c:pt idx="6">
                  <c:v>-0.49687568731942144</c:v>
                </c:pt>
                <c:pt idx="7">
                  <c:v>-0.54763967539300251</c:v>
                </c:pt>
                <c:pt idx="8">
                  <c:v>-0.58246823715726681</c:v>
                </c:pt>
              </c:numCache>
            </c:numRef>
          </c:yVal>
          <c:smooth val="1"/>
          <c:extLst>
            <c:ext xmlns:c16="http://schemas.microsoft.com/office/drawing/2014/chart" uri="{C3380CC4-5D6E-409C-BE32-E72D297353CC}">
              <c16:uniqueId val="{00000000-24E7-4790-863B-623F65B98BB4}"/>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'[1]Cal(2018)'!$N$69:$N$77</c:f>
              <c:numCache>
                <c:formatCode>General</c:formatCode>
                <c:ptCount val="9"/>
                <c:pt idx="0">
                  <c:v>124.93284702</c:v>
                </c:pt>
                <c:pt idx="1">
                  <c:v>119.92053402000001</c:v>
                </c:pt>
                <c:pt idx="2">
                  <c:v>100.26441708</c:v>
                </c:pt>
                <c:pt idx="3">
                  <c:v>60.131218027999999</c:v>
                </c:pt>
                <c:pt idx="4">
                  <c:v>40.027939826000001</c:v>
                </c:pt>
                <c:pt idx="5">
                  <c:v>19.990639384000001</c:v>
                </c:pt>
                <c:pt idx="6">
                  <c:v>10.052331252</c:v>
                </c:pt>
                <c:pt idx="7">
                  <c:v>5.0293525537999999</c:v>
                </c:pt>
                <c:pt idx="8">
                  <c:v>1.0334860540000002</c:v>
                </c:pt>
              </c:numCache>
            </c:numRef>
          </c:xVal>
          <c:yVal>
            <c:numRef>
              <c:f>'[1]Cal(2018)'!$P$69:$P$77</c:f>
              <c:numCache>
                <c:formatCode>General</c:formatCode>
                <c:ptCount val="9"/>
                <c:pt idx="0">
                  <c:v>-0.10082521370847729</c:v>
                </c:pt>
                <c:pt idx="1">
                  <c:v>-0.10189878739167409</c:v>
                </c:pt>
                <c:pt idx="2">
                  <c:v>-0.10402432192547487</c:v>
                </c:pt>
                <c:pt idx="3">
                  <c:v>-9.2615885435860551E-2</c:v>
                </c:pt>
                <c:pt idx="4">
                  <c:v>-8.1631980416778008E-2</c:v>
                </c:pt>
                <c:pt idx="5">
                  <c:v>-7.5248033397269348E-2</c:v>
                </c:pt>
                <c:pt idx="6">
                  <c:v>-6.7683951408249926E-2</c:v>
                </c:pt>
                <c:pt idx="7">
                  <c:v>-6.2710676300013909E-2</c:v>
                </c:pt>
                <c:pt idx="8">
                  <c:v>-7.3156634970905937E-2</c:v>
                </c:pt>
              </c:numCache>
            </c:numRef>
          </c:yVal>
          <c:smooth val="1"/>
          <c:extLst>
            <c:ext xmlns:c16="http://schemas.microsoft.com/office/drawing/2014/chart" uri="{C3380CC4-5D6E-409C-BE32-E72D297353CC}">
              <c16:uniqueId val="{00000001-24E7-4790-863B-623F65B98BB4}"/>
            </c:ext>
          </c:extLst>
        </c:ser>
        <c:dLbls>
          <c:showLegendKey val="0"/>
          <c:showVal val="0"/>
          <c:showCatName val="0"/>
          <c:showSerName val="0"/>
          <c:showPercent val="0"/>
          <c:showBubbleSize val="0"/>
        </c:dLbls>
        <c:axId val="548043888"/>
        <c:axId val="1"/>
      </c:scatterChart>
      <c:valAx>
        <c:axId val="54804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3888"/>
        <c:crosses val="autoZero"/>
        <c:crossBetween val="midCat"/>
      </c:valAx>
      <c:spPr>
        <a:noFill/>
        <a:ln w="25400">
          <a:noFill/>
        </a:ln>
      </c:spPr>
    </c:plotArea>
    <c:legend>
      <c:legendPos val="r"/>
      <c:layout>
        <c:manualLayout>
          <c:xMode val="edge"/>
          <c:yMode val="edge"/>
          <c:x val="0.32916733635932688"/>
          <c:y val="0.8993086049689567"/>
          <c:w val="0.33541734907501031"/>
          <c:h val="7.6389147912421032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'[1]Cal(2018)'!$N$125:$N$133</c:f>
              <c:numCache>
                <c:formatCode>General</c:formatCode>
                <c:ptCount val="9"/>
                <c:pt idx="0">
                  <c:v>125.35605649999999</c:v>
                </c:pt>
                <c:pt idx="1">
                  <c:v>119.78717392</c:v>
                </c:pt>
                <c:pt idx="2">
                  <c:v>100.09546732000001</c:v>
                </c:pt>
                <c:pt idx="3">
                  <c:v>60.471785469999993</c:v>
                </c:pt>
                <c:pt idx="4">
                  <c:v>40.022939295999997</c:v>
                </c:pt>
                <c:pt idx="5">
                  <c:v>20.031786235999999</c:v>
                </c:pt>
                <c:pt idx="6">
                  <c:v>10.027064725999999</c:v>
                </c:pt>
                <c:pt idx="7">
                  <c:v>5.0570528727999999</c:v>
                </c:pt>
                <c:pt idx="8">
                  <c:v>1.0050661152</c:v>
                </c:pt>
              </c:numCache>
            </c:numRef>
          </c:xVal>
          <c:yVal>
            <c:numRef>
              <c:f>'[1]Cal(2018)'!$O$125:$O$133</c:f>
              <c:numCache>
                <c:formatCode>General</c:formatCode>
                <c:ptCount val="9"/>
                <c:pt idx="0">
                  <c:v>0.13799159356931431</c:v>
                </c:pt>
                <c:pt idx="1">
                  <c:v>0.10670704201216538</c:v>
                </c:pt>
                <c:pt idx="2">
                  <c:v>0.10917914959188582</c:v>
                </c:pt>
                <c:pt idx="3">
                  <c:v>0.15199288277274015</c:v>
                </c:pt>
                <c:pt idx="4">
                  <c:v>0.18548477774449568</c:v>
                </c:pt>
                <c:pt idx="5">
                  <c:v>0.21983661107993871</c:v>
                </c:pt>
                <c:pt idx="6">
                  <c:v>0.24560866687278626</c:v>
                </c:pt>
                <c:pt idx="7">
                  <c:v>0.26102732820927055</c:v>
                </c:pt>
                <c:pt idx="8">
                  <c:v>0.28462694709698244</c:v>
                </c:pt>
              </c:numCache>
            </c:numRef>
          </c:yVal>
          <c:smooth val="1"/>
          <c:extLst>
            <c:ext xmlns:c16="http://schemas.microsoft.com/office/drawing/2014/chart" uri="{C3380CC4-5D6E-409C-BE32-E72D297353CC}">
              <c16:uniqueId val="{00000000-2428-440A-97B6-0E897F77FD3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'[1]Cal(2018)'!$N$125:$N$133</c:f>
              <c:numCache>
                <c:formatCode>General</c:formatCode>
                <c:ptCount val="9"/>
                <c:pt idx="0">
                  <c:v>125.35605649999999</c:v>
                </c:pt>
                <c:pt idx="1">
                  <c:v>119.78717392</c:v>
                </c:pt>
                <c:pt idx="2">
                  <c:v>100.09546732000001</c:v>
                </c:pt>
                <c:pt idx="3">
                  <c:v>60.471785469999993</c:v>
                </c:pt>
                <c:pt idx="4">
                  <c:v>40.022939295999997</c:v>
                </c:pt>
                <c:pt idx="5">
                  <c:v>20.031786235999999</c:v>
                </c:pt>
                <c:pt idx="6">
                  <c:v>10.027064725999999</c:v>
                </c:pt>
                <c:pt idx="7">
                  <c:v>5.0570528727999999</c:v>
                </c:pt>
                <c:pt idx="8">
                  <c:v>1.0050661152</c:v>
                </c:pt>
              </c:numCache>
            </c:numRef>
          </c:xVal>
          <c:yVal>
            <c:numRef>
              <c:f>'[1]Cal(2018)'!$P$125:$P$133</c:f>
              <c:numCache>
                <c:formatCode>General</c:formatCode>
                <c:ptCount val="9"/>
                <c:pt idx="0">
                  <c:v>0.11145883485892844</c:v>
                </c:pt>
                <c:pt idx="1">
                  <c:v>0.11023407237922424</c:v>
                </c:pt>
                <c:pt idx="2">
                  <c:v>0.11544234029157835</c:v>
                </c:pt>
                <c:pt idx="3">
                  <c:v>0.12675825495185269</c:v>
                </c:pt>
                <c:pt idx="4">
                  <c:v>0.12350829516646804</c:v>
                </c:pt>
                <c:pt idx="5">
                  <c:v>0.124899745360881</c:v>
                </c:pt>
                <c:pt idx="6">
                  <c:v>0.12236430436302342</c:v>
                </c:pt>
                <c:pt idx="7">
                  <c:v>0.12706295863666217</c:v>
                </c:pt>
                <c:pt idx="8">
                  <c:v>0.11748547504907467</c:v>
                </c:pt>
              </c:numCache>
            </c:numRef>
          </c:yVal>
          <c:smooth val="1"/>
          <c:extLst>
            <c:ext xmlns:c16="http://schemas.microsoft.com/office/drawing/2014/chart" uri="{C3380CC4-5D6E-409C-BE32-E72D297353CC}">
              <c16:uniqueId val="{00000001-2428-440A-97B6-0E897F77FD3F}"/>
            </c:ext>
          </c:extLst>
        </c:ser>
        <c:dLbls>
          <c:showLegendKey val="0"/>
          <c:showVal val="0"/>
          <c:showCatName val="0"/>
          <c:showSerName val="0"/>
          <c:showPercent val="0"/>
          <c:showBubbleSize val="0"/>
        </c:dLbls>
        <c:axId val="548102720"/>
        <c:axId val="1"/>
      </c:scatterChart>
      <c:valAx>
        <c:axId val="54810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02720"/>
        <c:crosses val="autoZero"/>
        <c:crossBetween val="midCat"/>
      </c:valAx>
      <c:spPr>
        <a:noFill/>
        <a:ln w="25400">
          <a:noFill/>
        </a:ln>
      </c:spPr>
    </c:plotArea>
    <c:legend>
      <c:legendPos val="r"/>
      <c:layout>
        <c:manualLayout>
          <c:xMode val="edge"/>
          <c:yMode val="edge"/>
          <c:x val="0.82500167847021177"/>
          <c:y val="0.4826405254466602"/>
          <c:w val="0.15625031789208554"/>
          <c:h val="0.1562505298208612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'[1]Cal(2018)'!$N$139:$N$163</c:f>
              <c:numCache>
                <c:formatCode>General</c:formatCode>
                <c:ptCount val="25"/>
                <c:pt idx="0">
                  <c:v>125.12508095999999</c:v>
                </c:pt>
                <c:pt idx="1">
                  <c:v>119.79799647999999</c:v>
                </c:pt>
                <c:pt idx="2">
                  <c:v>100.10982537999999</c:v>
                </c:pt>
                <c:pt idx="3">
                  <c:v>60.016778895999998</c:v>
                </c:pt>
                <c:pt idx="4">
                  <c:v>40.011558021999996</c:v>
                </c:pt>
                <c:pt idx="5">
                  <c:v>19.996836714000001</c:v>
                </c:pt>
                <c:pt idx="6">
                  <c:v>10.037093499999999</c:v>
                </c:pt>
                <c:pt idx="7">
                  <c:v>10.051803105999999</c:v>
                </c:pt>
                <c:pt idx="8">
                  <c:v>9.9847098992000003</c:v>
                </c:pt>
                <c:pt idx="9">
                  <c:v>4.9832721007999998</c:v>
                </c:pt>
                <c:pt idx="10">
                  <c:v>4.9867082566000001</c:v>
                </c:pt>
                <c:pt idx="11">
                  <c:v>4.9899716751999996</c:v>
                </c:pt>
                <c:pt idx="12">
                  <c:v>4.9957563131999994</c:v>
                </c:pt>
                <c:pt idx="13">
                  <c:v>5.0006025622000001</c:v>
                </c:pt>
                <c:pt idx="14">
                  <c:v>1.0012636887999999</c:v>
                </c:pt>
                <c:pt idx="15">
                  <c:v>1.0033647394</c:v>
                </c:pt>
                <c:pt idx="16">
                  <c:v>1.0022059757999999</c:v>
                </c:pt>
                <c:pt idx="17">
                  <c:v>1.0040071524</c:v>
                </c:pt>
                <c:pt idx="18">
                  <c:v>1.0031048140000001</c:v>
                </c:pt>
                <c:pt idx="19">
                  <c:v>1.0044902888</c:v>
                </c:pt>
                <c:pt idx="20">
                  <c:v>1.0036763968</c:v>
                </c:pt>
                <c:pt idx="21">
                  <c:v>1.0040907466</c:v>
                </c:pt>
                <c:pt idx="22">
                  <c:v>1.0063849975999999</c:v>
                </c:pt>
                <c:pt idx="23">
                  <c:v>0.99026101804</c:v>
                </c:pt>
                <c:pt idx="24">
                  <c:v>0.98828648514000006</c:v>
                </c:pt>
              </c:numCache>
            </c:numRef>
          </c:xVal>
          <c:yVal>
            <c:numRef>
              <c:f>'[1]Cal(2018)'!$O$139:$O$163</c:f>
              <c:numCache>
                <c:formatCode>General</c:formatCode>
                <c:ptCount val="25"/>
                <c:pt idx="0">
                  <c:v>-1.5930363318903386E-2</c:v>
                </c:pt>
                <c:pt idx="1">
                  <c:v>-1.9586504523819229E-2</c:v>
                </c:pt>
                <c:pt idx="2">
                  <c:v>-3.1378468477756126E-2</c:v>
                </c:pt>
                <c:pt idx="3">
                  <c:v>-4.9730792869973957E-2</c:v>
                </c:pt>
                <c:pt idx="4">
                  <c:v>-5.582921811671912E-2</c:v>
                </c:pt>
                <c:pt idx="5">
                  <c:v>-6.7544728164648862E-2</c:v>
                </c:pt>
                <c:pt idx="6">
                  <c:v>-7.4725496977785466E-2</c:v>
                </c:pt>
                <c:pt idx="7">
                  <c:v>-7.2078650204312908E-2</c:v>
                </c:pt>
                <c:pt idx="8">
                  <c:v>-7.4233754158384402E-2</c:v>
                </c:pt>
                <c:pt idx="9">
                  <c:v>-8.1486640060214791E-2</c:v>
                </c:pt>
                <c:pt idx="10">
                  <c:v>-7.9139179533449039E-2</c:v>
                </c:pt>
                <c:pt idx="11">
                  <c:v>-7.982582385781474E-2</c:v>
                </c:pt>
                <c:pt idx="12">
                  <c:v>-7.1063566303656761E-2</c:v>
                </c:pt>
                <c:pt idx="13">
                  <c:v>-7.7634880031178327E-2</c:v>
                </c:pt>
                <c:pt idx="14">
                  <c:v>-7.6769550179257448E-2</c:v>
                </c:pt>
                <c:pt idx="15">
                  <c:v>-5.3635727753579866E-2</c:v>
                </c:pt>
                <c:pt idx="16">
                  <c:v>-0.11523625860224095</c:v>
                </c:pt>
                <c:pt idx="17">
                  <c:v>-0.10707222308429443</c:v>
                </c:pt>
                <c:pt idx="18">
                  <c:v>-8.037145857023073E-2</c:v>
                </c:pt>
                <c:pt idx="19">
                  <c:v>-0.11145683163721593</c:v>
                </c:pt>
                <c:pt idx="20">
                  <c:v>-7.501334009651188E-2</c:v>
                </c:pt>
                <c:pt idx="21">
                  <c:v>-8.9133099077999198E-2</c:v>
                </c:pt>
                <c:pt idx="22">
                  <c:v>-7.2095927674826463E-2</c:v>
                </c:pt>
                <c:pt idx="23">
                  <c:v>-7.8812782264693251E-2</c:v>
                </c:pt>
                <c:pt idx="24">
                  <c:v>-6.2134298023210549E-2</c:v>
                </c:pt>
              </c:numCache>
            </c:numRef>
          </c:yVal>
          <c:smooth val="0"/>
          <c:extLst>
            <c:ext xmlns:c16="http://schemas.microsoft.com/office/drawing/2014/chart" uri="{C3380CC4-5D6E-409C-BE32-E72D297353CC}">
              <c16:uniqueId val="{00000000-F8E4-445D-A3EE-A2B0F192C261}"/>
            </c:ext>
          </c:extLst>
        </c:ser>
        <c:ser>
          <c:idx val="1"/>
          <c:order val="1"/>
          <c:spPr>
            <a:ln w="28575">
              <a:noFill/>
            </a:ln>
          </c:spPr>
          <c:marker>
            <c:symbol val="circle"/>
            <c:size val="5"/>
            <c:spPr>
              <a:solidFill>
                <a:schemeClr val="accent2"/>
              </a:solidFill>
              <a:ln w="9525">
                <a:solidFill>
                  <a:schemeClr val="accent2"/>
                </a:solidFill>
              </a:ln>
              <a:effectLst/>
            </c:spPr>
          </c:marker>
          <c:xVal>
            <c:numRef>
              <c:f>'[1]Cal(2018)'!$N$139:$N$163</c:f>
              <c:numCache>
                <c:formatCode>General</c:formatCode>
                <c:ptCount val="25"/>
                <c:pt idx="0">
                  <c:v>125.12508095999999</c:v>
                </c:pt>
                <c:pt idx="1">
                  <c:v>119.79799647999999</c:v>
                </c:pt>
                <c:pt idx="2">
                  <c:v>100.10982537999999</c:v>
                </c:pt>
                <c:pt idx="3">
                  <c:v>60.016778895999998</c:v>
                </c:pt>
                <c:pt idx="4">
                  <c:v>40.011558021999996</c:v>
                </c:pt>
                <c:pt idx="5">
                  <c:v>19.996836714000001</c:v>
                </c:pt>
                <c:pt idx="6">
                  <c:v>10.037093499999999</c:v>
                </c:pt>
                <c:pt idx="7">
                  <c:v>10.051803105999999</c:v>
                </c:pt>
                <c:pt idx="8">
                  <c:v>9.9847098992000003</c:v>
                </c:pt>
                <c:pt idx="9">
                  <c:v>4.9832721007999998</c:v>
                </c:pt>
                <c:pt idx="10">
                  <c:v>4.9867082566000001</c:v>
                </c:pt>
                <c:pt idx="11">
                  <c:v>4.9899716751999996</c:v>
                </c:pt>
                <c:pt idx="12">
                  <c:v>4.9957563131999994</c:v>
                </c:pt>
                <c:pt idx="13">
                  <c:v>5.0006025622000001</c:v>
                </c:pt>
                <c:pt idx="14">
                  <c:v>1.0012636887999999</c:v>
                </c:pt>
                <c:pt idx="15">
                  <c:v>1.0033647394</c:v>
                </c:pt>
                <c:pt idx="16">
                  <c:v>1.0022059757999999</c:v>
                </c:pt>
                <c:pt idx="17">
                  <c:v>1.0040071524</c:v>
                </c:pt>
                <c:pt idx="18">
                  <c:v>1.0031048140000001</c:v>
                </c:pt>
                <c:pt idx="19">
                  <c:v>1.0044902888</c:v>
                </c:pt>
                <c:pt idx="20">
                  <c:v>1.0036763968</c:v>
                </c:pt>
                <c:pt idx="21">
                  <c:v>1.0040907466</c:v>
                </c:pt>
                <c:pt idx="22">
                  <c:v>1.0063849975999999</c:v>
                </c:pt>
                <c:pt idx="23">
                  <c:v>0.99026101804</c:v>
                </c:pt>
                <c:pt idx="24">
                  <c:v>0.98828648514000006</c:v>
                </c:pt>
              </c:numCache>
            </c:numRef>
          </c:xVal>
          <c:yVal>
            <c:numRef>
              <c:f>'[1]Cal(2018)'!$P$139:$P$163</c:f>
              <c:numCache>
                <c:formatCode>General</c:formatCode>
                <c:ptCount val="25"/>
                <c:pt idx="0">
                  <c:v>-1.7449235463016161E-2</c:v>
                </c:pt>
                <c:pt idx="1">
                  <c:v>-1.771575537454264E-2</c:v>
                </c:pt>
                <c:pt idx="2">
                  <c:v>-1.7694046446253026E-2</c:v>
                </c:pt>
                <c:pt idx="3">
                  <c:v>-1.4157250949311261E-2</c:v>
                </c:pt>
                <c:pt idx="4">
                  <c:v>-1.8116942599471567E-2</c:v>
                </c:pt>
                <c:pt idx="5">
                  <c:v>-2.2282029221554409E-2</c:v>
                </c:pt>
                <c:pt idx="6">
                  <c:v>-2.7692199938159395E-2</c:v>
                </c:pt>
                <c:pt idx="7">
                  <c:v>-2.5565821105927266E-2</c:v>
                </c:pt>
                <c:pt idx="8">
                  <c:v>-1.820442274587903E-2</c:v>
                </c:pt>
                <c:pt idx="9">
                  <c:v>-3.4720811246133514E-2</c:v>
                </c:pt>
                <c:pt idx="10">
                  <c:v>-2.0721246698809734E-2</c:v>
                </c:pt>
                <c:pt idx="11">
                  <c:v>-2.1675886566162691E-2</c:v>
                </c:pt>
                <c:pt idx="12">
                  <c:v>-3.1629122656062228E-2</c:v>
                </c:pt>
                <c:pt idx="13">
                  <c:v>-3.4098208541689004E-2</c:v>
                </c:pt>
                <c:pt idx="14">
                  <c:v>-5.6995032815375581E-2</c:v>
                </c:pt>
                <c:pt idx="15">
                  <c:v>5.7722728062612255E-3</c:v>
                </c:pt>
                <c:pt idx="16">
                  <c:v>-3.5652314856213223E-2</c:v>
                </c:pt>
                <c:pt idx="17">
                  <c:v>-1.4053290323950484E-2</c:v>
                </c:pt>
                <c:pt idx="18">
                  <c:v>1.1228393925343081E-2</c:v>
                </c:pt>
                <c:pt idx="19">
                  <c:v>-1.6990356890745486E-2</c:v>
                </c:pt>
                <c:pt idx="20">
                  <c:v>-1.1416277733074213E-2</c:v>
                </c:pt>
                <c:pt idx="21">
                  <c:v>-1.7947778187402327E-2</c:v>
                </c:pt>
                <c:pt idx="22">
                  <c:v>-1.1790431523022539E-2</c:v>
                </c:pt>
                <c:pt idx="23">
                  <c:v>-5.2202888994174156E-2</c:v>
                </c:pt>
                <c:pt idx="24">
                  <c:v>-3.0785924382736012E-2</c:v>
                </c:pt>
              </c:numCache>
            </c:numRef>
          </c:yVal>
          <c:smooth val="0"/>
          <c:extLst>
            <c:ext xmlns:c16="http://schemas.microsoft.com/office/drawing/2014/chart" uri="{C3380CC4-5D6E-409C-BE32-E72D297353CC}">
              <c16:uniqueId val="{00000001-F8E4-445D-A3EE-A2B0F192C261}"/>
            </c:ext>
          </c:extLst>
        </c:ser>
        <c:dLbls>
          <c:showLegendKey val="0"/>
          <c:showVal val="0"/>
          <c:showCatName val="0"/>
          <c:showSerName val="0"/>
          <c:showPercent val="0"/>
          <c:showBubbleSize val="0"/>
        </c:dLbls>
        <c:axId val="547989832"/>
        <c:axId val="1"/>
      </c:scatterChart>
      <c:valAx>
        <c:axId val="54798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89832"/>
        <c:crosses val="autoZero"/>
        <c:crossBetween val="midCat"/>
      </c:valAx>
      <c:spPr>
        <a:noFill/>
        <a:ln w="25400">
          <a:noFill/>
        </a:ln>
      </c:spPr>
    </c:plotArea>
    <c:legend>
      <c:legendPos val="r"/>
      <c:layout>
        <c:manualLayout>
          <c:xMode val="edge"/>
          <c:yMode val="edge"/>
          <c:x val="0.37708410051289981"/>
          <c:y val="0.8993086049689567"/>
          <c:w val="0.24166715833975899"/>
          <c:h val="7.6389147912421032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'[1]Cal(2018)'!$N$170:$N$204</c:f>
              <c:numCache>
                <c:formatCode>General</c:formatCode>
                <c:ptCount val="35"/>
                <c:pt idx="0">
                  <c:v>124.98854775999999</c:v>
                </c:pt>
                <c:pt idx="1">
                  <c:v>124.40143885999998</c:v>
                </c:pt>
                <c:pt idx="2">
                  <c:v>124.85884852</c:v>
                </c:pt>
                <c:pt idx="3">
                  <c:v>124.74923342</c:v>
                </c:pt>
                <c:pt idx="4">
                  <c:v>119.87775216</c:v>
                </c:pt>
                <c:pt idx="5">
                  <c:v>119.83083614</c:v>
                </c:pt>
                <c:pt idx="6">
                  <c:v>119.86240296</c:v>
                </c:pt>
                <c:pt idx="7">
                  <c:v>119.89396977999999</c:v>
                </c:pt>
                <c:pt idx="8">
                  <c:v>100.07938994000001</c:v>
                </c:pt>
                <c:pt idx="9">
                  <c:v>100.04883548000001</c:v>
                </c:pt>
                <c:pt idx="10">
                  <c:v>59.957792164000004</c:v>
                </c:pt>
                <c:pt idx="11">
                  <c:v>60.044170405999999</c:v>
                </c:pt>
                <c:pt idx="12">
                  <c:v>39.963997978000002</c:v>
                </c:pt>
                <c:pt idx="13">
                  <c:v>40.021189086</c:v>
                </c:pt>
                <c:pt idx="14">
                  <c:v>19.989913292000001</c:v>
                </c:pt>
                <c:pt idx="15">
                  <c:v>20.020531796</c:v>
                </c:pt>
                <c:pt idx="16">
                  <c:v>9.9972301651999995</c:v>
                </c:pt>
                <c:pt idx="17">
                  <c:v>10.011996526000001</c:v>
                </c:pt>
                <c:pt idx="18">
                  <c:v>10.025546294</c:v>
                </c:pt>
                <c:pt idx="19">
                  <c:v>4.9525609802000004</c:v>
                </c:pt>
                <c:pt idx="20">
                  <c:v>4.9582908230000005</c:v>
                </c:pt>
                <c:pt idx="21">
                  <c:v>4.9636729307999996</c:v>
                </c:pt>
                <c:pt idx="22">
                  <c:v>4.9700527238000003</c:v>
                </c:pt>
                <c:pt idx="23">
                  <c:v>0.99301611997999994</c:v>
                </c:pt>
                <c:pt idx="24">
                  <c:v>0.99597218964000001</c:v>
                </c:pt>
                <c:pt idx="25">
                  <c:v>0.99461992775999997</c:v>
                </c:pt>
                <c:pt idx="26">
                  <c:v>0.99597509759999991</c:v>
                </c:pt>
                <c:pt idx="27">
                  <c:v>0.9980406209599999</c:v>
                </c:pt>
                <c:pt idx="28">
                  <c:v>0.99783886619999995</c:v>
                </c:pt>
                <c:pt idx="29">
                  <c:v>0.99665252816000005</c:v>
                </c:pt>
                <c:pt idx="30">
                  <c:v>0.99796468094000002</c:v>
                </c:pt>
                <c:pt idx="31">
                  <c:v>0.99909017404</c:v>
                </c:pt>
                <c:pt idx="32">
                  <c:v>1.0008542976000001</c:v>
                </c:pt>
                <c:pt idx="33">
                  <c:v>1.00004558464</c:v>
                </c:pt>
                <c:pt idx="34">
                  <c:v>1.0004260078</c:v>
                </c:pt>
              </c:numCache>
            </c:numRef>
          </c:xVal>
          <c:yVal>
            <c:numRef>
              <c:f>'[1]Cal(2018)'!$O$170:$O$204</c:f>
              <c:numCache>
                <c:formatCode>General</c:formatCode>
                <c:ptCount val="35"/>
                <c:pt idx="0">
                  <c:v>0.16989204515580175</c:v>
                </c:pt>
                <c:pt idx="1">
                  <c:v>0.17598590659902275</c:v>
                </c:pt>
                <c:pt idx="2">
                  <c:v>0.29893572175640626</c:v>
                </c:pt>
                <c:pt idx="3">
                  <c:v>0.30736758013498666</c:v>
                </c:pt>
                <c:pt idx="4">
                  <c:v>0.18550164312657227</c:v>
                </c:pt>
                <c:pt idx="5">
                  <c:v>0.18571071284189736</c:v>
                </c:pt>
                <c:pt idx="6">
                  <c:v>0.18322534387475126</c:v>
                </c:pt>
                <c:pt idx="7">
                  <c:v>0.17972888911377577</c:v>
                </c:pt>
                <c:pt idx="8">
                  <c:v>0.19284090372223947</c:v>
                </c:pt>
                <c:pt idx="9">
                  <c:v>0.18982748683563189</c:v>
                </c:pt>
                <c:pt idx="10">
                  <c:v>0.21795417289975449</c:v>
                </c:pt>
                <c:pt idx="11">
                  <c:v>0.21700856072945177</c:v>
                </c:pt>
                <c:pt idx="12">
                  <c:v>0.25349115485334595</c:v>
                </c:pt>
                <c:pt idx="13">
                  <c:v>0.25350758514941546</c:v>
                </c:pt>
                <c:pt idx="14">
                  <c:v>0.28789739684879878</c:v>
                </c:pt>
                <c:pt idx="15">
                  <c:v>0.29273702915179045</c:v>
                </c:pt>
                <c:pt idx="16">
                  <c:v>0.3204186506729203</c:v>
                </c:pt>
                <c:pt idx="17">
                  <c:v>0.31367180280621682</c:v>
                </c:pt>
                <c:pt idx="18">
                  <c:v>0.31812141767364127</c:v>
                </c:pt>
                <c:pt idx="19">
                  <c:v>0.32961914179885099</c:v>
                </c:pt>
                <c:pt idx="20">
                  <c:v>0.33955366074742244</c:v>
                </c:pt>
                <c:pt idx="21">
                  <c:v>0.33627372779595716</c:v>
                </c:pt>
                <c:pt idx="22">
                  <c:v>0.33495079278096412</c:v>
                </c:pt>
                <c:pt idx="23">
                  <c:v>0.33119109889839843</c:v>
                </c:pt>
                <c:pt idx="24">
                  <c:v>0.36825445912558219</c:v>
                </c:pt>
                <c:pt idx="25">
                  <c:v>0.33983905868570269</c:v>
                </c:pt>
                <c:pt idx="26">
                  <c:v>0.34385638840293842</c:v>
                </c:pt>
                <c:pt idx="27">
                  <c:v>0.35140022623794193</c:v>
                </c:pt>
                <c:pt idx="28">
                  <c:v>0.379421981669048</c:v>
                </c:pt>
                <c:pt idx="29">
                  <c:v>0.34098574016303734</c:v>
                </c:pt>
                <c:pt idx="30">
                  <c:v>0.39119079808744395</c:v>
                </c:pt>
                <c:pt idx="31">
                  <c:v>0.35147938506894055</c:v>
                </c:pt>
                <c:pt idx="32">
                  <c:v>0.36205549685796751</c:v>
                </c:pt>
                <c:pt idx="33">
                  <c:v>0.33185177265641014</c:v>
                </c:pt>
                <c:pt idx="34">
                  <c:v>0.28839963950405412</c:v>
                </c:pt>
              </c:numCache>
            </c:numRef>
          </c:yVal>
          <c:smooth val="0"/>
          <c:extLst>
            <c:ext xmlns:c16="http://schemas.microsoft.com/office/drawing/2014/chart" uri="{C3380CC4-5D6E-409C-BE32-E72D297353CC}">
              <c16:uniqueId val="{00000000-A311-4ECB-9A27-0FFED84DFAD2}"/>
            </c:ext>
          </c:extLst>
        </c:ser>
        <c:ser>
          <c:idx val="1"/>
          <c:order val="1"/>
          <c:spPr>
            <a:ln w="28575">
              <a:noFill/>
            </a:ln>
          </c:spPr>
          <c:marker>
            <c:symbol val="circle"/>
            <c:size val="5"/>
            <c:spPr>
              <a:solidFill>
                <a:schemeClr val="accent2"/>
              </a:solidFill>
              <a:ln w="9525">
                <a:solidFill>
                  <a:schemeClr val="accent2"/>
                </a:solidFill>
              </a:ln>
              <a:effectLst/>
            </c:spPr>
          </c:marker>
          <c:xVal>
            <c:numRef>
              <c:f>'[1]Cal(2018)'!$N$170:$N$204</c:f>
              <c:numCache>
                <c:formatCode>General</c:formatCode>
                <c:ptCount val="35"/>
                <c:pt idx="0">
                  <c:v>124.98854775999999</c:v>
                </c:pt>
                <c:pt idx="1">
                  <c:v>124.40143885999998</c:v>
                </c:pt>
                <c:pt idx="2">
                  <c:v>124.85884852</c:v>
                </c:pt>
                <c:pt idx="3">
                  <c:v>124.74923342</c:v>
                </c:pt>
                <c:pt idx="4">
                  <c:v>119.87775216</c:v>
                </c:pt>
                <c:pt idx="5">
                  <c:v>119.83083614</c:v>
                </c:pt>
                <c:pt idx="6">
                  <c:v>119.86240296</c:v>
                </c:pt>
                <c:pt idx="7">
                  <c:v>119.89396977999999</c:v>
                </c:pt>
                <c:pt idx="8">
                  <c:v>100.07938994000001</c:v>
                </c:pt>
                <c:pt idx="9">
                  <c:v>100.04883548000001</c:v>
                </c:pt>
                <c:pt idx="10">
                  <c:v>59.957792164000004</c:v>
                </c:pt>
                <c:pt idx="11">
                  <c:v>60.044170405999999</c:v>
                </c:pt>
                <c:pt idx="12">
                  <c:v>39.963997978000002</c:v>
                </c:pt>
                <c:pt idx="13">
                  <c:v>40.021189086</c:v>
                </c:pt>
                <c:pt idx="14">
                  <c:v>19.989913292000001</c:v>
                </c:pt>
                <c:pt idx="15">
                  <c:v>20.020531796</c:v>
                </c:pt>
                <c:pt idx="16">
                  <c:v>9.9972301651999995</c:v>
                </c:pt>
                <c:pt idx="17">
                  <c:v>10.011996526000001</c:v>
                </c:pt>
                <c:pt idx="18">
                  <c:v>10.025546294</c:v>
                </c:pt>
                <c:pt idx="19">
                  <c:v>4.9525609802000004</c:v>
                </c:pt>
                <c:pt idx="20">
                  <c:v>4.9582908230000005</c:v>
                </c:pt>
                <c:pt idx="21">
                  <c:v>4.9636729307999996</c:v>
                </c:pt>
                <c:pt idx="22">
                  <c:v>4.9700527238000003</c:v>
                </c:pt>
                <c:pt idx="23">
                  <c:v>0.99301611997999994</c:v>
                </c:pt>
                <c:pt idx="24">
                  <c:v>0.99597218964000001</c:v>
                </c:pt>
                <c:pt idx="25">
                  <c:v>0.99461992775999997</c:v>
                </c:pt>
                <c:pt idx="26">
                  <c:v>0.99597509759999991</c:v>
                </c:pt>
                <c:pt idx="27">
                  <c:v>0.9980406209599999</c:v>
                </c:pt>
                <c:pt idx="28">
                  <c:v>0.99783886619999995</c:v>
                </c:pt>
                <c:pt idx="29">
                  <c:v>0.99665252816000005</c:v>
                </c:pt>
                <c:pt idx="30">
                  <c:v>0.99796468094000002</c:v>
                </c:pt>
                <c:pt idx="31">
                  <c:v>0.99909017404</c:v>
                </c:pt>
                <c:pt idx="32">
                  <c:v>1.0008542976000001</c:v>
                </c:pt>
                <c:pt idx="33">
                  <c:v>1.00004558464</c:v>
                </c:pt>
                <c:pt idx="34">
                  <c:v>1.0004260078</c:v>
                </c:pt>
              </c:numCache>
            </c:numRef>
          </c:xVal>
          <c:yVal>
            <c:numRef>
              <c:f>'[1]Cal(2018)'!$P$170:$P$204</c:f>
              <c:numCache>
                <c:formatCode>General</c:formatCode>
                <c:ptCount val="35"/>
                <c:pt idx="0">
                  <c:v>7.7203761248021738E-2</c:v>
                </c:pt>
                <c:pt idx="1">
                  <c:v>7.7851093112348585E-2</c:v>
                </c:pt>
                <c:pt idx="2">
                  <c:v>9.4929723768046828E-2</c:v>
                </c:pt>
                <c:pt idx="3">
                  <c:v>9.7809723278378113E-2</c:v>
                </c:pt>
                <c:pt idx="4">
                  <c:v>8.5238118131894081E-2</c:v>
                </c:pt>
                <c:pt idx="5">
                  <c:v>8.4830068181480339E-2</c:v>
                </c:pt>
                <c:pt idx="6">
                  <c:v>8.5617347446510783E-2</c:v>
                </c:pt>
                <c:pt idx="7">
                  <c:v>8.3276882217853954E-2</c:v>
                </c:pt>
                <c:pt idx="8">
                  <c:v>8.6764977336551502E-2</c:v>
                </c:pt>
                <c:pt idx="9">
                  <c:v>8.6347901587789697E-2</c:v>
                </c:pt>
                <c:pt idx="10">
                  <c:v>0.1005112060083227</c:v>
                </c:pt>
                <c:pt idx="11">
                  <c:v>9.9895875976673071E-2</c:v>
                </c:pt>
                <c:pt idx="12">
                  <c:v>9.4680742454320441E-2</c:v>
                </c:pt>
                <c:pt idx="13">
                  <c:v>9.7136119360329204E-2</c:v>
                </c:pt>
                <c:pt idx="14">
                  <c:v>9.2986421344003117E-2</c:v>
                </c:pt>
                <c:pt idx="15">
                  <c:v>9.3636089145970866E-2</c:v>
                </c:pt>
                <c:pt idx="16">
                  <c:v>8.1526491491325473E-2</c:v>
                </c:pt>
                <c:pt idx="17">
                  <c:v>8.7240951166107111E-2</c:v>
                </c:pt>
                <c:pt idx="18">
                  <c:v>9.1480989973472662E-2</c:v>
                </c:pt>
                <c:pt idx="19">
                  <c:v>8.8921590619610247E-2</c:v>
                </c:pt>
                <c:pt idx="20">
                  <c:v>8.8795336077849105E-2</c:v>
                </c:pt>
                <c:pt idx="21">
                  <c:v>9.0066450032586426E-2</c:v>
                </c:pt>
                <c:pt idx="22">
                  <c:v>9.0780002763237486E-2</c:v>
                </c:pt>
                <c:pt idx="23">
                  <c:v>6.327158515942867E-2</c:v>
                </c:pt>
                <c:pt idx="24">
                  <c:v>0.10252142284907347</c:v>
                </c:pt>
                <c:pt idx="25">
                  <c:v>9.1936505038600791E-2</c:v>
                </c:pt>
                <c:pt idx="26">
                  <c:v>0.10377172004506151</c:v>
                </c:pt>
                <c:pt idx="27">
                  <c:v>0.14254553072514853</c:v>
                </c:pt>
                <c:pt idx="28">
                  <c:v>0.10743388419840647</c:v>
                </c:pt>
                <c:pt idx="29">
                  <c:v>7.7367054034725005E-2</c:v>
                </c:pt>
                <c:pt idx="30">
                  <c:v>7.4987711017499695E-2</c:v>
                </c:pt>
                <c:pt idx="31">
                  <c:v>9.1790193100556319E-2</c:v>
                </c:pt>
                <c:pt idx="32">
                  <c:v>0.10223066458859557</c:v>
                </c:pt>
                <c:pt idx="33">
                  <c:v>0.10651287464895377</c:v>
                </c:pt>
                <c:pt idx="34">
                  <c:v>0.11124918697860348</c:v>
                </c:pt>
              </c:numCache>
            </c:numRef>
          </c:yVal>
          <c:smooth val="0"/>
          <c:extLst>
            <c:ext xmlns:c16="http://schemas.microsoft.com/office/drawing/2014/chart" uri="{C3380CC4-5D6E-409C-BE32-E72D297353CC}">
              <c16:uniqueId val="{00000001-A311-4ECB-9A27-0FFED84DFAD2}"/>
            </c:ext>
          </c:extLst>
        </c:ser>
        <c:dLbls>
          <c:showLegendKey val="0"/>
          <c:showVal val="0"/>
          <c:showCatName val="0"/>
          <c:showSerName val="0"/>
          <c:showPercent val="0"/>
          <c:showBubbleSize val="0"/>
        </c:dLbls>
        <c:axId val="548140800"/>
        <c:axId val="1"/>
      </c:scatterChart>
      <c:valAx>
        <c:axId val="54814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40800"/>
        <c:crosses val="autoZero"/>
        <c:crossBetween val="midCat"/>
      </c:valAx>
      <c:spPr>
        <a:noFill/>
        <a:ln w="25400">
          <a:noFill/>
        </a:ln>
      </c:spPr>
    </c:plotArea>
    <c:legend>
      <c:legendPos val="r"/>
      <c:layout>
        <c:manualLayout>
          <c:xMode val="edge"/>
          <c:yMode val="edge"/>
          <c:x val="0.86458509233620673"/>
          <c:y val="0.4826405254466602"/>
          <c:w val="0.11666690402609055"/>
          <c:h val="0.15625052982086121"/>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26</xdr:col>
      <xdr:colOff>314325</xdr:colOff>
      <xdr:row>8</xdr:row>
      <xdr:rowOff>85725</xdr:rowOff>
    </xdr:from>
    <xdr:to>
      <xdr:col>34</xdr:col>
      <xdr:colOff>9525</xdr:colOff>
      <xdr:row>25</xdr:row>
      <xdr:rowOff>85725</xdr:rowOff>
    </xdr:to>
    <xdr:graphicFrame macro="">
      <xdr:nvGraphicFramePr>
        <xdr:cNvPr id="2" name="Chart 1">
          <a:extLst>
            <a:ext uri="{FF2B5EF4-FFF2-40B4-BE49-F238E27FC236}">
              <a16:creationId xmlns:a16="http://schemas.microsoft.com/office/drawing/2014/main" id="{294B688F-3409-4602-8D11-4C745C3A3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476250</xdr:colOff>
      <xdr:row>36</xdr:row>
      <xdr:rowOff>95250</xdr:rowOff>
    </xdr:from>
    <xdr:to>
      <xdr:col>35</xdr:col>
      <xdr:colOff>171450</xdr:colOff>
      <xdr:row>53</xdr:row>
      <xdr:rowOff>85725</xdr:rowOff>
    </xdr:to>
    <xdr:graphicFrame macro="">
      <xdr:nvGraphicFramePr>
        <xdr:cNvPr id="3" name="Chart 1">
          <a:extLst>
            <a:ext uri="{FF2B5EF4-FFF2-40B4-BE49-F238E27FC236}">
              <a16:creationId xmlns:a16="http://schemas.microsoft.com/office/drawing/2014/main" id="{E731E0DC-04B2-40EC-9366-89BE5EB7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514350</xdr:colOff>
      <xdr:row>58</xdr:row>
      <xdr:rowOff>133350</xdr:rowOff>
    </xdr:from>
    <xdr:to>
      <xdr:col>35</xdr:col>
      <xdr:colOff>209550</xdr:colOff>
      <xdr:row>75</xdr:row>
      <xdr:rowOff>123825</xdr:rowOff>
    </xdr:to>
    <xdr:graphicFrame macro="">
      <xdr:nvGraphicFramePr>
        <xdr:cNvPr id="4" name="Chart 2">
          <a:extLst>
            <a:ext uri="{FF2B5EF4-FFF2-40B4-BE49-F238E27FC236}">
              <a16:creationId xmlns:a16="http://schemas.microsoft.com/office/drawing/2014/main" id="{74C919F8-FFEE-4A96-99BA-1958F9056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571500</xdr:colOff>
      <xdr:row>85</xdr:row>
      <xdr:rowOff>57150</xdr:rowOff>
    </xdr:from>
    <xdr:to>
      <xdr:col>38</xdr:col>
      <xdr:colOff>266700</xdr:colOff>
      <xdr:row>102</xdr:row>
      <xdr:rowOff>47625</xdr:rowOff>
    </xdr:to>
    <xdr:graphicFrame macro="">
      <xdr:nvGraphicFramePr>
        <xdr:cNvPr id="5" name="Chart 3">
          <a:extLst>
            <a:ext uri="{FF2B5EF4-FFF2-40B4-BE49-F238E27FC236}">
              <a16:creationId xmlns:a16="http://schemas.microsoft.com/office/drawing/2014/main" id="{909E7C8F-BC75-4B73-92FC-9655FD84C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238125</xdr:colOff>
      <xdr:row>106</xdr:row>
      <xdr:rowOff>0</xdr:rowOff>
    </xdr:from>
    <xdr:to>
      <xdr:col>35</xdr:col>
      <xdr:colOff>542925</xdr:colOff>
      <xdr:row>122</xdr:row>
      <xdr:rowOff>152400</xdr:rowOff>
    </xdr:to>
    <xdr:graphicFrame macro="">
      <xdr:nvGraphicFramePr>
        <xdr:cNvPr id="6" name="Chart 4">
          <a:extLst>
            <a:ext uri="{FF2B5EF4-FFF2-40B4-BE49-F238E27FC236}">
              <a16:creationId xmlns:a16="http://schemas.microsoft.com/office/drawing/2014/main" id="{8B94EB35-3D6A-4841-8CC8-FCFBC87B7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19050</xdr:colOff>
      <xdr:row>67</xdr:row>
      <xdr:rowOff>133350</xdr:rowOff>
    </xdr:from>
    <xdr:to>
      <xdr:col>38</xdr:col>
      <xdr:colOff>323850</xdr:colOff>
      <xdr:row>84</xdr:row>
      <xdr:rowOff>123825</xdr:rowOff>
    </xdr:to>
    <xdr:graphicFrame macro="">
      <xdr:nvGraphicFramePr>
        <xdr:cNvPr id="7" name="Chart 5">
          <a:extLst>
            <a:ext uri="{FF2B5EF4-FFF2-40B4-BE49-F238E27FC236}">
              <a16:creationId xmlns:a16="http://schemas.microsoft.com/office/drawing/2014/main" id="{E5DBC5BF-94FD-4AEC-B043-980367F73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161925</xdr:colOff>
      <xdr:row>123</xdr:row>
      <xdr:rowOff>123825</xdr:rowOff>
    </xdr:from>
    <xdr:to>
      <xdr:col>35</xdr:col>
      <xdr:colOff>466725</xdr:colOff>
      <xdr:row>140</xdr:row>
      <xdr:rowOff>114300</xdr:rowOff>
    </xdr:to>
    <xdr:graphicFrame macro="">
      <xdr:nvGraphicFramePr>
        <xdr:cNvPr id="8" name="Chart 6">
          <a:extLst>
            <a:ext uri="{FF2B5EF4-FFF2-40B4-BE49-F238E27FC236}">
              <a16:creationId xmlns:a16="http://schemas.microsoft.com/office/drawing/2014/main" id="{5186184A-CC9C-46A7-B14A-05B70F9D9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552450</xdr:colOff>
      <xdr:row>141</xdr:row>
      <xdr:rowOff>152400</xdr:rowOff>
    </xdr:from>
    <xdr:to>
      <xdr:col>35</xdr:col>
      <xdr:colOff>247650</xdr:colOff>
      <xdr:row>158</xdr:row>
      <xdr:rowOff>142875</xdr:rowOff>
    </xdr:to>
    <xdr:graphicFrame macro="">
      <xdr:nvGraphicFramePr>
        <xdr:cNvPr id="9" name="Chart 1">
          <a:extLst>
            <a:ext uri="{FF2B5EF4-FFF2-40B4-BE49-F238E27FC236}">
              <a16:creationId xmlns:a16="http://schemas.microsoft.com/office/drawing/2014/main" id="{E30EA93B-CD8C-4668-AD5E-696DA3FE6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266700</xdr:colOff>
      <xdr:row>171</xdr:row>
      <xdr:rowOff>66675</xdr:rowOff>
    </xdr:from>
    <xdr:to>
      <xdr:col>33</xdr:col>
      <xdr:colOff>571500</xdr:colOff>
      <xdr:row>188</xdr:row>
      <xdr:rowOff>57150</xdr:rowOff>
    </xdr:to>
    <xdr:graphicFrame macro="">
      <xdr:nvGraphicFramePr>
        <xdr:cNvPr id="10" name="Chart 2">
          <a:extLst>
            <a:ext uri="{FF2B5EF4-FFF2-40B4-BE49-F238E27FC236}">
              <a16:creationId xmlns:a16="http://schemas.microsoft.com/office/drawing/2014/main" id="{3E6BED86-B04C-4F11-8D90-994DF399E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514350</xdr:colOff>
      <xdr:row>209</xdr:row>
      <xdr:rowOff>19050</xdr:rowOff>
    </xdr:from>
    <xdr:to>
      <xdr:col>34</xdr:col>
      <xdr:colOff>209550</xdr:colOff>
      <xdr:row>226</xdr:row>
      <xdr:rowOff>9525</xdr:rowOff>
    </xdr:to>
    <xdr:graphicFrame macro="">
      <xdr:nvGraphicFramePr>
        <xdr:cNvPr id="11" name="Chart 3">
          <a:extLst>
            <a:ext uri="{FF2B5EF4-FFF2-40B4-BE49-F238E27FC236}">
              <a16:creationId xmlns:a16="http://schemas.microsoft.com/office/drawing/2014/main" id="{A3B3F3F8-C451-4305-99D7-BC172976E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390525</xdr:colOff>
      <xdr:row>17</xdr:row>
      <xdr:rowOff>38100</xdr:rowOff>
    </xdr:from>
    <xdr:to>
      <xdr:col>34</xdr:col>
      <xdr:colOff>161925</xdr:colOff>
      <xdr:row>34</xdr:row>
      <xdr:rowOff>28575</xdr:rowOff>
    </xdr:to>
    <xdr:graphicFrame macro="">
      <xdr:nvGraphicFramePr>
        <xdr:cNvPr id="2" name="Chart 1">
          <a:extLst>
            <a:ext uri="{FF2B5EF4-FFF2-40B4-BE49-F238E27FC236}">
              <a16:creationId xmlns:a16="http://schemas.microsoft.com/office/drawing/2014/main" id="{3897009F-2248-4303-9865-39ACB4FD1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230187</xdr:colOff>
      <xdr:row>3</xdr:row>
      <xdr:rowOff>13493</xdr:rowOff>
    </xdr:from>
    <xdr:to>
      <xdr:col>19</xdr:col>
      <xdr:colOff>523875</xdr:colOff>
      <xdr:row>15</xdr:row>
      <xdr:rowOff>177006</xdr:rowOff>
    </xdr:to>
    <xdr:graphicFrame macro="">
      <xdr:nvGraphicFramePr>
        <xdr:cNvPr id="4" name="Chart 3">
          <a:extLst>
            <a:ext uri="{FF2B5EF4-FFF2-40B4-BE49-F238E27FC236}">
              <a16:creationId xmlns:a16="http://schemas.microsoft.com/office/drawing/2014/main" id="{5D9884C1-558E-4B2F-9730-45593E78A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17</xdr:row>
      <xdr:rowOff>174625</xdr:rowOff>
    </xdr:from>
    <xdr:to>
      <xdr:col>19</xdr:col>
      <xdr:colOff>531813</xdr:colOff>
      <xdr:row>30</xdr:row>
      <xdr:rowOff>139700</xdr:rowOff>
    </xdr:to>
    <xdr:graphicFrame macro="">
      <xdr:nvGraphicFramePr>
        <xdr:cNvPr id="5" name="Chart 4">
          <a:extLst>
            <a:ext uri="{FF2B5EF4-FFF2-40B4-BE49-F238E27FC236}">
              <a16:creationId xmlns:a16="http://schemas.microsoft.com/office/drawing/2014/main" id="{3B06F638-89BB-453F-AB24-2C1D47257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33</xdr:row>
      <xdr:rowOff>0</xdr:rowOff>
    </xdr:from>
    <xdr:to>
      <xdr:col>20</xdr:col>
      <xdr:colOff>293687</xdr:colOff>
      <xdr:row>45</xdr:row>
      <xdr:rowOff>163513</xdr:rowOff>
    </xdr:to>
    <xdr:graphicFrame macro="">
      <xdr:nvGraphicFramePr>
        <xdr:cNvPr id="6" name="Chart 5">
          <a:extLst>
            <a:ext uri="{FF2B5EF4-FFF2-40B4-BE49-F238E27FC236}">
              <a16:creationId xmlns:a16="http://schemas.microsoft.com/office/drawing/2014/main" id="{1F08DE2D-7E65-4056-B7CA-90E06CE4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523875</xdr:colOff>
      <xdr:row>47</xdr:row>
      <xdr:rowOff>47626</xdr:rowOff>
    </xdr:from>
    <xdr:to>
      <xdr:col>20</xdr:col>
      <xdr:colOff>206375</xdr:colOff>
      <xdr:row>60</xdr:row>
      <xdr:rowOff>12701</xdr:rowOff>
    </xdr:to>
    <xdr:graphicFrame macro="">
      <xdr:nvGraphicFramePr>
        <xdr:cNvPr id="7" name="Chart 6">
          <a:extLst>
            <a:ext uri="{FF2B5EF4-FFF2-40B4-BE49-F238E27FC236}">
              <a16:creationId xmlns:a16="http://schemas.microsoft.com/office/drawing/2014/main" id="{5337B68F-6042-48BA-A2E2-B2415CAB9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61</xdr:row>
      <xdr:rowOff>87306</xdr:rowOff>
    </xdr:from>
    <xdr:to>
      <xdr:col>20</xdr:col>
      <xdr:colOff>293687</xdr:colOff>
      <xdr:row>74</xdr:row>
      <xdr:rowOff>52381</xdr:rowOff>
    </xdr:to>
    <xdr:graphicFrame macro="">
      <xdr:nvGraphicFramePr>
        <xdr:cNvPr id="8" name="Chart 7">
          <a:extLst>
            <a:ext uri="{FF2B5EF4-FFF2-40B4-BE49-F238E27FC236}">
              <a16:creationId xmlns:a16="http://schemas.microsoft.com/office/drawing/2014/main" id="{34FB6F39-511F-4569-8154-471A06DE3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78</xdr:row>
      <xdr:rowOff>0</xdr:rowOff>
    </xdr:from>
    <xdr:to>
      <xdr:col>20</xdr:col>
      <xdr:colOff>293687</xdr:colOff>
      <xdr:row>90</xdr:row>
      <xdr:rowOff>163513</xdr:rowOff>
    </xdr:to>
    <xdr:graphicFrame macro="">
      <xdr:nvGraphicFramePr>
        <xdr:cNvPr id="9" name="Chart 8">
          <a:extLst>
            <a:ext uri="{FF2B5EF4-FFF2-40B4-BE49-F238E27FC236}">
              <a16:creationId xmlns:a16="http://schemas.microsoft.com/office/drawing/2014/main" id="{10FFE633-51A7-434E-88E4-D7580F6F9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92</xdr:row>
      <xdr:rowOff>0</xdr:rowOff>
    </xdr:from>
    <xdr:to>
      <xdr:col>20</xdr:col>
      <xdr:colOff>293687</xdr:colOff>
      <xdr:row>104</xdr:row>
      <xdr:rowOff>155575</xdr:rowOff>
    </xdr:to>
    <xdr:graphicFrame macro="">
      <xdr:nvGraphicFramePr>
        <xdr:cNvPr id="10" name="Chart 9">
          <a:extLst>
            <a:ext uri="{FF2B5EF4-FFF2-40B4-BE49-F238E27FC236}">
              <a16:creationId xmlns:a16="http://schemas.microsoft.com/office/drawing/2014/main" id="{1810713A-7B06-40D7-BDB8-569C71573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106</xdr:row>
      <xdr:rowOff>0</xdr:rowOff>
    </xdr:from>
    <xdr:to>
      <xdr:col>20</xdr:col>
      <xdr:colOff>293687</xdr:colOff>
      <xdr:row>118</xdr:row>
      <xdr:rowOff>155575</xdr:rowOff>
    </xdr:to>
    <xdr:graphicFrame macro="">
      <xdr:nvGraphicFramePr>
        <xdr:cNvPr id="11" name="Chart 10">
          <a:extLst>
            <a:ext uri="{FF2B5EF4-FFF2-40B4-BE49-F238E27FC236}">
              <a16:creationId xmlns:a16="http://schemas.microsoft.com/office/drawing/2014/main" id="{D8D5BA71-CCA3-4FB4-9206-0F5A9CD91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tcal3_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bient conditions"/>
      <sheetName val="Cal(2018)"/>
      <sheetName val="Data(2018)"/>
      <sheetName val="SelfCals2013"/>
      <sheetName val="Data(2013)b"/>
      <sheetName val="Data(2013)"/>
      <sheetName val="Data (2012)"/>
      <sheetName val="Data"/>
      <sheetName val="summary"/>
      <sheetName val="SR830(2018)"/>
      <sheetName val="SR830"/>
      <sheetName val="shunts"/>
      <sheetName val="uncertainties"/>
      <sheetName val="Tables"/>
      <sheetName val="PaperTables"/>
    </sheetNames>
    <sheetDataSet>
      <sheetData sheetId="0"/>
      <sheetData sheetId="1">
        <row r="14">
          <cell r="N14">
            <v>125.08795666</v>
          </cell>
          <cell r="O14">
            <v>-2.4757635208780298</v>
          </cell>
        </row>
        <row r="15">
          <cell r="N15">
            <v>119.90444291999999</v>
          </cell>
          <cell r="O15">
            <v>-2.5492074568407497</v>
          </cell>
        </row>
        <row r="16">
          <cell r="N16">
            <v>100.07165754</v>
          </cell>
          <cell r="O16">
            <v>-2.8310743217854366</v>
          </cell>
        </row>
        <row r="17">
          <cell r="N17">
            <v>60.239462555999999</v>
          </cell>
          <cell r="O17">
            <v>-3.8065628455239371</v>
          </cell>
        </row>
        <row r="18">
          <cell r="N18">
            <v>40.045965700000004</v>
          </cell>
          <cell r="O18">
            <v>-4.4952133592822801</v>
          </cell>
        </row>
        <row r="19">
          <cell r="N19">
            <v>20.01229803</v>
          </cell>
          <cell r="O19">
            <v>-5.379704011933506</v>
          </cell>
        </row>
        <row r="20">
          <cell r="N20">
            <v>10.004098458000001</v>
          </cell>
          <cell r="O20">
            <v>-6.0015033090750896</v>
          </cell>
        </row>
        <row r="21">
          <cell r="N21">
            <v>5.0016966655999999</v>
          </cell>
          <cell r="O21">
            <v>-6.4230644415031035</v>
          </cell>
        </row>
        <row r="22">
          <cell r="N22">
            <v>1.0301204566</v>
          </cell>
          <cell r="O22">
            <v>-6.9295245563420655</v>
          </cell>
        </row>
        <row r="24">
          <cell r="O24">
            <v>-2.9072817801680855</v>
          </cell>
        </row>
        <row r="25">
          <cell r="O25">
            <v>-2.9907927045198166</v>
          </cell>
        </row>
        <row r="26">
          <cell r="O26">
            <v>-3.3248916172561072</v>
          </cell>
        </row>
        <row r="27">
          <cell r="O27">
            <v>-4.5433317219579052</v>
          </cell>
        </row>
        <row r="28">
          <cell r="O28">
            <v>-5.4733421615236137</v>
          </cell>
        </row>
        <row r="29">
          <cell r="O29">
            <v>-6.6546433505717966</v>
          </cell>
        </row>
        <row r="30">
          <cell r="O30">
            <v>-7.4820988826758184</v>
          </cell>
        </row>
        <row r="31">
          <cell r="O31">
            <v>-8.0325807755869487</v>
          </cell>
        </row>
        <row r="32">
          <cell r="O32">
            <v>-8.6739892834613617</v>
          </cell>
        </row>
        <row r="42">
          <cell r="N42">
            <v>124.93098558</v>
          </cell>
          <cell r="O42">
            <v>-0.31893745026517067</v>
          </cell>
        </row>
        <row r="43">
          <cell r="N43">
            <v>119.96486489999999</v>
          </cell>
          <cell r="O43">
            <v>-0.3283197128828676</v>
          </cell>
        </row>
        <row r="44">
          <cell r="N44">
            <v>100.05999798000001</v>
          </cell>
          <cell r="O44">
            <v>-0.36370208609512505</v>
          </cell>
        </row>
        <row r="45">
          <cell r="N45">
            <v>60.026147245999994</v>
          </cell>
          <cell r="O45">
            <v>-0.48976206784550963</v>
          </cell>
        </row>
        <row r="46">
          <cell r="N46">
            <v>40.036099066000006</v>
          </cell>
          <cell r="O46">
            <v>-0.57481124627208202</v>
          </cell>
        </row>
        <row r="47">
          <cell r="N47">
            <v>20.092579541999999</v>
          </cell>
          <cell r="O47">
            <v>-0.6859250187956778</v>
          </cell>
        </row>
        <row r="48">
          <cell r="N48">
            <v>10.079980925999999</v>
          </cell>
          <cell r="O48">
            <v>-0.75548724307179316</v>
          </cell>
        </row>
        <row r="49">
          <cell r="N49">
            <v>5.0013497806</v>
          </cell>
          <cell r="O49">
            <v>-0.79980508772176251</v>
          </cell>
        </row>
        <row r="50">
          <cell r="N50">
            <v>1.0248701834</v>
          </cell>
          <cell r="O50">
            <v>-0.89413148596044922</v>
          </cell>
        </row>
        <row r="52">
          <cell r="O52">
            <v>-0.37207803845323389</v>
          </cell>
        </row>
        <row r="53">
          <cell r="O53">
            <v>-0.38237040116158738</v>
          </cell>
        </row>
        <row r="54">
          <cell r="O54">
            <v>-0.42238627726792699</v>
          </cell>
        </row>
        <row r="55">
          <cell r="O55">
            <v>-0.57780036598257078</v>
          </cell>
        </row>
        <row r="56">
          <cell r="O56">
            <v>-0.69610995839433976</v>
          </cell>
        </row>
        <row r="57">
          <cell r="O57">
            <v>-0.84131415256399555</v>
          </cell>
        </row>
        <row r="58">
          <cell r="O58">
            <v>-0.94464138972012501</v>
          </cell>
        </row>
        <row r="59">
          <cell r="O59">
            <v>-1.0170702821199231</v>
          </cell>
        </row>
        <row r="60">
          <cell r="O60">
            <v>-1.0880872405323896</v>
          </cell>
        </row>
        <row r="69">
          <cell r="N69">
            <v>124.93284702</v>
          </cell>
          <cell r="O69">
            <v>-0.21318052566060863</v>
          </cell>
          <cell r="P69">
            <v>-0.10082521370847729</v>
          </cell>
        </row>
        <row r="70">
          <cell r="N70">
            <v>119.92053402000001</v>
          </cell>
          <cell r="O70">
            <v>-0.21686019173049045</v>
          </cell>
          <cell r="P70">
            <v>-0.10189878739167409</v>
          </cell>
        </row>
        <row r="71">
          <cell r="N71">
            <v>100.26441708</v>
          </cell>
          <cell r="O71">
            <v>-0.23790444002649164</v>
          </cell>
          <cell r="P71">
            <v>-0.10402432192547487</v>
          </cell>
        </row>
        <row r="72">
          <cell r="N72">
            <v>60.131218027999999</v>
          </cell>
          <cell r="O72">
            <v>-0.31959878130277081</v>
          </cell>
          <cell r="P72">
            <v>-9.2615885435860551E-2</v>
          </cell>
        </row>
        <row r="73">
          <cell r="N73">
            <v>40.027939826000001</v>
          </cell>
          <cell r="O73">
            <v>-0.3784664178534583</v>
          </cell>
          <cell r="P73">
            <v>-8.1631980416778008E-2</v>
          </cell>
        </row>
        <row r="74">
          <cell r="N74">
            <v>19.990639384000001</v>
          </cell>
          <cell r="O74">
            <v>-0.45019015285739394</v>
          </cell>
          <cell r="P74">
            <v>-7.5248033397269348E-2</v>
          </cell>
        </row>
        <row r="75">
          <cell r="N75">
            <v>10.052331252</v>
          </cell>
          <cell r="O75">
            <v>-0.49687568731942144</v>
          </cell>
          <cell r="P75">
            <v>-6.7683951408249926E-2</v>
          </cell>
        </row>
        <row r="76">
          <cell r="N76">
            <v>5.0293525537999999</v>
          </cell>
          <cell r="O76">
            <v>-0.54763967539300251</v>
          </cell>
          <cell r="P76">
            <v>-6.2710676300013909E-2</v>
          </cell>
        </row>
        <row r="77">
          <cell r="N77">
            <v>1.0334860540000002</v>
          </cell>
          <cell r="O77">
            <v>-0.58246823715726681</v>
          </cell>
          <cell r="P77">
            <v>-7.3156634970905937E-2</v>
          </cell>
        </row>
        <row r="79">
          <cell r="O79">
            <v>-0.24397448607705507</v>
          </cell>
        </row>
        <row r="80">
          <cell r="O80">
            <v>-0.24652765841623223</v>
          </cell>
        </row>
        <row r="81">
          <cell r="O81">
            <v>-0.27082327649991961</v>
          </cell>
        </row>
        <row r="82">
          <cell r="O82">
            <v>-0.37203708156504556</v>
          </cell>
        </row>
        <row r="83">
          <cell r="O83">
            <v>-0.44900191108131154</v>
          </cell>
        </row>
        <row r="84">
          <cell r="O84">
            <v>-0.54419418427080091</v>
          </cell>
        </row>
        <row r="85">
          <cell r="O85">
            <v>-0.61059146142584575</v>
          </cell>
        </row>
        <row r="86">
          <cell r="O86">
            <v>-0.65412919382649459</v>
          </cell>
        </row>
        <row r="87">
          <cell r="O87">
            <v>-0.69851724377041113</v>
          </cell>
        </row>
        <row r="95">
          <cell r="N95">
            <v>124.82420386</v>
          </cell>
          <cell r="O95">
            <v>-5.4168380737950265E-2</v>
          </cell>
          <cell r="P95">
            <v>-3.8800792236032292E-2</v>
          </cell>
        </row>
        <row r="96">
          <cell r="N96">
            <v>119.51814874</v>
          </cell>
          <cell r="O96">
            <v>-7.6805406515870714E-2</v>
          </cell>
          <cell r="P96">
            <v>-3.6709044159848492E-2</v>
          </cell>
        </row>
        <row r="97">
          <cell r="N97">
            <v>100.30906213999999</v>
          </cell>
          <cell r="O97">
            <v>-5.9965828327701684E-2</v>
          </cell>
          <cell r="P97">
            <v>-3.8892956596035026E-2</v>
          </cell>
        </row>
        <row r="98">
          <cell r="N98">
            <v>60.285243862000002</v>
          </cell>
          <cell r="O98">
            <v>-6.5014218221824918E-2</v>
          </cell>
          <cell r="P98">
            <v>-3.0893072345584995E-2</v>
          </cell>
        </row>
        <row r="99">
          <cell r="N99">
            <v>40.084127580000001</v>
          </cell>
          <cell r="O99">
            <v>-6.4653296864893378E-2</v>
          </cell>
          <cell r="P99">
            <v>-4.0082947964711568E-2</v>
          </cell>
        </row>
        <row r="100">
          <cell r="N100">
            <v>20.039093699999999</v>
          </cell>
          <cell r="O100">
            <v>-7.3141421560397227E-2</v>
          </cell>
          <cell r="P100">
            <v>-4.6121736533424176E-2</v>
          </cell>
        </row>
        <row r="101">
          <cell r="N101">
            <v>10.010029756</v>
          </cell>
          <cell r="O101">
            <v>-8.4831625949064765E-2</v>
          </cell>
          <cell r="P101">
            <v>-4.1994530510564454E-2</v>
          </cell>
        </row>
        <row r="102">
          <cell r="N102">
            <v>4.9845111942000004</v>
          </cell>
          <cell r="O102">
            <v>-8.4647437544318319E-2</v>
          </cell>
          <cell r="P102">
            <v>-4.7725883387885679E-2</v>
          </cell>
        </row>
        <row r="103">
          <cell r="N103">
            <v>0.99378092020000008</v>
          </cell>
          <cell r="O103">
            <v>-0.10293487017180107</v>
          </cell>
          <cell r="P103">
            <v>-6.797892334902568E-2</v>
          </cell>
        </row>
        <row r="113">
          <cell r="N113">
            <v>124.85166224</v>
          </cell>
          <cell r="O113">
            <v>9.5987692794693866E-2</v>
          </cell>
          <cell r="P113">
            <v>9.2400820245579135E-2</v>
          </cell>
        </row>
        <row r="114">
          <cell r="N114">
            <v>119.85093812000001</v>
          </cell>
          <cell r="O114">
            <v>0.17077932239050547</v>
          </cell>
          <cell r="P114">
            <v>0.10162925873641883</v>
          </cell>
        </row>
        <row r="115">
          <cell r="N115">
            <v>100.06911378000001</v>
          </cell>
          <cell r="O115">
            <v>0.16614046404518881</v>
          </cell>
          <cell r="P115">
            <v>0.10812832842497469</v>
          </cell>
        </row>
        <row r="116">
          <cell r="N116">
            <v>60.041507268000004</v>
          </cell>
          <cell r="O116">
            <v>0.17130247836868809</v>
          </cell>
          <cell r="P116">
            <v>0.12078552538045854</v>
          </cell>
        </row>
        <row r="117">
          <cell r="N117">
            <v>40.064566112000001</v>
          </cell>
          <cell r="O117">
            <v>0.20344875262629181</v>
          </cell>
          <cell r="P117">
            <v>0.11220580768135489</v>
          </cell>
        </row>
        <row r="118">
          <cell r="N118">
            <v>20.045444362000001</v>
          </cell>
          <cell r="O118">
            <v>0.23360744293985736</v>
          </cell>
          <cell r="P118">
            <v>0.10775790054795695</v>
          </cell>
        </row>
        <row r="119">
          <cell r="N119">
            <v>10.023778316</v>
          </cell>
          <cell r="O119">
            <v>0.25654827141330805</v>
          </cell>
          <cell r="P119">
            <v>0.10772442944756762</v>
          </cell>
        </row>
        <row r="120">
          <cell r="N120">
            <v>5.0039816840000002</v>
          </cell>
          <cell r="O120">
            <v>0.2752709715953468</v>
          </cell>
          <cell r="P120">
            <v>0.10420253968299696</v>
          </cell>
        </row>
        <row r="121">
          <cell r="N121">
            <v>1.0095747974</v>
          </cell>
          <cell r="O121">
            <v>0.27244167614757064</v>
          </cell>
          <cell r="P121">
            <v>0.14503354320758324</v>
          </cell>
        </row>
        <row r="125">
          <cell r="N125">
            <v>125.35605649999999</v>
          </cell>
          <cell r="O125">
            <v>0.13799159356931431</v>
          </cell>
          <cell r="P125">
            <v>0.11145883485892844</v>
          </cell>
        </row>
        <row r="126">
          <cell r="N126">
            <v>119.78717392</v>
          </cell>
          <cell r="O126">
            <v>0.10670704201216538</v>
          </cell>
          <cell r="P126">
            <v>0.11023407237922424</v>
          </cell>
        </row>
        <row r="127">
          <cell r="N127">
            <v>100.09546732000001</v>
          </cell>
          <cell r="O127">
            <v>0.10917914959188582</v>
          </cell>
          <cell r="P127">
            <v>0.11544234029157835</v>
          </cell>
        </row>
        <row r="128">
          <cell r="N128">
            <v>60.471785469999993</v>
          </cell>
          <cell r="O128">
            <v>0.15199288277274015</v>
          </cell>
          <cell r="P128">
            <v>0.12675825495185269</v>
          </cell>
        </row>
        <row r="129">
          <cell r="N129">
            <v>40.022939295999997</v>
          </cell>
          <cell r="O129">
            <v>0.18548477774449568</v>
          </cell>
          <cell r="P129">
            <v>0.12350829516646804</v>
          </cell>
        </row>
        <row r="130">
          <cell r="N130">
            <v>20.031786235999999</v>
          </cell>
          <cell r="O130">
            <v>0.21983661107993871</v>
          </cell>
          <cell r="P130">
            <v>0.124899745360881</v>
          </cell>
        </row>
        <row r="131">
          <cell r="N131">
            <v>10.027064725999999</v>
          </cell>
          <cell r="O131">
            <v>0.24560866687278626</v>
          </cell>
          <cell r="P131">
            <v>0.12236430436302342</v>
          </cell>
        </row>
        <row r="132">
          <cell r="N132">
            <v>5.0570528727999999</v>
          </cell>
          <cell r="O132">
            <v>0.26102732820927055</v>
          </cell>
          <cell r="P132">
            <v>0.12706295863666217</v>
          </cell>
        </row>
        <row r="133">
          <cell r="N133">
            <v>1.0050661152</v>
          </cell>
          <cell r="O133">
            <v>0.28462694709698244</v>
          </cell>
          <cell r="P133">
            <v>0.11748547504907467</v>
          </cell>
        </row>
        <row r="139">
          <cell r="N139">
            <v>125.12508095999999</v>
          </cell>
          <cell r="O139">
            <v>-1.5930363318903386E-2</v>
          </cell>
          <cell r="P139">
            <v>-1.7449235463016161E-2</v>
          </cell>
        </row>
        <row r="140">
          <cell r="N140">
            <v>119.79799647999999</v>
          </cell>
          <cell r="O140">
            <v>-1.9586504523819229E-2</v>
          </cell>
          <cell r="P140">
            <v>-1.771575537454264E-2</v>
          </cell>
        </row>
        <row r="141">
          <cell r="N141">
            <v>100.10982537999999</v>
          </cell>
          <cell r="O141">
            <v>-3.1378468477756126E-2</v>
          </cell>
          <cell r="P141">
            <v>-1.7694046446253026E-2</v>
          </cell>
        </row>
        <row r="142">
          <cell r="N142">
            <v>60.016778895999998</v>
          </cell>
          <cell r="O142">
            <v>-4.9730792869973957E-2</v>
          </cell>
          <cell r="P142">
            <v>-1.4157250949311261E-2</v>
          </cell>
        </row>
        <row r="143">
          <cell r="N143">
            <v>40.011558021999996</v>
          </cell>
          <cell r="O143">
            <v>-5.582921811671912E-2</v>
          </cell>
          <cell r="P143">
            <v>-1.8116942599471567E-2</v>
          </cell>
        </row>
        <row r="144">
          <cell r="N144">
            <v>19.996836714000001</v>
          </cell>
          <cell r="O144">
            <v>-6.7544728164648862E-2</v>
          </cell>
          <cell r="P144">
            <v>-2.2282029221554409E-2</v>
          </cell>
        </row>
        <row r="145">
          <cell r="N145">
            <v>10.037093499999999</v>
          </cell>
          <cell r="O145">
            <v>-7.4725496977785466E-2</v>
          </cell>
          <cell r="P145">
            <v>-2.7692199938159395E-2</v>
          </cell>
        </row>
        <row r="146">
          <cell r="N146">
            <v>10.051803105999999</v>
          </cell>
          <cell r="O146">
            <v>-7.2078650204312908E-2</v>
          </cell>
          <cell r="P146">
            <v>-2.5565821105927266E-2</v>
          </cell>
        </row>
        <row r="147">
          <cell r="N147">
            <v>9.9847098992000003</v>
          </cell>
          <cell r="O147">
            <v>-7.4233754158384402E-2</v>
          </cell>
          <cell r="P147">
            <v>-1.820442274587903E-2</v>
          </cell>
        </row>
        <row r="148">
          <cell r="N148">
            <v>4.9832721007999998</v>
          </cell>
          <cell r="O148">
            <v>-8.1486640060214791E-2</v>
          </cell>
          <cell r="P148">
            <v>-3.4720811246133514E-2</v>
          </cell>
        </row>
        <row r="149">
          <cell r="N149">
            <v>4.9867082566000001</v>
          </cell>
          <cell r="O149">
            <v>-7.9139179533449039E-2</v>
          </cell>
          <cell r="P149">
            <v>-2.0721246698809734E-2</v>
          </cell>
        </row>
        <row r="150">
          <cell r="N150">
            <v>4.9899716751999996</v>
          </cell>
          <cell r="O150">
            <v>-7.982582385781474E-2</v>
          </cell>
          <cell r="P150">
            <v>-2.1675886566162691E-2</v>
          </cell>
        </row>
        <row r="151">
          <cell r="N151">
            <v>4.9957563131999994</v>
          </cell>
          <cell r="O151">
            <v>-7.1063566303656761E-2</v>
          </cell>
          <cell r="P151">
            <v>-3.1629122656062228E-2</v>
          </cell>
        </row>
        <row r="152">
          <cell r="N152">
            <v>5.0006025622000001</v>
          </cell>
          <cell r="O152">
            <v>-7.7634880031178327E-2</v>
          </cell>
          <cell r="P152">
            <v>-3.4098208541689004E-2</v>
          </cell>
        </row>
        <row r="153">
          <cell r="N153">
            <v>1.0012636887999999</v>
          </cell>
          <cell r="O153">
            <v>-7.6769550179257448E-2</v>
          </cell>
          <cell r="P153">
            <v>-5.6995032815375581E-2</v>
          </cell>
        </row>
        <row r="154">
          <cell r="N154">
            <v>1.0033647394</v>
          </cell>
          <cell r="O154">
            <v>-5.3635727753579866E-2</v>
          </cell>
          <cell r="P154">
            <v>5.7722728062612255E-3</v>
          </cell>
        </row>
        <row r="155">
          <cell r="N155">
            <v>1.0022059757999999</v>
          </cell>
          <cell r="O155">
            <v>-0.11523625860224095</v>
          </cell>
          <cell r="P155">
            <v>-3.5652314856213223E-2</v>
          </cell>
        </row>
        <row r="156">
          <cell r="N156">
            <v>1.0040071524</v>
          </cell>
          <cell r="O156">
            <v>-0.10707222308429443</v>
          </cell>
          <cell r="P156">
            <v>-1.4053290323950484E-2</v>
          </cell>
        </row>
        <row r="157">
          <cell r="N157">
            <v>1.0031048140000001</v>
          </cell>
          <cell r="O157">
            <v>-8.037145857023073E-2</v>
          </cell>
          <cell r="P157">
            <v>1.1228393925343081E-2</v>
          </cell>
        </row>
        <row r="158">
          <cell r="N158">
            <v>1.0044902888</v>
          </cell>
          <cell r="O158">
            <v>-0.11145683163721593</v>
          </cell>
          <cell r="P158">
            <v>-1.6990356890745486E-2</v>
          </cell>
        </row>
        <row r="159">
          <cell r="N159">
            <v>1.0036763968</v>
          </cell>
          <cell r="O159">
            <v>-7.501334009651188E-2</v>
          </cell>
          <cell r="P159">
            <v>-1.1416277733074213E-2</v>
          </cell>
        </row>
        <row r="160">
          <cell r="N160">
            <v>1.0040907466</v>
          </cell>
          <cell r="O160">
            <v>-8.9133099077999198E-2</v>
          </cell>
          <cell r="P160">
            <v>-1.7947778187402327E-2</v>
          </cell>
        </row>
        <row r="161">
          <cell r="N161">
            <v>1.0063849975999999</v>
          </cell>
          <cell r="O161">
            <v>-7.2095927674826463E-2</v>
          </cell>
          <cell r="P161">
            <v>-1.1790431523022539E-2</v>
          </cell>
        </row>
        <row r="162">
          <cell r="N162">
            <v>0.99026101804</v>
          </cell>
          <cell r="O162">
            <v>-7.8812782264693251E-2</v>
          </cell>
          <cell r="P162">
            <v>-5.2202888994174156E-2</v>
          </cell>
        </row>
        <row r="163">
          <cell r="N163">
            <v>0.98828648514000006</v>
          </cell>
          <cell r="O163">
            <v>-6.2134298023210549E-2</v>
          </cell>
          <cell r="P163">
            <v>-3.0785924382736012E-2</v>
          </cell>
        </row>
        <row r="170">
          <cell r="N170">
            <v>124.98854775999999</v>
          </cell>
          <cell r="O170">
            <v>0.16989204515580175</v>
          </cell>
          <cell r="P170">
            <v>7.7203761248021738E-2</v>
          </cell>
        </row>
        <row r="171">
          <cell r="N171">
            <v>124.40143885999998</v>
          </cell>
          <cell r="O171">
            <v>0.17598590659902275</v>
          </cell>
          <cell r="P171">
            <v>7.7851093112348585E-2</v>
          </cell>
        </row>
        <row r="172">
          <cell r="N172">
            <v>124.85884852</v>
          </cell>
          <cell r="O172">
            <v>0.29893572175640626</v>
          </cell>
          <cell r="P172">
            <v>9.4929723768046828E-2</v>
          </cell>
        </row>
        <row r="173">
          <cell r="N173">
            <v>124.74923342</v>
          </cell>
          <cell r="O173">
            <v>0.30736758013498666</v>
          </cell>
          <cell r="P173">
            <v>9.7809723278378113E-2</v>
          </cell>
        </row>
        <row r="174">
          <cell r="N174">
            <v>119.87775216</v>
          </cell>
          <cell r="O174">
            <v>0.18550164312657227</v>
          </cell>
          <cell r="P174">
            <v>8.5238118131894081E-2</v>
          </cell>
        </row>
        <row r="175">
          <cell r="N175">
            <v>119.83083614</v>
          </cell>
          <cell r="O175">
            <v>0.18571071284189736</v>
          </cell>
          <cell r="P175">
            <v>8.4830068181480339E-2</v>
          </cell>
        </row>
        <row r="176">
          <cell r="N176">
            <v>119.86240296</v>
          </cell>
          <cell r="O176">
            <v>0.18322534387475126</v>
          </cell>
          <cell r="P176">
            <v>8.5617347446510783E-2</v>
          </cell>
        </row>
        <row r="177">
          <cell r="N177">
            <v>119.89396977999999</v>
          </cell>
          <cell r="O177">
            <v>0.17972888911377577</v>
          </cell>
          <cell r="P177">
            <v>8.3276882217853954E-2</v>
          </cell>
        </row>
        <row r="178">
          <cell r="N178">
            <v>100.07938994000001</v>
          </cell>
          <cell r="O178">
            <v>0.19284090372223947</v>
          </cell>
          <cell r="P178">
            <v>8.6764977336551502E-2</v>
          </cell>
        </row>
        <row r="179">
          <cell r="N179">
            <v>100.04883548000001</v>
          </cell>
          <cell r="O179">
            <v>0.18982748683563189</v>
          </cell>
          <cell r="P179">
            <v>8.6347901587789697E-2</v>
          </cell>
        </row>
        <row r="180">
          <cell r="N180">
            <v>59.957792164000004</v>
          </cell>
          <cell r="O180">
            <v>0.21795417289975449</v>
          </cell>
          <cell r="P180">
            <v>0.1005112060083227</v>
          </cell>
        </row>
        <row r="181">
          <cell r="N181">
            <v>60.044170405999999</v>
          </cell>
          <cell r="O181">
            <v>0.21700856072945177</v>
          </cell>
          <cell r="P181">
            <v>9.9895875976673071E-2</v>
          </cell>
        </row>
        <row r="182">
          <cell r="N182">
            <v>39.963997978000002</v>
          </cell>
          <cell r="O182">
            <v>0.25349115485334595</v>
          </cell>
          <cell r="P182">
            <v>9.4680742454320441E-2</v>
          </cell>
        </row>
        <row r="183">
          <cell r="N183">
            <v>40.021189086</v>
          </cell>
          <cell r="O183">
            <v>0.25350758514941546</v>
          </cell>
          <cell r="P183">
            <v>9.7136119360329204E-2</v>
          </cell>
        </row>
        <row r="184">
          <cell r="N184">
            <v>19.989913292000001</v>
          </cell>
          <cell r="O184">
            <v>0.28789739684879878</v>
          </cell>
          <cell r="P184">
            <v>9.2986421344003117E-2</v>
          </cell>
        </row>
        <row r="185">
          <cell r="N185">
            <v>20.020531796</v>
          </cell>
          <cell r="O185">
            <v>0.29273702915179045</v>
          </cell>
          <cell r="P185">
            <v>9.3636089145970866E-2</v>
          </cell>
        </row>
        <row r="186">
          <cell r="N186">
            <v>9.9972301651999995</v>
          </cell>
          <cell r="O186">
            <v>0.3204186506729203</v>
          </cell>
          <cell r="P186">
            <v>8.1526491491325473E-2</v>
          </cell>
        </row>
        <row r="187">
          <cell r="N187">
            <v>10.011996526000001</v>
          </cell>
          <cell r="O187">
            <v>0.31367180280621682</v>
          </cell>
          <cell r="P187">
            <v>8.7240951166107111E-2</v>
          </cell>
        </row>
        <row r="188">
          <cell r="N188">
            <v>10.025546294</v>
          </cell>
          <cell r="O188">
            <v>0.31812141767364127</v>
          </cell>
          <cell r="P188">
            <v>9.1480989973472662E-2</v>
          </cell>
        </row>
        <row r="189">
          <cell r="N189">
            <v>4.9525609802000004</v>
          </cell>
          <cell r="O189">
            <v>0.32961914179885099</v>
          </cell>
          <cell r="P189">
            <v>8.8921590619610247E-2</v>
          </cell>
        </row>
        <row r="190">
          <cell r="N190">
            <v>4.9582908230000005</v>
          </cell>
          <cell r="O190">
            <v>0.33955366074742244</v>
          </cell>
          <cell r="P190">
            <v>8.8795336077849105E-2</v>
          </cell>
        </row>
        <row r="191">
          <cell r="N191">
            <v>4.9636729307999996</v>
          </cell>
          <cell r="O191">
            <v>0.33627372779595716</v>
          </cell>
          <cell r="P191">
            <v>9.0066450032586426E-2</v>
          </cell>
        </row>
        <row r="192">
          <cell r="N192">
            <v>4.9700527238000003</v>
          </cell>
          <cell r="O192">
            <v>0.33495079278096412</v>
          </cell>
          <cell r="P192">
            <v>9.0780002763237486E-2</v>
          </cell>
        </row>
        <row r="193">
          <cell r="N193">
            <v>0.99301611997999994</v>
          </cell>
          <cell r="O193">
            <v>0.33119109889839843</v>
          </cell>
          <cell r="P193">
            <v>6.327158515942867E-2</v>
          </cell>
        </row>
        <row r="194">
          <cell r="N194">
            <v>0.99597218964000001</v>
          </cell>
          <cell r="O194">
            <v>0.36825445912558219</v>
          </cell>
          <cell r="P194">
            <v>0.10252142284907347</v>
          </cell>
        </row>
        <row r="195">
          <cell r="N195">
            <v>0.99461992775999997</v>
          </cell>
          <cell r="O195">
            <v>0.33983905868570269</v>
          </cell>
          <cell r="P195">
            <v>9.1936505038600791E-2</v>
          </cell>
        </row>
        <row r="196">
          <cell r="N196">
            <v>0.99597509759999991</v>
          </cell>
          <cell r="O196">
            <v>0.34385638840293842</v>
          </cell>
          <cell r="P196">
            <v>0.10377172004506151</v>
          </cell>
        </row>
        <row r="197">
          <cell r="N197">
            <v>0.9980406209599999</v>
          </cell>
          <cell r="O197">
            <v>0.35140022623794193</v>
          </cell>
          <cell r="P197">
            <v>0.14254553072514853</v>
          </cell>
        </row>
        <row r="198">
          <cell r="N198">
            <v>0.99783886619999995</v>
          </cell>
          <cell r="O198">
            <v>0.379421981669048</v>
          </cell>
          <cell r="P198">
            <v>0.10743388419840647</v>
          </cell>
        </row>
        <row r="199">
          <cell r="N199">
            <v>0.99665252816000005</v>
          </cell>
          <cell r="O199">
            <v>0.34098574016303734</v>
          </cell>
          <cell r="P199">
            <v>7.7367054034725005E-2</v>
          </cell>
        </row>
        <row r="200">
          <cell r="N200">
            <v>0.99796468094000002</v>
          </cell>
          <cell r="O200">
            <v>0.39119079808744395</v>
          </cell>
          <cell r="P200">
            <v>7.4987711017499695E-2</v>
          </cell>
        </row>
        <row r="201">
          <cell r="N201">
            <v>0.99909017404</v>
          </cell>
          <cell r="O201">
            <v>0.35147938506894055</v>
          </cell>
          <cell r="P201">
            <v>9.1790193100556319E-2</v>
          </cell>
        </row>
        <row r="202">
          <cell r="N202">
            <v>1.0008542976000001</v>
          </cell>
          <cell r="O202">
            <v>0.36205549685796751</v>
          </cell>
          <cell r="P202">
            <v>0.10223066458859557</v>
          </cell>
        </row>
        <row r="203">
          <cell r="N203">
            <v>1.00004558464</v>
          </cell>
          <cell r="O203">
            <v>0.33185177265641014</v>
          </cell>
          <cell r="P203">
            <v>0.10651287464895377</v>
          </cell>
        </row>
        <row r="204">
          <cell r="N204">
            <v>1.0004260078</v>
          </cell>
          <cell r="O204">
            <v>0.28839963950405412</v>
          </cell>
          <cell r="P204">
            <v>0.11124918697860348</v>
          </cell>
        </row>
        <row r="212">
          <cell r="N212">
            <v>125.10978932</v>
          </cell>
          <cell r="O212">
            <v>0.17589622778208991</v>
          </cell>
          <cell r="P212">
            <v>8.7420329451802489E-2</v>
          </cell>
        </row>
        <row r="213">
          <cell r="N213">
            <v>124.54067959999999</v>
          </cell>
          <cell r="O213">
            <v>0.15910935337468643</v>
          </cell>
          <cell r="P213">
            <v>8.4866704067672369E-2</v>
          </cell>
        </row>
        <row r="214">
          <cell r="N214">
            <v>125.19152013999999</v>
          </cell>
          <cell r="O214">
            <v>0.16698463263823426</v>
          </cell>
          <cell r="P214">
            <v>8.5911130306369335E-2</v>
          </cell>
        </row>
        <row r="215">
          <cell r="N215">
            <v>124.76155952000001</v>
          </cell>
          <cell r="O215">
            <v>0.15828424296695584</v>
          </cell>
          <cell r="P215">
            <v>8.5535368755063471E-2</v>
          </cell>
        </row>
        <row r="216">
          <cell r="N216">
            <v>125.09671896</v>
          </cell>
          <cell r="O216">
            <v>0.16838355294302595</v>
          </cell>
          <cell r="P216">
            <v>8.5350112207291426E-2</v>
          </cell>
        </row>
        <row r="217">
          <cell r="N217">
            <v>124.77538835999999</v>
          </cell>
          <cell r="O217">
            <v>0.16908863420347042</v>
          </cell>
          <cell r="P217">
            <v>8.5908039565247493E-2</v>
          </cell>
        </row>
        <row r="218">
          <cell r="N218">
            <v>119.88865611999999</v>
          </cell>
          <cell r="O218">
            <v>0.17691298481793341</v>
          </cell>
          <cell r="P218">
            <v>8.5834768134358169E-2</v>
          </cell>
        </row>
        <row r="219">
          <cell r="N219">
            <v>119.81256894000001</v>
          </cell>
          <cell r="O219">
            <v>0.16867554196355253</v>
          </cell>
          <cell r="P219">
            <v>8.6129477827720805E-2</v>
          </cell>
        </row>
        <row r="220">
          <cell r="N220">
            <v>119.84016722</v>
          </cell>
          <cell r="O220">
            <v>0.17308729185867039</v>
          </cell>
          <cell r="P220">
            <v>8.5829094189409802E-2</v>
          </cell>
        </row>
        <row r="221">
          <cell r="N221">
            <v>119.83467122</v>
          </cell>
          <cell r="O221">
            <v>0.17281759768823604</v>
          </cell>
          <cell r="P221">
            <v>8.5125021800013911E-2</v>
          </cell>
        </row>
        <row r="222">
          <cell r="N222">
            <v>119.82917522000001</v>
          </cell>
          <cell r="O222">
            <v>0.17137454182003339</v>
          </cell>
          <cell r="P222">
            <v>8.478694759725143E-2</v>
          </cell>
        </row>
        <row r="223">
          <cell r="N223">
            <v>119.93468158</v>
          </cell>
          <cell r="O223">
            <v>0.17041559397784997</v>
          </cell>
          <cell r="P223">
            <v>8.4898728756853392E-2</v>
          </cell>
        </row>
        <row r="224">
          <cell r="N224">
            <v>100.31146954</v>
          </cell>
          <cell r="O224">
            <v>0.18412710016809111</v>
          </cell>
          <cell r="P224">
            <v>8.6947195968673466E-2</v>
          </cell>
        </row>
        <row r="225">
          <cell r="N225">
            <v>100.07121816</v>
          </cell>
          <cell r="O225">
            <v>0.18177810098119823</v>
          </cell>
          <cell r="P225">
            <v>8.6561702348322861E-2</v>
          </cell>
        </row>
        <row r="226">
          <cell r="N226">
            <v>99.962181591999993</v>
          </cell>
          <cell r="O226">
            <v>0.17904624243847406</v>
          </cell>
          <cell r="P226">
            <v>8.7187212815866541E-2</v>
          </cell>
        </row>
        <row r="227">
          <cell r="N227">
            <v>99.957187985999994</v>
          </cell>
          <cell r="O227">
            <v>0.17966081641387566</v>
          </cell>
          <cell r="P227">
            <v>8.6672096069903559E-2</v>
          </cell>
        </row>
        <row r="228">
          <cell r="N228">
            <v>60.007057180000004</v>
          </cell>
          <cell r="O228">
            <v>0.21431579224795441</v>
          </cell>
          <cell r="P228">
            <v>9.5965129280149122E-2</v>
          </cell>
        </row>
        <row r="229">
          <cell r="N229">
            <v>60.102818069999998</v>
          </cell>
          <cell r="O229">
            <v>0.21336688381340654</v>
          </cell>
          <cell r="P229">
            <v>9.5266730976429903E-2</v>
          </cell>
        </row>
        <row r="230">
          <cell r="N230">
            <v>40.001015942000002</v>
          </cell>
          <cell r="O230">
            <v>0.24445931608783741</v>
          </cell>
          <cell r="P230">
            <v>9.1005738586198232E-2</v>
          </cell>
        </row>
        <row r="231">
          <cell r="N231">
            <v>40.100060125999995</v>
          </cell>
          <cell r="O231">
            <v>0.24518165232438838</v>
          </cell>
          <cell r="P231">
            <v>8.8801587549021122E-2</v>
          </cell>
        </row>
        <row r="232">
          <cell r="N232">
            <v>20.002602321999998</v>
          </cell>
          <cell r="O232">
            <v>0.27116496707202792</v>
          </cell>
          <cell r="P232">
            <v>8.8055932505480536E-2</v>
          </cell>
        </row>
        <row r="233">
          <cell r="N233">
            <v>20.035452161999999</v>
          </cell>
          <cell r="O233">
            <v>0.28030173487431775</v>
          </cell>
          <cell r="P233">
            <v>8.6915642627861153E-2</v>
          </cell>
        </row>
        <row r="234">
          <cell r="N234">
            <v>9.9826669833999997</v>
          </cell>
          <cell r="O234">
            <v>0.29728147848013692</v>
          </cell>
          <cell r="P234">
            <v>8.66599979182473E-2</v>
          </cell>
        </row>
        <row r="235">
          <cell r="N235">
            <v>10.000564243399999</v>
          </cell>
          <cell r="O235">
            <v>0.30655810266138578</v>
          </cell>
          <cell r="P235">
            <v>8.1626224294167521E-2</v>
          </cell>
        </row>
        <row r="236">
          <cell r="N236">
            <v>10.014349332</v>
          </cell>
          <cell r="O236">
            <v>0.30533985770090172</v>
          </cell>
          <cell r="P236">
            <v>8.9500183215697707E-2</v>
          </cell>
        </row>
        <row r="237">
          <cell r="N237">
            <v>10.027099668</v>
          </cell>
          <cell r="O237">
            <v>0.30254830414038331</v>
          </cell>
          <cell r="P237">
            <v>8.675901594718248E-2</v>
          </cell>
        </row>
        <row r="238">
          <cell r="N238">
            <v>4.9779979792000004</v>
          </cell>
          <cell r="O238">
            <v>0.31517772939155397</v>
          </cell>
          <cell r="P238">
            <v>0.11727429429246562</v>
          </cell>
        </row>
        <row r="239">
          <cell r="N239">
            <v>4.9840256419999998</v>
          </cell>
          <cell r="O239">
            <v>0.31744758427147757</v>
          </cell>
          <cell r="P239">
            <v>9.2465455256981605E-2</v>
          </cell>
        </row>
        <row r="240">
          <cell r="N240">
            <v>4.9896838541999999</v>
          </cell>
          <cell r="O240">
            <v>0.3126150565004267</v>
          </cell>
          <cell r="P240">
            <v>8.8514345378463158E-2</v>
          </cell>
        </row>
        <row r="241">
          <cell r="N241">
            <v>4.9936628238000003</v>
          </cell>
          <cell r="O241">
            <v>0.32370867978825757</v>
          </cell>
          <cell r="P241">
            <v>9.6996156346698365E-2</v>
          </cell>
        </row>
        <row r="242">
          <cell r="N242">
            <v>4.9981624269999996</v>
          </cell>
          <cell r="O242">
            <v>0.32211760292199088</v>
          </cell>
          <cell r="P242">
            <v>9.170080138334008E-2</v>
          </cell>
        </row>
        <row r="243">
          <cell r="N243">
            <v>5.0037579314</v>
          </cell>
          <cell r="O243">
            <v>0.31876661938235024</v>
          </cell>
          <cell r="P243">
            <v>8.4528925219541834E-2</v>
          </cell>
        </row>
        <row r="244">
          <cell r="N244">
            <v>5.0084886032</v>
          </cell>
          <cell r="O244">
            <v>0.31855849666516423</v>
          </cell>
          <cell r="P244">
            <v>9.1899879677458066E-2</v>
          </cell>
        </row>
        <row r="245">
          <cell r="N245">
            <v>5.0132073928000001</v>
          </cell>
          <cell r="O245">
            <v>0.32598806950359049</v>
          </cell>
          <cell r="P245">
            <v>0.10583483954045286</v>
          </cell>
        </row>
        <row r="246">
          <cell r="N246">
            <v>0.98821335072000005</v>
          </cell>
          <cell r="O246">
            <v>0.33361034817005919</v>
          </cell>
          <cell r="P246">
            <v>0.12894292199873753</v>
          </cell>
        </row>
        <row r="247">
          <cell r="N247">
            <v>0.98944632952000011</v>
          </cell>
          <cell r="O247">
            <v>0.35068474120099935</v>
          </cell>
          <cell r="P247">
            <v>0.1658680042601367</v>
          </cell>
        </row>
        <row r="248">
          <cell r="N248">
            <v>0.98964983760000003</v>
          </cell>
          <cell r="O248">
            <v>0.29263673776002247</v>
          </cell>
          <cell r="P248">
            <v>0.11046964880540693</v>
          </cell>
        </row>
        <row r="249">
          <cell r="N249">
            <v>0.99017776964000004</v>
          </cell>
          <cell r="O249">
            <v>0.31860483003440659</v>
          </cell>
          <cell r="P249">
            <v>6.7532637118597152E-2</v>
          </cell>
        </row>
        <row r="250">
          <cell r="N250">
            <v>0.99011014628000005</v>
          </cell>
          <cell r="O250">
            <v>0.34128100925898541</v>
          </cell>
          <cell r="P250">
            <v>9.0967803267545763E-2</v>
          </cell>
        </row>
        <row r="251">
          <cell r="N251">
            <v>0.99122267198000003</v>
          </cell>
          <cell r="O251">
            <v>0.32953231320620024</v>
          </cell>
          <cell r="P251">
            <v>7.8968302796830467E-2</v>
          </cell>
        </row>
        <row r="252">
          <cell r="N252">
            <v>0.99129788263999996</v>
          </cell>
          <cell r="O252">
            <v>0.42609159910149125</v>
          </cell>
          <cell r="P252">
            <v>8.4390845037627005E-2</v>
          </cell>
        </row>
        <row r="253">
          <cell r="N253">
            <v>0.99240477857999998</v>
          </cell>
          <cell r="O253">
            <v>0.30541751364165431</v>
          </cell>
          <cell r="P253">
            <v>8.5502032871519307E-2</v>
          </cell>
        </row>
        <row r="254">
          <cell r="N254">
            <v>0.99336194870000005</v>
          </cell>
          <cell r="O254">
            <v>0.34321397195269882</v>
          </cell>
          <cell r="P254">
            <v>6.5605069818998593E-2</v>
          </cell>
        </row>
        <row r="255">
          <cell r="N255">
            <v>0.99262650706</v>
          </cell>
          <cell r="O255">
            <v>0.28155280763936602</v>
          </cell>
          <cell r="P255">
            <v>8.9297616343668867E-2</v>
          </cell>
        </row>
        <row r="256">
          <cell r="N256">
            <v>0.99462293999999996</v>
          </cell>
          <cell r="O256">
            <v>0.38356324256908858</v>
          </cell>
          <cell r="P256">
            <v>0.11609731221361133</v>
          </cell>
        </row>
        <row r="257">
          <cell r="N257">
            <v>0.99543558471999993</v>
          </cell>
          <cell r="O257">
            <v>0.52626549426335245</v>
          </cell>
          <cell r="P257">
            <v>9.4124114546653204E-2</v>
          </cell>
        </row>
        <row r="258">
          <cell r="N258">
            <v>0.99555283014000007</v>
          </cell>
          <cell r="O258">
            <v>0.32178735301766936</v>
          </cell>
          <cell r="P258">
            <v>6.7588986503646975E-2</v>
          </cell>
        </row>
        <row r="259">
          <cell r="N259">
            <v>0.99868055192000005</v>
          </cell>
          <cell r="O259">
            <v>0.44376945074975443</v>
          </cell>
          <cell r="P259">
            <v>0.16880487927385252</v>
          </cell>
        </row>
      </sheetData>
      <sheetData sheetId="2">
        <row r="14">
          <cell r="N14">
            <v>119.56639114000001</v>
          </cell>
          <cell r="O14">
            <v>-0.7272282105165726</v>
          </cell>
        </row>
        <row r="15">
          <cell r="N15">
            <v>100.28135106000001</v>
          </cell>
          <cell r="O15">
            <v>-0.46650947398328158</v>
          </cell>
        </row>
        <row r="16">
          <cell r="N16">
            <v>60.464938314000008</v>
          </cell>
          <cell r="O16">
            <v>-0.48682084451110247</v>
          </cell>
        </row>
        <row r="17">
          <cell r="N17">
            <v>40.030076609999995</v>
          </cell>
          <cell r="O17">
            <v>-0.55349531842926447</v>
          </cell>
        </row>
        <row r="18">
          <cell r="N18">
            <v>20.040443884000002</v>
          </cell>
          <cell r="O18">
            <v>-0.60013515018008967</v>
          </cell>
        </row>
        <row r="19">
          <cell r="N19">
            <v>10.062425868</v>
          </cell>
          <cell r="O19">
            <v>-0.67606683741814977</v>
          </cell>
        </row>
        <row r="20">
          <cell r="N20">
            <v>5.0610887790000003</v>
          </cell>
          <cell r="O20">
            <v>-0.70365984913039203</v>
          </cell>
        </row>
        <row r="21">
          <cell r="N21">
            <v>1.0479269566</v>
          </cell>
          <cell r="O21">
            <v>-0.76883824290010638</v>
          </cell>
        </row>
        <row r="22">
          <cell r="N22">
            <v>1.0501126354000001</v>
          </cell>
          <cell r="O22">
            <v>-0.78739389356238765</v>
          </cell>
        </row>
        <row r="23">
          <cell r="N23">
            <v>125.14545885999999</v>
          </cell>
          <cell r="O23">
            <v>-0.72105655681533221</v>
          </cell>
        </row>
        <row r="24">
          <cell r="N24">
            <v>124.660284</v>
          </cell>
          <cell r="O24">
            <v>-0.61828694641296822</v>
          </cell>
        </row>
        <row r="28">
          <cell r="O28">
            <v>-0.31153704049727021</v>
          </cell>
        </row>
        <row r="29">
          <cell r="O29">
            <v>-0.35950452142659028</v>
          </cell>
        </row>
        <row r="30">
          <cell r="O30">
            <v>-0.62683055807469101</v>
          </cell>
        </row>
        <row r="31">
          <cell r="O31">
            <v>-0.73102367319314576</v>
          </cell>
        </row>
        <row r="32">
          <cell r="O32">
            <v>-1.7338051122358915</v>
          </cell>
        </row>
        <row r="33">
          <cell r="O33">
            <v>-1.090539440661672</v>
          </cell>
        </row>
        <row r="34">
          <cell r="O34">
            <v>-1.1268759594504512</v>
          </cell>
        </row>
        <row r="35">
          <cell r="O35">
            <v>-1.2109190772918317</v>
          </cell>
        </row>
        <row r="36">
          <cell r="O36">
            <v>-1.1708228665956031</v>
          </cell>
        </row>
        <row r="37">
          <cell r="O37">
            <v>-0.27444723702562146</v>
          </cell>
        </row>
        <row r="38">
          <cell r="O38">
            <v>-0.26971955521676083</v>
          </cell>
        </row>
      </sheetData>
      <sheetData sheetId="3"/>
      <sheetData sheetId="4"/>
      <sheetData sheetId="5">
        <row r="41">
          <cell r="N41">
            <v>-0.20844230523483276</v>
          </cell>
          <cell r="O41">
            <v>-0.18539568268241569</v>
          </cell>
        </row>
        <row r="42">
          <cell r="N42">
            <v>-0.23519512791002395</v>
          </cell>
          <cell r="O42">
            <v>-0.19115437154879153</v>
          </cell>
        </row>
        <row r="43">
          <cell r="N43">
            <v>-0.30969241721252455</v>
          </cell>
          <cell r="O43">
            <v>-0.17776394763348652</v>
          </cell>
        </row>
        <row r="44">
          <cell r="N44">
            <v>-0.36413177364592525</v>
          </cell>
          <cell r="O44">
            <v>-0.17167290820636519</v>
          </cell>
        </row>
        <row r="45">
          <cell r="N45">
            <v>-0.43130035148648954</v>
          </cell>
          <cell r="O45">
            <v>-0.16943428415551065</v>
          </cell>
        </row>
        <row r="46">
          <cell r="N46">
            <v>-0.46772800191927605</v>
          </cell>
          <cell r="O46">
            <v>-0.16442898143945994</v>
          </cell>
        </row>
        <row r="152">
          <cell r="U152">
            <v>1.5729883911374341E-3</v>
          </cell>
          <cell r="V152">
            <v>6.9226332340198643E-4</v>
          </cell>
        </row>
        <row r="204">
          <cell r="T204">
            <v>-1.2364050264899399E-4</v>
          </cell>
          <cell r="U204">
            <v>1.1108769145304806E-4</v>
          </cell>
        </row>
        <row r="226">
          <cell r="U226">
            <v>-2.2820298027129916E-4</v>
          </cell>
          <cell r="V226">
            <v>-9.1269021416439593E-4</v>
          </cell>
        </row>
      </sheetData>
      <sheetData sheetId="6"/>
      <sheetData sheetId="7">
        <row r="86">
          <cell r="U86">
            <v>-2.8874773213776609E-3</v>
          </cell>
          <cell r="V86">
            <v>-6.7812097146875217E-4</v>
          </cell>
        </row>
        <row r="142">
          <cell r="U142">
            <v>-3.3986827359856458E-3</v>
          </cell>
          <cell r="V142">
            <v>-7.297072886064429E-4</v>
          </cell>
        </row>
        <row r="152">
          <cell r="U152">
            <v>4.887680790284509E-3</v>
          </cell>
          <cell r="V152">
            <v>-3.4943969746398093E-3</v>
          </cell>
        </row>
        <row r="208">
          <cell r="U208">
            <v>-4.8472644477676169E-4</v>
          </cell>
          <cell r="V208">
            <v>-1.8268241332727636E-4</v>
          </cell>
        </row>
        <row r="282">
          <cell r="T282">
            <v>-3.0375124699831037E-4</v>
          </cell>
          <cell r="U282">
            <v>-1.5001332926332491E-3</v>
          </cell>
        </row>
      </sheetData>
      <sheetData sheetId="8"/>
      <sheetData sheetId="9"/>
      <sheetData sheetId="10"/>
      <sheetData sheetId="11"/>
      <sheetData sheetId="12">
        <row r="8">
          <cell r="D8">
            <v>0.1</v>
          </cell>
        </row>
      </sheetData>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B4803-1452-4894-853A-591258ACB279}">
  <dimension ref="A8:Z398"/>
  <sheetViews>
    <sheetView topLeftCell="B10" workbookViewId="0">
      <selection activeCell="B10" sqref="B10"/>
    </sheetView>
  </sheetViews>
  <sheetFormatPr defaultRowHeight="15" x14ac:dyDescent="0.25"/>
  <cols>
    <col min="2" max="2" width="11.28515625" customWidth="1"/>
    <col min="3" max="3" width="21.42578125" customWidth="1"/>
    <col min="6" max="6" width="10.5703125" customWidth="1"/>
  </cols>
  <sheetData>
    <row r="8" spans="1:26" x14ac:dyDescent="0.25">
      <c r="B8" s="1" t="s">
        <v>0</v>
      </c>
      <c r="E8" s="2"/>
      <c r="F8" s="2"/>
      <c r="G8" s="2"/>
      <c r="H8" s="2"/>
      <c r="I8" s="2"/>
      <c r="J8" s="2"/>
      <c r="K8" s="2"/>
      <c r="N8" s="2"/>
      <c r="O8" s="2"/>
      <c r="Y8" s="3"/>
      <c r="Z8" s="3"/>
    </row>
    <row r="9" spans="1:26" x14ac:dyDescent="0.25">
      <c r="A9" s="1" t="s">
        <v>1</v>
      </c>
      <c r="B9" s="1" t="s">
        <v>2</v>
      </c>
      <c r="C9" s="1" t="s">
        <v>3</v>
      </c>
      <c r="D9" s="4" t="s">
        <v>4</v>
      </c>
      <c r="E9" s="5" t="s">
        <v>5</v>
      </c>
      <c r="F9" s="5" t="s">
        <v>6</v>
      </c>
      <c r="G9" s="5" t="s">
        <v>7</v>
      </c>
      <c r="H9" s="5" t="s">
        <v>8</v>
      </c>
      <c r="I9" s="5" t="s">
        <v>9</v>
      </c>
      <c r="J9" s="5" t="s">
        <v>10</v>
      </c>
      <c r="K9" s="5" t="s">
        <v>10</v>
      </c>
      <c r="R9" s="1" t="s">
        <v>11</v>
      </c>
      <c r="S9" s="1" t="s">
        <v>11</v>
      </c>
      <c r="T9" s="1" t="s">
        <v>11</v>
      </c>
      <c r="U9" s="1" t="s">
        <v>12</v>
      </c>
      <c r="V9" s="1" t="s">
        <v>12</v>
      </c>
    </row>
    <row r="10" spans="1:26" x14ac:dyDescent="0.25">
      <c r="D10" s="4" t="s">
        <v>13</v>
      </c>
      <c r="E10" s="5" t="s">
        <v>14</v>
      </c>
      <c r="F10" s="5" t="s">
        <v>14</v>
      </c>
      <c r="G10" s="5" t="s">
        <v>15</v>
      </c>
      <c r="H10" s="5" t="s">
        <v>14</v>
      </c>
      <c r="I10" s="5" t="s">
        <v>14</v>
      </c>
      <c r="J10" s="5" t="s">
        <v>16</v>
      </c>
      <c r="K10" s="5" t="s">
        <v>17</v>
      </c>
      <c r="L10" s="1" t="s">
        <v>4</v>
      </c>
      <c r="M10" s="1" t="s">
        <v>18</v>
      </c>
      <c r="N10" s="1" t="s">
        <v>19</v>
      </c>
      <c r="O10" s="1" t="s">
        <v>20</v>
      </c>
      <c r="P10" s="1" t="s">
        <v>21</v>
      </c>
      <c r="R10" s="1" t="s">
        <v>5</v>
      </c>
      <c r="S10" s="1" t="s">
        <v>6</v>
      </c>
      <c r="T10" s="1" t="s">
        <v>22</v>
      </c>
      <c r="U10" s="1" t="s">
        <v>5</v>
      </c>
      <c r="V10" s="1" t="s">
        <v>6</v>
      </c>
    </row>
    <row r="11" spans="1:26" x14ac:dyDescent="0.25">
      <c r="A11">
        <v>1</v>
      </c>
      <c r="B11" s="6">
        <v>43312</v>
      </c>
      <c r="C11" s="7" t="s">
        <v>23</v>
      </c>
      <c r="D11">
        <v>0.10009563975999999</v>
      </c>
      <c r="E11" s="2">
        <v>-2.9815465E-5</v>
      </c>
      <c r="F11" s="2">
        <v>-7.5841650000000003E-6</v>
      </c>
      <c r="G11" s="2">
        <v>1.7123417129372E-7</v>
      </c>
      <c r="H11" s="2">
        <v>4.60888736573154E-8</v>
      </c>
      <c r="I11" s="2">
        <v>4.3715996099826E-8</v>
      </c>
      <c r="J11">
        <v>13</v>
      </c>
      <c r="K11">
        <v>2</v>
      </c>
      <c r="L11">
        <v>0.2</v>
      </c>
      <c r="M11">
        <v>10</v>
      </c>
      <c r="N11" s="8">
        <f t="shared" ref="N11:N22" si="0">100*D11/(L11*5)</f>
        <v>10.009563975999999</v>
      </c>
      <c r="O11" s="9">
        <f>1000000*E11*L11/(M11*D11)</f>
        <v>-5.9573953613741315</v>
      </c>
      <c r="P11" s="9">
        <f>1000000*F11*L11/(D11*M11)</f>
        <v>-1.5153836906751592</v>
      </c>
      <c r="Q11" s="10"/>
      <c r="R11" s="10">
        <f>1000000*L11*H11/(M11*D11)</f>
        <v>9.2089672972415198E-3</v>
      </c>
      <c r="S11" s="10">
        <f>1000000*L11*I11/(M11*D11)</f>
        <v>8.7348452349461266E-3</v>
      </c>
      <c r="T11" s="2">
        <f t="shared" ref="T11:T22" si="1">G11*100/D11</f>
        <v>1.7107055982087667E-4</v>
      </c>
      <c r="U11" s="3">
        <f t="shared" ref="U11:U22" si="2">Comode_std*L11/(M11*D11)</f>
        <v>1.9980890324447838E-2</v>
      </c>
      <c r="V11" s="3">
        <f t="shared" ref="V11:V22" si="3">Comode_std*L11/(M11*D11)</f>
        <v>1.9980890324447838E-2</v>
      </c>
      <c r="X11" t="s">
        <v>24</v>
      </c>
    </row>
    <row r="12" spans="1:26" x14ac:dyDescent="0.25">
      <c r="A12">
        <v>2</v>
      </c>
      <c r="D12">
        <v>0.10020164978</v>
      </c>
      <c r="E12" s="2">
        <v>1.28622E-3</v>
      </c>
      <c r="F12" s="2">
        <v>3.4278859999999999E-5</v>
      </c>
      <c r="G12" s="2">
        <v>1.11722530568175E-7</v>
      </c>
      <c r="H12" s="2">
        <v>6.0000000000077406E-8</v>
      </c>
      <c r="I12" s="2">
        <v>1.16028817110233E-7</v>
      </c>
      <c r="J12">
        <v>18</v>
      </c>
      <c r="K12">
        <v>2</v>
      </c>
      <c r="L12">
        <v>0.2</v>
      </c>
      <c r="M12">
        <v>10</v>
      </c>
      <c r="N12" s="8">
        <f t="shared" si="0"/>
        <v>10.020164978</v>
      </c>
      <c r="O12" s="9">
        <f t="shared" ref="O12:O22" si="4">1000000*E12*L12/(M12*D12)</f>
        <v>256.72631195673716</v>
      </c>
      <c r="P12" s="9">
        <f t="shared" ref="P12:P22" si="5">1000000*F12*L12/(D12*M12)</f>
        <v>6.8419751721177713</v>
      </c>
      <c r="Q12" s="10"/>
      <c r="R12" s="10">
        <f t="shared" ref="R12:R22" si="6">1000000*L12*H12/(M12*D12)</f>
        <v>1.197585072337866E-2</v>
      </c>
      <c r="S12" s="10">
        <f t="shared" ref="S12:S22" si="7">1000000*L12*I12/(M12*D12)</f>
        <v>2.3159063222009359E-2</v>
      </c>
      <c r="T12" s="2">
        <f t="shared" si="1"/>
        <v>1.1149769571007056E-4</v>
      </c>
      <c r="U12" s="3">
        <f t="shared" si="2"/>
        <v>1.9959751205605357E-2</v>
      </c>
      <c r="V12" s="3">
        <f t="shared" si="3"/>
        <v>1.9959751205605357E-2</v>
      </c>
      <c r="X12" t="s">
        <v>25</v>
      </c>
    </row>
    <row r="13" spans="1:26" x14ac:dyDescent="0.25">
      <c r="A13">
        <v>3</v>
      </c>
      <c r="D13">
        <v>0.10030234416</v>
      </c>
      <c r="E13" s="2">
        <v>-4.245211E-5</v>
      </c>
      <c r="F13" s="2">
        <v>4.32094E-4</v>
      </c>
      <c r="G13" s="2">
        <v>1.04999389024134E-7</v>
      </c>
      <c r="H13" s="2">
        <v>3.4592396563406801E-8</v>
      </c>
      <c r="I13" s="2">
        <v>3.05941170815643E-8</v>
      </c>
      <c r="J13">
        <v>16</v>
      </c>
      <c r="K13">
        <v>2</v>
      </c>
      <c r="L13">
        <v>0.2</v>
      </c>
      <c r="M13">
        <v>10</v>
      </c>
      <c r="N13" s="8">
        <f t="shared" si="0"/>
        <v>10.030234416000001</v>
      </c>
      <c r="O13" s="9">
        <f t="shared" si="4"/>
        <v>-8.4648290836117202</v>
      </c>
      <c r="P13" s="9">
        <f t="shared" si="5"/>
        <v>86.158305395282412</v>
      </c>
      <c r="Q13" s="10"/>
      <c r="R13" s="10">
        <f t="shared" si="6"/>
        <v>6.89762474707985E-3</v>
      </c>
      <c r="S13" s="10">
        <f t="shared" si="7"/>
        <v>6.1003792758345249E-3</v>
      </c>
      <c r="T13" s="2">
        <f t="shared" si="1"/>
        <v>1.0468288643049197E-4</v>
      </c>
      <c r="U13" s="3">
        <f t="shared" si="2"/>
        <v>1.9939713440890738E-2</v>
      </c>
      <c r="V13" s="3">
        <f t="shared" si="3"/>
        <v>1.9939713440890738E-2</v>
      </c>
      <c r="X13" t="s">
        <v>26</v>
      </c>
    </row>
    <row r="14" spans="1:26" x14ac:dyDescent="0.25">
      <c r="A14">
        <v>4</v>
      </c>
      <c r="D14">
        <v>1.2508795666000001</v>
      </c>
      <c r="E14" s="2">
        <v>-1.5484409999999999E-4</v>
      </c>
      <c r="F14" s="2">
        <v>-1.151108E-4</v>
      </c>
      <c r="G14" s="2">
        <v>3.9257496200578104E-6</v>
      </c>
      <c r="H14" s="2">
        <v>2.3549734605722899E-8</v>
      </c>
      <c r="I14" s="2">
        <v>2.1967248348394101E-8</v>
      </c>
      <c r="J14">
        <v>15</v>
      </c>
      <c r="K14">
        <v>2</v>
      </c>
      <c r="L14">
        <v>0.2</v>
      </c>
      <c r="M14">
        <v>10</v>
      </c>
      <c r="N14" s="8">
        <f>100*D14/(L14*5)</f>
        <v>125.08795666</v>
      </c>
      <c r="O14" s="9">
        <f>1000000*E14*L14/(M14*D14)</f>
        <v>-2.4757635208780298</v>
      </c>
      <c r="P14" s="9">
        <f>1000000*F14*L14/(D14*M14)</f>
        <v>-1.8404777418002152</v>
      </c>
      <c r="Q14" s="10"/>
      <c r="R14" s="10">
        <f>1000000*L14*H14/(M14*D14)</f>
        <v>3.765308065545132E-4</v>
      </c>
      <c r="S14" s="10">
        <f>1000000*L14*I14/(M14*D14)</f>
        <v>3.5122883025586545E-4</v>
      </c>
      <c r="T14" s="2">
        <f>G14*100/D14</f>
        <v>3.1383913566742006E-4</v>
      </c>
      <c r="U14" s="3">
        <f>Comode_std*L14/(M14*D14)</f>
        <v>1.5988749463996563E-3</v>
      </c>
      <c r="V14" s="3">
        <f>Comode_std*L14/(M14*D14)</f>
        <v>1.5988749463996563E-3</v>
      </c>
      <c r="X14" s="7" t="s">
        <v>27</v>
      </c>
    </row>
    <row r="15" spans="1:26" x14ac:dyDescent="0.25">
      <c r="A15">
        <v>5</v>
      </c>
      <c r="D15">
        <v>1.1990444292</v>
      </c>
      <c r="E15" s="2">
        <v>-1.5283064999999999E-4</v>
      </c>
      <c r="F15" s="2">
        <v>-1.112701E-4</v>
      </c>
      <c r="G15" s="2">
        <v>2.1565514016725899E-6</v>
      </c>
      <c r="H15" s="2">
        <v>4.3286574131016799E-8</v>
      </c>
      <c r="I15" s="2">
        <v>3.4139273571651998E-8</v>
      </c>
      <c r="J15">
        <v>15</v>
      </c>
      <c r="K15">
        <v>2</v>
      </c>
      <c r="L15">
        <v>0.2</v>
      </c>
      <c r="M15">
        <v>10</v>
      </c>
      <c r="N15" s="8">
        <f>100*D15/(L15*5)</f>
        <v>119.90444291999999</v>
      </c>
      <c r="O15" s="9">
        <f>1000000*E15*L15/(M15*D15)</f>
        <v>-2.5492074568407497</v>
      </c>
      <c r="P15" s="9">
        <f>1000000*F15*L15/(D15*M15)</f>
        <v>-1.8559795999259041</v>
      </c>
      <c r="Q15" s="10"/>
      <c r="R15" s="10">
        <f>1000000*L15*H15/(M15*D15)</f>
        <v>7.2201785149692108E-4</v>
      </c>
      <c r="S15" s="10">
        <f>1000000*L15*I15/(M15*D15)</f>
        <v>5.6944134412816808E-4</v>
      </c>
      <c r="T15" s="2">
        <f>G15*100/D15</f>
        <v>1.7985583762825509E-4</v>
      </c>
      <c r="U15" s="3">
        <f>Comode_std*L15/(M15*D15)</f>
        <v>1.6679949060222868E-3</v>
      </c>
      <c r="V15" s="3">
        <f>Comode_std*L15/(M15*D15)</f>
        <v>1.6679949060222868E-3</v>
      </c>
      <c r="X15" s="7" t="s">
        <v>28</v>
      </c>
    </row>
    <row r="16" spans="1:26" x14ac:dyDescent="0.25">
      <c r="A16">
        <v>6</v>
      </c>
      <c r="D16">
        <v>1.0007165754</v>
      </c>
      <c r="E16" s="2">
        <v>-1.4165515E-4</v>
      </c>
      <c r="F16" s="2">
        <v>-9.418664E-5</v>
      </c>
      <c r="G16" s="2">
        <v>1.8790271627643901E-7</v>
      </c>
      <c r="H16" s="2">
        <v>5.1223310123419299E-8</v>
      </c>
      <c r="I16" s="2">
        <v>3.0579820143356497E-8</v>
      </c>
      <c r="J16">
        <v>15</v>
      </c>
      <c r="K16">
        <v>2</v>
      </c>
      <c r="L16">
        <v>0.2</v>
      </c>
      <c r="M16">
        <v>10</v>
      </c>
      <c r="N16" s="8">
        <f t="shared" si="0"/>
        <v>100.07165754</v>
      </c>
      <c r="O16" s="9">
        <f>1000000*E16*L16/(M16*D16)</f>
        <v>-2.8310743217854366</v>
      </c>
      <c r="P16" s="9">
        <f t="shared" si="5"/>
        <v>-1.882383929982419</v>
      </c>
      <c r="Q16" s="10"/>
      <c r="R16" s="10">
        <f t="shared" si="6"/>
        <v>1.0237326208561027E-3</v>
      </c>
      <c r="S16" s="10">
        <f t="shared" si="7"/>
        <v>6.1115846174793946E-4</v>
      </c>
      <c r="T16" s="2">
        <f t="shared" si="1"/>
        <v>1.877681662276172E-5</v>
      </c>
      <c r="U16" s="3">
        <f t="shared" si="2"/>
        <v>1.9985678754252402E-3</v>
      </c>
      <c r="V16" s="3">
        <f t="shared" si="3"/>
        <v>1.9985678754252402E-3</v>
      </c>
    </row>
    <row r="17" spans="1:26" x14ac:dyDescent="0.25">
      <c r="A17">
        <v>7</v>
      </c>
      <c r="D17">
        <v>0.60239462556000001</v>
      </c>
      <c r="E17" s="2">
        <v>-1.1465265E-4</v>
      </c>
      <c r="F17" s="2">
        <v>-5.2213909999999999E-5</v>
      </c>
      <c r="G17" s="2">
        <v>5.4476475520278901E-7</v>
      </c>
      <c r="H17" s="2">
        <v>5.0610547319703401E-8</v>
      </c>
      <c r="I17" s="2">
        <v>4.4289376830114802E-8</v>
      </c>
      <c r="J17">
        <v>15</v>
      </c>
      <c r="K17">
        <v>2</v>
      </c>
      <c r="L17">
        <v>0.2</v>
      </c>
      <c r="M17">
        <v>10</v>
      </c>
      <c r="N17" s="8">
        <f t="shared" si="0"/>
        <v>60.239462555999999</v>
      </c>
      <c r="O17" s="9">
        <f t="shared" si="4"/>
        <v>-3.8065628455239371</v>
      </c>
      <c r="P17" s="9">
        <f t="shared" si="5"/>
        <v>-1.7335450146641247</v>
      </c>
      <c r="Q17" s="10"/>
      <c r="R17" s="10">
        <f t="shared" si="6"/>
        <v>1.6803120470291269E-3</v>
      </c>
      <c r="S17" s="10">
        <f t="shared" si="7"/>
        <v>1.4704439565323931E-3</v>
      </c>
      <c r="T17" s="2">
        <f t="shared" si="1"/>
        <v>9.043320310110056E-5</v>
      </c>
      <c r="U17" s="3">
        <f t="shared" si="2"/>
        <v>3.3200827416757809E-3</v>
      </c>
      <c r="V17" s="3">
        <f t="shared" si="3"/>
        <v>3.3200827416757809E-3</v>
      </c>
      <c r="W17" s="2"/>
      <c r="X17" s="2"/>
      <c r="Y17" s="2"/>
      <c r="Z17" s="2"/>
    </row>
    <row r="18" spans="1:26" x14ac:dyDescent="0.25">
      <c r="A18">
        <v>8</v>
      </c>
      <c r="D18">
        <v>0.40045965700000002</v>
      </c>
      <c r="E18" s="2">
        <v>-9.0007579999999994E-5</v>
      </c>
      <c r="F18" s="2">
        <v>-3.2822845000000003E-5</v>
      </c>
      <c r="G18" s="2">
        <v>3.71184125230046E-7</v>
      </c>
      <c r="H18" s="2">
        <v>7.5040453090315806E-8</v>
      </c>
      <c r="I18" s="2">
        <v>6.2759138577580898E-8</v>
      </c>
      <c r="J18">
        <v>14</v>
      </c>
      <c r="K18">
        <v>2</v>
      </c>
      <c r="L18">
        <v>0.2</v>
      </c>
      <c r="M18">
        <v>10</v>
      </c>
      <c r="N18" s="8">
        <f t="shared" si="0"/>
        <v>40.045965700000004</v>
      </c>
      <c r="O18" s="9">
        <f t="shared" si="4"/>
        <v>-4.4952133592822801</v>
      </c>
      <c r="P18" s="9">
        <f t="shared" si="5"/>
        <v>-1.6392585083795344</v>
      </c>
      <c r="Q18" s="10"/>
      <c r="R18" s="10">
        <f t="shared" si="6"/>
        <v>3.7477159947882492E-3</v>
      </c>
      <c r="S18" s="10">
        <f t="shared" si="7"/>
        <v>3.1343551082141036E-3</v>
      </c>
      <c r="T18" s="2">
        <f t="shared" si="1"/>
        <v>9.2689517843253297E-5</v>
      </c>
      <c r="U18" s="3">
        <f t="shared" si="2"/>
        <v>4.9942608825637594E-3</v>
      </c>
      <c r="V18" s="3">
        <f t="shared" si="3"/>
        <v>4.9942608825637594E-3</v>
      </c>
      <c r="W18" s="2"/>
      <c r="X18" s="2"/>
      <c r="Y18" s="2"/>
      <c r="Z18" s="2"/>
    </row>
    <row r="19" spans="1:26" x14ac:dyDescent="0.25">
      <c r="A19">
        <v>9</v>
      </c>
      <c r="B19" s="6"/>
      <c r="C19" s="6"/>
      <c r="D19">
        <v>0.2001229803</v>
      </c>
      <c r="E19" s="2">
        <v>-5.383012E-5</v>
      </c>
      <c r="F19" s="2">
        <v>-1.5763865000000001E-5</v>
      </c>
      <c r="G19" s="2">
        <v>2.5101876031486098E-7</v>
      </c>
      <c r="H19" s="2">
        <v>5.15486333475481E-8</v>
      </c>
      <c r="I19" s="2">
        <v>4.8776103524164299E-8</v>
      </c>
      <c r="J19">
        <v>14</v>
      </c>
      <c r="K19">
        <v>2</v>
      </c>
      <c r="L19">
        <v>0.2</v>
      </c>
      <c r="M19">
        <v>10</v>
      </c>
      <c r="N19" s="8">
        <f t="shared" si="0"/>
        <v>20.01229803</v>
      </c>
      <c r="O19" s="9">
        <f t="shared" si="4"/>
        <v>-5.379704011933506</v>
      </c>
      <c r="P19" s="9">
        <f t="shared" si="5"/>
        <v>-1.5754177732481032</v>
      </c>
      <c r="Q19" s="10"/>
      <c r="R19" s="10">
        <f t="shared" si="6"/>
        <v>5.1516955494339189E-3</v>
      </c>
      <c r="S19" s="10">
        <f t="shared" si="7"/>
        <v>4.8746129456042585E-3</v>
      </c>
      <c r="T19" s="2">
        <f t="shared" si="1"/>
        <v>1.2543225167772548E-4</v>
      </c>
      <c r="U19" s="3">
        <f t="shared" si="2"/>
        <v>9.9938547637150113E-3</v>
      </c>
      <c r="V19" s="3">
        <f t="shared" si="3"/>
        <v>9.9938547637150113E-3</v>
      </c>
      <c r="W19" s="3"/>
      <c r="X19" s="3"/>
      <c r="Y19" s="3"/>
    </row>
    <row r="20" spans="1:26" x14ac:dyDescent="0.25">
      <c r="A20">
        <v>10</v>
      </c>
      <c r="D20">
        <v>0.10004098458000001</v>
      </c>
      <c r="E20" s="2">
        <v>-3.0019815000000001E-5</v>
      </c>
      <c r="F20" s="2">
        <v>-7.5752279999999998E-6</v>
      </c>
      <c r="G20" s="2">
        <v>9.4636994044385103E-8</v>
      </c>
      <c r="H20" s="2">
        <v>9.1432058245453598E-8</v>
      </c>
      <c r="I20" s="2">
        <v>6.8576239077394603E-8</v>
      </c>
      <c r="J20">
        <v>13</v>
      </c>
      <c r="K20">
        <v>2</v>
      </c>
      <c r="L20">
        <v>0.2</v>
      </c>
      <c r="M20">
        <v>10</v>
      </c>
      <c r="N20" s="8">
        <f t="shared" si="0"/>
        <v>10.004098458000001</v>
      </c>
      <c r="O20" s="9">
        <f t="shared" si="4"/>
        <v>-6.0015033090750896</v>
      </c>
      <c r="P20" s="9">
        <f t="shared" si="5"/>
        <v>-1.5144249193074064</v>
      </c>
      <c r="Q20" s="10"/>
      <c r="R20" s="10">
        <f t="shared" si="6"/>
        <v>1.8278920110454913E-2</v>
      </c>
      <c r="S20" s="10">
        <f t="shared" si="7"/>
        <v>1.3709628981621242E-2</v>
      </c>
      <c r="T20" s="2">
        <f t="shared" si="1"/>
        <v>9.4598223359853594E-5</v>
      </c>
      <c r="U20" s="3">
        <f t="shared" si="2"/>
        <v>1.9991806442095295E-2</v>
      </c>
      <c r="V20" s="3">
        <f t="shared" si="3"/>
        <v>1.9991806442095295E-2</v>
      </c>
    </row>
    <row r="21" spans="1:26" x14ac:dyDescent="0.25">
      <c r="A21">
        <v>11</v>
      </c>
      <c r="D21">
        <v>5.0016966656E-2</v>
      </c>
      <c r="E21" s="2">
        <v>-1.6063109999999999E-5</v>
      </c>
      <c r="F21" s="2">
        <v>-3.7568764999999999E-6</v>
      </c>
      <c r="G21" s="2">
        <v>1.6021832538813601E-8</v>
      </c>
      <c r="H21" s="2">
        <v>1.49924280888717E-8</v>
      </c>
      <c r="I21" s="2">
        <v>2.7331971073268701E-8</v>
      </c>
      <c r="J21">
        <v>12</v>
      </c>
      <c r="K21">
        <v>2</v>
      </c>
      <c r="L21">
        <v>0.2</v>
      </c>
      <c r="M21">
        <v>10</v>
      </c>
      <c r="N21" s="8">
        <f t="shared" si="0"/>
        <v>5.0016966655999999</v>
      </c>
      <c r="O21" s="9">
        <f t="shared" si="4"/>
        <v>-6.4230644415031035</v>
      </c>
      <c r="P21" s="9">
        <f t="shared" si="5"/>
        <v>-1.5022408399287956</v>
      </c>
      <c r="Q21" s="10"/>
      <c r="R21" s="10">
        <f t="shared" si="6"/>
        <v>5.9949369548875754E-3</v>
      </c>
      <c r="S21" s="10">
        <f t="shared" si="7"/>
        <v>1.0929079830549852E-2</v>
      </c>
      <c r="T21" s="2">
        <f t="shared" si="1"/>
        <v>3.2032795289259375E-5</v>
      </c>
      <c r="U21" s="3">
        <f t="shared" si="2"/>
        <v>3.9986431279516267E-2</v>
      </c>
      <c r="V21" s="3">
        <f t="shared" si="3"/>
        <v>3.9986431279516267E-2</v>
      </c>
    </row>
    <row r="22" spans="1:26" x14ac:dyDescent="0.25">
      <c r="A22">
        <v>12</v>
      </c>
      <c r="D22">
        <v>1.0301204566E-2</v>
      </c>
      <c r="E22" s="2">
        <v>-3.5691225000000001E-6</v>
      </c>
      <c r="F22" s="2">
        <v>-7.8145315000000004E-7</v>
      </c>
      <c r="G22" s="2">
        <v>8.3903118429924395E-8</v>
      </c>
      <c r="H22" s="2">
        <v>3.2983719146724502E-8</v>
      </c>
      <c r="I22" s="2">
        <v>4.5002330894382599E-8</v>
      </c>
      <c r="J22">
        <v>10</v>
      </c>
      <c r="K22">
        <v>2</v>
      </c>
      <c r="L22">
        <v>0.2</v>
      </c>
      <c r="M22">
        <v>10</v>
      </c>
      <c r="N22" s="8">
        <f t="shared" si="0"/>
        <v>1.0301204566</v>
      </c>
      <c r="O22" s="9">
        <f t="shared" si="4"/>
        <v>-6.9295245563420655</v>
      </c>
      <c r="P22" s="9">
        <f t="shared" si="5"/>
        <v>-1.5172073226838976</v>
      </c>
      <c r="Q22" s="10"/>
      <c r="R22" s="10">
        <f t="shared" si="6"/>
        <v>6.4038567403253144E-2</v>
      </c>
      <c r="S22" s="10">
        <f t="shared" si="7"/>
        <v>8.7372948680034201E-2</v>
      </c>
      <c r="T22" s="2">
        <f t="shared" si="1"/>
        <v>8.1449812876111362E-4</v>
      </c>
      <c r="U22" s="3">
        <f t="shared" si="2"/>
        <v>0.19415205155726839</v>
      </c>
      <c r="V22" s="3">
        <f t="shared" si="3"/>
        <v>0.19415205155726839</v>
      </c>
      <c r="X22" s="7" t="s">
        <v>29</v>
      </c>
    </row>
    <row r="23" spans="1:26" x14ac:dyDescent="0.25">
      <c r="A23">
        <v>13</v>
      </c>
      <c r="E23" s="2"/>
      <c r="F23" s="2"/>
      <c r="G23" s="2"/>
      <c r="H23" s="2"/>
      <c r="I23" s="2"/>
      <c r="J23" s="2"/>
      <c r="O23" s="11"/>
      <c r="P23" s="11"/>
    </row>
    <row r="24" spans="1:26" x14ac:dyDescent="0.25">
      <c r="A24">
        <v>14</v>
      </c>
      <c r="B24" s="6">
        <v>43312</v>
      </c>
      <c r="C24" s="7" t="s">
        <v>30</v>
      </c>
      <c r="D24">
        <v>1.2515831883999999</v>
      </c>
      <c r="E24" s="2">
        <v>-1.8193524999999999E-4</v>
      </c>
      <c r="F24" s="2">
        <v>-1.4880850000000001E-4</v>
      </c>
      <c r="G24" s="2">
        <v>3.3492614807898001E-6</v>
      </c>
      <c r="H24" s="2">
        <v>4.0046067222631398E-8</v>
      </c>
      <c r="I24" s="2">
        <v>4.1650330130743299E-8</v>
      </c>
      <c r="J24">
        <v>16</v>
      </c>
      <c r="K24">
        <v>2</v>
      </c>
      <c r="L24">
        <v>0.2</v>
      </c>
      <c r="M24">
        <v>10</v>
      </c>
      <c r="N24" s="8">
        <f t="shared" ref="N24:N32" si="8">100*D24/(L24*5)</f>
        <v>125.15831883999999</v>
      </c>
      <c r="O24" s="9">
        <f t="shared" ref="O24:O32" si="9">1000000*E24*L24/(M24*D24)</f>
        <v>-2.9072817801680855</v>
      </c>
      <c r="P24" s="9">
        <f t="shared" ref="P24:P32" si="10">1000000*F24*L24/(D24*M24)</f>
        <v>-2.3779242383438208</v>
      </c>
      <c r="R24" s="10">
        <f t="shared" ref="R24:R32" si="11">1000000*L24*H24/(M24*D24)</f>
        <v>6.3992657609640037E-4</v>
      </c>
      <c r="S24" s="10">
        <f t="shared" ref="S24:S32" si="12">1000000*L24*I24/(M24*D24)</f>
        <v>6.6556231366431649E-4</v>
      </c>
      <c r="T24" s="2">
        <f t="shared" ref="T24:T32" si="13">G24*100/D24</f>
        <v>2.6760198697390876E-4</v>
      </c>
      <c r="U24" s="3">
        <f>Comode_std*L24/(M24*D24)</f>
        <v>1.5979760822424935E-3</v>
      </c>
      <c r="V24" s="3">
        <f>Comode_std*L24/(M24*D24)</f>
        <v>1.5979760822424935E-3</v>
      </c>
      <c r="X24" s="7" t="s">
        <v>27</v>
      </c>
    </row>
    <row r="25" spans="1:26" x14ac:dyDescent="0.25">
      <c r="A25">
        <v>15</v>
      </c>
      <c r="D25">
        <v>1.1994064298</v>
      </c>
      <c r="E25" s="2">
        <v>-1.7935879999999999E-4</v>
      </c>
      <c r="F25" s="2">
        <v>-1.4390879999999999E-4</v>
      </c>
      <c r="G25" s="2">
        <v>1.90895042809818E-6</v>
      </c>
      <c r="H25" s="2">
        <v>4.9713780785609698E-8</v>
      </c>
      <c r="I25" s="2">
        <v>1.5667163112698101E-8</v>
      </c>
      <c r="J25">
        <v>16</v>
      </c>
      <c r="K25">
        <v>2</v>
      </c>
      <c r="L25">
        <v>0.2</v>
      </c>
      <c r="M25">
        <v>10</v>
      </c>
      <c r="N25" s="8">
        <f t="shared" si="8"/>
        <v>119.94064298000001</v>
      </c>
      <c r="O25" s="9">
        <f t="shared" si="9"/>
        <v>-2.9907927045198166</v>
      </c>
      <c r="P25" s="9">
        <f t="shared" si="10"/>
        <v>-2.3996669756722357</v>
      </c>
      <c r="R25" s="10">
        <f t="shared" si="11"/>
        <v>8.2897305784661215E-4</v>
      </c>
      <c r="S25" s="10">
        <f t="shared" si="12"/>
        <v>2.6124860970289424E-4</v>
      </c>
      <c r="T25" s="2">
        <f t="shared" si="13"/>
        <v>1.5915792851106325E-4</v>
      </c>
      <c r="U25" s="3">
        <f>Comode_std*L25/(M25*D25)</f>
        <v>1.6674914777082685E-3</v>
      </c>
      <c r="V25" s="3">
        <f>Comode_std*L25/(M25*D25)</f>
        <v>1.6674914777082685E-3</v>
      </c>
      <c r="X25" s="7" t="s">
        <v>28</v>
      </c>
    </row>
    <row r="26" spans="1:26" x14ac:dyDescent="0.25">
      <c r="A26">
        <v>16</v>
      </c>
      <c r="D26">
        <v>1.0000653803999999</v>
      </c>
      <c r="E26" s="2">
        <v>-1.6625544999999999E-4</v>
      </c>
      <c r="F26" s="2">
        <v>-1.2256444999999999E-4</v>
      </c>
      <c r="G26" s="2">
        <v>1.89388982425531E-7</v>
      </c>
      <c r="H26" s="2">
        <v>5.0603828906519898E-8</v>
      </c>
      <c r="I26" s="2">
        <v>4.0005593358929603E-8</v>
      </c>
      <c r="J26">
        <v>15</v>
      </c>
      <c r="K26">
        <v>2</v>
      </c>
      <c r="L26">
        <v>0.2</v>
      </c>
      <c r="M26">
        <v>10</v>
      </c>
      <c r="N26" s="8">
        <f t="shared" si="8"/>
        <v>100.00653804</v>
      </c>
      <c r="O26" s="9">
        <f t="shared" si="9"/>
        <v>-3.3248916172561072</v>
      </c>
      <c r="P26" s="9">
        <f t="shared" si="10"/>
        <v>-2.4511287442222516</v>
      </c>
      <c r="R26" s="10">
        <f t="shared" si="11"/>
        <v>1.0120104124848256E-3</v>
      </c>
      <c r="S26" s="10">
        <f t="shared" si="12"/>
        <v>8.0005955896460322E-4</v>
      </c>
      <c r="T26" s="2">
        <f t="shared" si="13"/>
        <v>1.8937660090761302E-5</v>
      </c>
      <c r="U26" s="3">
        <f>Comode_std*L26/(M26*D26)</f>
        <v>1.999869247748635E-3</v>
      </c>
      <c r="V26" s="3">
        <f>Comode_std*L26/(M26*D26)</f>
        <v>1.999869247748635E-3</v>
      </c>
    </row>
    <row r="27" spans="1:26" x14ac:dyDescent="0.25">
      <c r="A27">
        <v>17</v>
      </c>
      <c r="D27">
        <v>0.60083242146000004</v>
      </c>
      <c r="E27" s="2">
        <v>-1.3648904999999999E-4</v>
      </c>
      <c r="F27" s="2">
        <v>-7.1186679999999999E-5</v>
      </c>
      <c r="G27" s="2">
        <v>6.8710837031205904E-7</v>
      </c>
      <c r="H27" s="2">
        <v>4.0651537486297398E-8</v>
      </c>
      <c r="I27" s="2">
        <v>3.4752174032714499E-8</v>
      </c>
      <c r="J27">
        <v>15</v>
      </c>
      <c r="K27">
        <v>2</v>
      </c>
      <c r="L27">
        <v>0.2</v>
      </c>
      <c r="M27">
        <v>10</v>
      </c>
      <c r="N27" s="8">
        <f t="shared" si="8"/>
        <v>60.083242146000003</v>
      </c>
      <c r="O27" s="9">
        <f t="shared" si="9"/>
        <v>-4.5433317219579052</v>
      </c>
      <c r="P27" s="9">
        <f t="shared" si="10"/>
        <v>-2.3696018209875911</v>
      </c>
      <c r="R27" s="10">
        <f t="shared" si="11"/>
        <v>1.3531738978903869E-3</v>
      </c>
      <c r="S27" s="10">
        <f t="shared" si="12"/>
        <v>1.1568008912790702E-3</v>
      </c>
      <c r="T27" s="2">
        <f t="shared" si="13"/>
        <v>1.1435940301663677E-4</v>
      </c>
      <c r="U27" s="3">
        <f t="shared" ref="U27:U32" si="14">Comode_std*L27/(M27*D27)</f>
        <v>3.328715176754404E-3</v>
      </c>
      <c r="V27" s="3">
        <f t="shared" ref="V27:V32" si="15">Comode_std*L27/(M27*D27)</f>
        <v>3.328715176754404E-3</v>
      </c>
    </row>
    <row r="28" spans="1:26" x14ac:dyDescent="0.25">
      <c r="A28">
        <v>18</v>
      </c>
      <c r="D28">
        <v>0.40043577312</v>
      </c>
      <c r="E28" s="2">
        <v>-1.095861E-4</v>
      </c>
      <c r="F28" s="2">
        <v>-4.4984960000000001E-5</v>
      </c>
      <c r="G28" s="2">
        <v>3.5263760932740499E-7</v>
      </c>
      <c r="H28" s="2">
        <v>2.7629513205989201E-8</v>
      </c>
      <c r="I28" s="2">
        <v>3.5402505561047698E-8</v>
      </c>
      <c r="J28">
        <v>15</v>
      </c>
      <c r="K28">
        <v>2</v>
      </c>
      <c r="L28">
        <v>0.2</v>
      </c>
      <c r="M28">
        <v>10</v>
      </c>
      <c r="N28" s="8">
        <f t="shared" si="8"/>
        <v>40.043577312000004</v>
      </c>
      <c r="O28" s="9">
        <f t="shared" si="9"/>
        <v>-5.4733421615236137</v>
      </c>
      <c r="P28" s="9">
        <f t="shared" si="10"/>
        <v>-2.2468002620994207</v>
      </c>
      <c r="R28" s="10">
        <f t="shared" si="11"/>
        <v>1.3799722732419E-3</v>
      </c>
      <c r="S28" s="10">
        <f t="shared" si="12"/>
        <v>1.7681989441257291E-3</v>
      </c>
      <c r="T28" s="2">
        <f t="shared" si="13"/>
        <v>8.8063463106661269E-5</v>
      </c>
      <c r="U28" s="3">
        <f t="shared" si="14"/>
        <v>4.9945587638611233E-3</v>
      </c>
      <c r="V28" s="3">
        <f t="shared" si="15"/>
        <v>4.9945587638611233E-3</v>
      </c>
    </row>
    <row r="29" spans="1:26" x14ac:dyDescent="0.25">
      <c r="A29">
        <v>19</v>
      </c>
      <c r="D29">
        <v>0.20057996044000001</v>
      </c>
      <c r="E29" s="2">
        <v>-6.6739404999999994E-5</v>
      </c>
      <c r="F29" s="2">
        <v>-2.2069489999999999E-5</v>
      </c>
      <c r="G29" s="2">
        <v>1.80085521670821E-7</v>
      </c>
      <c r="H29" s="2">
        <v>3.8229811338798099E-8</v>
      </c>
      <c r="I29" s="2">
        <v>2.8818568666747E-8</v>
      </c>
      <c r="J29">
        <v>14</v>
      </c>
      <c r="K29">
        <v>2</v>
      </c>
      <c r="L29">
        <v>0.2</v>
      </c>
      <c r="M29">
        <v>10</v>
      </c>
      <c r="N29" s="8">
        <f t="shared" si="8"/>
        <v>20.057996043999999</v>
      </c>
      <c r="O29" s="9">
        <f t="shared" si="9"/>
        <v>-6.6546433505717966</v>
      </c>
      <c r="P29" s="9">
        <f t="shared" si="10"/>
        <v>-2.2005677886851216</v>
      </c>
      <c r="R29" s="10">
        <f t="shared" si="11"/>
        <v>3.811927298712763E-3</v>
      </c>
      <c r="S29" s="10">
        <f t="shared" si="12"/>
        <v>2.8735242148347686E-3</v>
      </c>
      <c r="T29" s="2">
        <f t="shared" si="13"/>
        <v>8.9782409606512244E-5</v>
      </c>
      <c r="U29" s="3">
        <f t="shared" si="14"/>
        <v>9.9710858233929382E-3</v>
      </c>
      <c r="V29" s="3">
        <f t="shared" si="15"/>
        <v>9.9710858233929382E-3</v>
      </c>
    </row>
    <row r="30" spans="1:26" x14ac:dyDescent="0.25">
      <c r="A30">
        <v>20</v>
      </c>
      <c r="D30">
        <v>0.10072676288</v>
      </c>
      <c r="E30" s="2">
        <v>-3.7682380000000002E-5</v>
      </c>
      <c r="F30" s="2">
        <v>-1.0955675000000001E-5</v>
      </c>
      <c r="G30" s="2">
        <v>7.2150104009324801E-8</v>
      </c>
      <c r="H30" s="2">
        <v>5.4065771057110501E-8</v>
      </c>
      <c r="I30" s="2">
        <v>3.5319737753839497E-8</v>
      </c>
      <c r="J30">
        <v>13</v>
      </c>
      <c r="K30">
        <v>1</v>
      </c>
      <c r="L30">
        <v>0.2</v>
      </c>
      <c r="M30">
        <v>10</v>
      </c>
      <c r="N30" s="8">
        <f t="shared" si="8"/>
        <v>10.072676288</v>
      </c>
      <c r="O30" s="9">
        <f t="shared" si="9"/>
        <v>-7.4820988826758184</v>
      </c>
      <c r="P30" s="9">
        <f t="shared" si="10"/>
        <v>-2.175325541445615</v>
      </c>
      <c r="R30" s="10">
        <f t="shared" si="11"/>
        <v>1.0735135233427746E-2</v>
      </c>
      <c r="S30" s="10">
        <f t="shared" si="12"/>
        <v>7.0129798166783889E-3</v>
      </c>
      <c r="T30" s="2">
        <f t="shared" si="13"/>
        <v>7.1629527194555265E-5</v>
      </c>
      <c r="U30" s="3">
        <f t="shared" si="14"/>
        <v>1.9855696170666022E-2</v>
      </c>
      <c r="V30" s="3">
        <f t="shared" si="15"/>
        <v>1.9855696170666022E-2</v>
      </c>
    </row>
    <row r="31" spans="1:26" x14ac:dyDescent="0.25">
      <c r="A31">
        <v>21</v>
      </c>
      <c r="D31">
        <v>5.0832442450000001E-2</v>
      </c>
      <c r="E31" s="2">
        <v>-2.0415785000000001E-5</v>
      </c>
      <c r="F31" s="2">
        <v>-5.4974394999999998E-6</v>
      </c>
      <c r="G31" s="2">
        <v>3.323894088938E-8</v>
      </c>
      <c r="H31" s="2">
        <v>3.7847539880420198E-8</v>
      </c>
      <c r="I31" s="2">
        <v>2.9698686246196101E-8</v>
      </c>
      <c r="J31">
        <v>12</v>
      </c>
      <c r="K31">
        <v>1</v>
      </c>
      <c r="L31">
        <v>0.2</v>
      </c>
      <c r="M31">
        <v>10</v>
      </c>
      <c r="N31" s="8">
        <f t="shared" si="8"/>
        <v>5.0832442450000004</v>
      </c>
      <c r="O31" s="9">
        <f t="shared" si="9"/>
        <v>-8.0325807755869487</v>
      </c>
      <c r="P31" s="9">
        <f t="shared" si="10"/>
        <v>-2.1629649235947737</v>
      </c>
      <c r="R31" s="10">
        <f t="shared" si="11"/>
        <v>1.4891096337795664E-2</v>
      </c>
      <c r="S31" s="10">
        <f t="shared" si="12"/>
        <v>1.1684933800066142E-2</v>
      </c>
      <c r="T31" s="2">
        <f t="shared" si="13"/>
        <v>6.538922642183604E-5</v>
      </c>
      <c r="U31" s="3">
        <f t="shared" si="14"/>
        <v>3.9344951837937903E-2</v>
      </c>
      <c r="V31" s="3">
        <f t="shared" si="15"/>
        <v>3.9344951837937903E-2</v>
      </c>
    </row>
    <row r="32" spans="1:26" x14ac:dyDescent="0.25">
      <c r="A32">
        <v>22</v>
      </c>
      <c r="D32">
        <v>1.0668711589999999E-2</v>
      </c>
      <c r="E32" s="2">
        <v>-4.6270145000000004E-6</v>
      </c>
      <c r="F32" s="2">
        <v>-1.177548E-6</v>
      </c>
      <c r="G32" s="2">
        <v>9.2857241570185704E-8</v>
      </c>
      <c r="H32" s="2">
        <v>2.2909812630180999E-8</v>
      </c>
      <c r="I32" s="2">
        <v>1.87051604109668E-8</v>
      </c>
      <c r="J32">
        <v>10</v>
      </c>
      <c r="K32">
        <v>2</v>
      </c>
      <c r="L32">
        <v>0.2</v>
      </c>
      <c r="M32">
        <v>10</v>
      </c>
      <c r="N32" s="8">
        <f t="shared" si="8"/>
        <v>1.066871159</v>
      </c>
      <c r="O32" s="9">
        <f t="shared" si="9"/>
        <v>-8.6739892834613617</v>
      </c>
      <c r="P32" s="9">
        <f t="shared" si="10"/>
        <v>-2.2074793006940778</v>
      </c>
      <c r="R32" s="10">
        <f t="shared" si="11"/>
        <v>4.2947665117603957E-2</v>
      </c>
      <c r="S32" s="10">
        <f t="shared" si="12"/>
        <v>3.5065453317717439E-2</v>
      </c>
      <c r="T32" s="2">
        <f t="shared" si="13"/>
        <v>8.7036977977005849E-4</v>
      </c>
      <c r="U32" s="3">
        <f t="shared" si="14"/>
        <v>0.18746406097195853</v>
      </c>
      <c r="V32" s="3">
        <f t="shared" si="15"/>
        <v>0.18746406097195853</v>
      </c>
      <c r="X32" s="7" t="s">
        <v>29</v>
      </c>
    </row>
    <row r="33" spans="1:25" x14ac:dyDescent="0.25">
      <c r="A33">
        <v>23</v>
      </c>
      <c r="E33" s="2"/>
      <c r="F33" s="2"/>
      <c r="G33" s="2"/>
      <c r="H33" s="2"/>
      <c r="I33" s="2"/>
      <c r="N33" s="8"/>
      <c r="O33" s="10"/>
      <c r="P33" s="10"/>
      <c r="R33" s="10"/>
      <c r="S33" s="10"/>
      <c r="T33" s="2"/>
      <c r="U33" s="3"/>
      <c r="V33" s="3"/>
    </row>
    <row r="34" spans="1:25" x14ac:dyDescent="0.25">
      <c r="A34">
        <v>24</v>
      </c>
      <c r="D34" s="12" t="s">
        <v>31</v>
      </c>
      <c r="E34" s="2"/>
      <c r="F34" s="2"/>
      <c r="G34" s="2"/>
      <c r="H34" s="2"/>
      <c r="I34" s="2"/>
      <c r="N34" s="8"/>
      <c r="O34" s="10"/>
      <c r="P34" s="10"/>
      <c r="R34" s="10"/>
      <c r="S34" s="10"/>
      <c r="T34" s="2"/>
      <c r="U34" s="3"/>
      <c r="V34" s="3"/>
    </row>
    <row r="35" spans="1:25" x14ac:dyDescent="0.25">
      <c r="A35">
        <v>25</v>
      </c>
      <c r="D35" s="11" t="s">
        <v>32</v>
      </c>
      <c r="E35" s="2"/>
      <c r="F35" s="2"/>
      <c r="G35" s="2"/>
      <c r="H35" s="2"/>
      <c r="I35" s="2"/>
      <c r="K35" s="12" t="s">
        <v>33</v>
      </c>
      <c r="N35" s="8"/>
      <c r="O35" s="10"/>
      <c r="P35" s="10"/>
      <c r="R35" s="10"/>
      <c r="S35" s="10"/>
      <c r="T35" s="2"/>
      <c r="U35" s="3"/>
      <c r="V35" s="3"/>
    </row>
    <row r="36" spans="1:25" x14ac:dyDescent="0.25">
      <c r="A36">
        <v>26</v>
      </c>
      <c r="R36" s="10"/>
      <c r="S36" s="10"/>
      <c r="T36" s="2"/>
      <c r="U36" s="3"/>
      <c r="V36" s="3"/>
    </row>
    <row r="37" spans="1:25" x14ac:dyDescent="0.25">
      <c r="A37">
        <v>27</v>
      </c>
      <c r="D37" s="4" t="s">
        <v>4</v>
      </c>
      <c r="E37" s="5" t="s">
        <v>5</v>
      </c>
      <c r="F37" s="5" t="s">
        <v>6</v>
      </c>
      <c r="G37" s="5" t="s">
        <v>7</v>
      </c>
      <c r="H37" s="5" t="s">
        <v>8</v>
      </c>
      <c r="I37" s="5" t="s">
        <v>9</v>
      </c>
      <c r="J37" s="5" t="s">
        <v>10</v>
      </c>
      <c r="K37" s="5" t="s">
        <v>10</v>
      </c>
      <c r="R37" s="1" t="s">
        <v>11</v>
      </c>
      <c r="S37" s="1" t="s">
        <v>11</v>
      </c>
      <c r="T37" s="1" t="s">
        <v>11</v>
      </c>
      <c r="U37" s="1" t="s">
        <v>12</v>
      </c>
      <c r="V37" s="1" t="s">
        <v>12</v>
      </c>
    </row>
    <row r="38" spans="1:25" x14ac:dyDescent="0.25">
      <c r="A38">
        <v>28</v>
      </c>
      <c r="D38" s="4" t="s">
        <v>13</v>
      </c>
      <c r="E38" s="5" t="s">
        <v>14</v>
      </c>
      <c r="F38" s="5" t="s">
        <v>14</v>
      </c>
      <c r="G38" s="5" t="s">
        <v>15</v>
      </c>
      <c r="H38" s="5" t="s">
        <v>14</v>
      </c>
      <c r="I38" s="5" t="s">
        <v>14</v>
      </c>
      <c r="J38" s="5" t="s">
        <v>16</v>
      </c>
      <c r="K38" s="5" t="s">
        <v>17</v>
      </c>
      <c r="L38" s="1" t="s">
        <v>4</v>
      </c>
      <c r="M38" s="1" t="s">
        <v>18</v>
      </c>
      <c r="N38" s="1" t="s">
        <v>19</v>
      </c>
      <c r="O38" s="1" t="s">
        <v>20</v>
      </c>
      <c r="P38" s="1" t="s">
        <v>21</v>
      </c>
      <c r="R38" s="1" t="s">
        <v>5</v>
      </c>
      <c r="S38" s="1" t="s">
        <v>6</v>
      </c>
      <c r="T38" s="1" t="s">
        <v>22</v>
      </c>
      <c r="U38" s="1" t="s">
        <v>5</v>
      </c>
      <c r="V38" s="1" t="s">
        <v>6</v>
      </c>
    </row>
    <row r="39" spans="1:25" x14ac:dyDescent="0.25">
      <c r="A39">
        <v>29</v>
      </c>
      <c r="B39" s="6"/>
      <c r="C39" s="7" t="s">
        <v>23</v>
      </c>
      <c r="D39">
        <v>0.10424265814</v>
      </c>
      <c r="E39" s="2">
        <v>-3.9191624999999996E-6</v>
      </c>
      <c r="F39" s="2">
        <v>-1.1199115000000001E-6</v>
      </c>
      <c r="G39" s="2">
        <v>1.51124421798708E-8</v>
      </c>
      <c r="H39" s="2">
        <v>1.34630441858445E-8</v>
      </c>
      <c r="I39" s="2">
        <v>1.1163117519313301E-8</v>
      </c>
      <c r="J39">
        <v>10</v>
      </c>
      <c r="K39">
        <v>2</v>
      </c>
      <c r="L39">
        <v>0.2</v>
      </c>
      <c r="M39">
        <v>10</v>
      </c>
      <c r="N39" s="8">
        <f>100*D39/(L39*5)</f>
        <v>10.424265814</v>
      </c>
      <c r="O39" s="10">
        <f>1000000*E39*L39/(M39*D39)</f>
        <v>-0.75193065294564632</v>
      </c>
      <c r="P39" s="10">
        <f>1000000*F39*L39/(D39*M39)</f>
        <v>-0.21486625916540547</v>
      </c>
      <c r="Q39" s="10"/>
      <c r="R39" s="10">
        <f>1000000*L39*H39/(M39*D39)</f>
        <v>2.5830201236356348E-3</v>
      </c>
      <c r="S39" s="10">
        <f>1000000*L39*I39/(M39*D39)</f>
        <v>2.1417561137631403E-3</v>
      </c>
      <c r="T39" s="2">
        <f>G39*100/D39</f>
        <v>1.4497368399388361E-5</v>
      </c>
      <c r="U39" s="3">
        <f>Comode_std*L39/(M39*D39)</f>
        <v>1.9186003462363363E-2</v>
      </c>
      <c r="V39" s="3">
        <f>Comode_std*L39/(M39*D39)</f>
        <v>1.9186003462363363E-2</v>
      </c>
      <c r="X39" t="s">
        <v>24</v>
      </c>
    </row>
    <row r="40" spans="1:25" x14ac:dyDescent="0.25">
      <c r="A40">
        <v>30</v>
      </c>
      <c r="D40">
        <v>0.10423673208000001</v>
      </c>
      <c r="E40">
        <v>1.3693679999999999E-3</v>
      </c>
      <c r="F40" s="2">
        <v>4.4048100000000003E-5</v>
      </c>
      <c r="G40" s="2">
        <v>1.12551106685057E-8</v>
      </c>
      <c r="H40" s="2">
        <v>7.7175125526275604E-8</v>
      </c>
      <c r="I40" s="2">
        <v>5.9599999999998502E-8</v>
      </c>
      <c r="J40">
        <v>18</v>
      </c>
      <c r="K40">
        <v>2</v>
      </c>
      <c r="L40">
        <v>0.2</v>
      </c>
      <c r="M40">
        <v>10</v>
      </c>
      <c r="N40" s="8">
        <f>100*D40/(L40*5)</f>
        <v>10.423673208</v>
      </c>
      <c r="O40" s="10">
        <f>1000000*E40*L40/(M40*D40)</f>
        <v>262.74192843057136</v>
      </c>
      <c r="P40" s="10">
        <f>1000000*F40*L40/(D40*M40)</f>
        <v>8.4515504507938335</v>
      </c>
      <c r="Q40" s="10"/>
      <c r="R40" s="10">
        <f>1000000*L40*H40/(M40*D40)</f>
        <v>1.4807664052062752E-2</v>
      </c>
      <c r="S40" s="10">
        <f>1000000*L40*I40/(M40*D40)</f>
        <v>1.1435508157384764E-2</v>
      </c>
      <c r="T40" s="2">
        <f>G40*100/D40</f>
        <v>1.0797643444796009E-5</v>
      </c>
      <c r="U40" s="3">
        <f>Comode_std*L40/(M40*D40)</f>
        <v>1.9187094223800424E-2</v>
      </c>
      <c r="V40" s="3">
        <f>Comode_std*L40/(M40*D40)</f>
        <v>1.9187094223800424E-2</v>
      </c>
      <c r="X40" t="s">
        <v>25</v>
      </c>
    </row>
    <row r="41" spans="1:25" x14ac:dyDescent="0.25">
      <c r="A41">
        <v>31</v>
      </c>
      <c r="D41">
        <v>0.10419490884</v>
      </c>
      <c r="E41" s="2">
        <v>-1.7607339999999999E-5</v>
      </c>
      <c r="F41">
        <v>4.5830349999999997E-4</v>
      </c>
      <c r="G41" s="2">
        <v>5.3523624027526297E-8</v>
      </c>
      <c r="H41" s="2">
        <v>2.2300278025173399E-8</v>
      </c>
      <c r="I41" s="2">
        <v>2.4140215409141E-8</v>
      </c>
      <c r="J41">
        <v>16</v>
      </c>
      <c r="K41">
        <v>2</v>
      </c>
      <c r="L41">
        <v>0.2</v>
      </c>
      <c r="M41">
        <v>10</v>
      </c>
      <c r="N41" s="8">
        <f>100*D41/(L41*5)</f>
        <v>10.419490884</v>
      </c>
      <c r="O41" s="10">
        <f>1000000*E41*L41/(M41*D41)</f>
        <v>-3.379692961205532</v>
      </c>
      <c r="P41" s="10">
        <f>1000000*F41*L41/(D41*M41)</f>
        <v>87.970421031561798</v>
      </c>
      <c r="Q41" s="10"/>
      <c r="R41" s="10">
        <f>1000000*L41*H41/(M41*D41)</f>
        <v>4.2804928327961475E-3</v>
      </c>
      <c r="S41" s="10">
        <f>1000000*L41*I41/(M41*D41)</f>
        <v>4.6336650567467405E-3</v>
      </c>
      <c r="T41" s="2">
        <f>G41*100/D41</f>
        <v>5.1368751720601145E-5</v>
      </c>
      <c r="U41" s="3">
        <f>Comode_std*L41/(M41*D41)</f>
        <v>1.9194795813595535E-2</v>
      </c>
      <c r="V41" s="3">
        <f>Comode_std*L41/(M41*D41)</f>
        <v>1.9194795813595535E-2</v>
      </c>
      <c r="X41" t="s">
        <v>26</v>
      </c>
    </row>
    <row r="42" spans="1:25" x14ac:dyDescent="0.25">
      <c r="A42">
        <v>32</v>
      </c>
      <c r="D42">
        <v>1.2493098558</v>
      </c>
      <c r="E42" s="2">
        <v>-1.9922585E-5</v>
      </c>
      <c r="F42" s="2">
        <v>-1.6143554999999999E-5</v>
      </c>
      <c r="G42" s="2">
        <v>4.4107035323058302E-6</v>
      </c>
      <c r="H42" s="2">
        <v>2.1811860878889002E-8</v>
      </c>
      <c r="I42" s="2">
        <v>4.8357910159559203E-8</v>
      </c>
      <c r="J42">
        <v>13</v>
      </c>
      <c r="K42">
        <v>2</v>
      </c>
      <c r="L42">
        <v>0.2</v>
      </c>
      <c r="M42">
        <v>10</v>
      </c>
      <c r="N42" s="8">
        <f>100*D42/(L42*5)</f>
        <v>124.93098558</v>
      </c>
      <c r="O42" s="10">
        <f>1000000*E42*L42/(M42*D42)</f>
        <v>-0.31893745026517067</v>
      </c>
      <c r="P42" s="10">
        <f>1000000*F42*L42/(D42*M42)</f>
        <v>-0.25843956845537602</v>
      </c>
      <c r="Q42" s="10"/>
      <c r="R42" s="10">
        <f>1000000*L42*H42/(M42*D42)</f>
        <v>3.4918256311876605E-4</v>
      </c>
      <c r="S42" s="10">
        <f>1000000*L42*I42/(M42*D42)</f>
        <v>7.7415398485899316E-4</v>
      </c>
      <c r="T42" s="2">
        <f>G42*100/D42</f>
        <v>3.5305120757903735E-4</v>
      </c>
      <c r="U42" s="3">
        <f>Comode_std*L42/(M42*D42)</f>
        <v>1.6008838725756257E-3</v>
      </c>
      <c r="V42" s="3">
        <f>Comode_std*L42/(M42*D42)</f>
        <v>1.6008838725756257E-3</v>
      </c>
      <c r="X42" s="7" t="s">
        <v>27</v>
      </c>
    </row>
    <row r="43" spans="1:25" x14ac:dyDescent="0.25">
      <c r="A43">
        <v>33</v>
      </c>
      <c r="D43">
        <v>1.199648649</v>
      </c>
      <c r="E43" s="2">
        <v>-1.9693415000000001E-5</v>
      </c>
      <c r="F43" s="13">
        <v>-1.5639435E-5</v>
      </c>
      <c r="G43" s="13">
        <v>2.3876350247972302E-6</v>
      </c>
      <c r="H43" s="2">
        <v>1.05734092302341E-7</v>
      </c>
      <c r="I43" s="2">
        <v>6.1859035516244498E-8</v>
      </c>
      <c r="J43">
        <v>13</v>
      </c>
      <c r="K43">
        <v>2</v>
      </c>
      <c r="L43">
        <v>0.2</v>
      </c>
      <c r="M43">
        <v>10</v>
      </c>
      <c r="N43" s="8">
        <f>100*D43/(L43*5)</f>
        <v>119.96486489999999</v>
      </c>
      <c r="O43" s="10">
        <f>1000000*E43*L43/(M43*D43)</f>
        <v>-0.3283197128828676</v>
      </c>
      <c r="P43" s="10">
        <f>1000000*F43*L43/(D43*M43)</f>
        <v>-0.260733590839896</v>
      </c>
      <c r="Q43" s="10"/>
      <c r="R43" s="10">
        <f>1000000*L43*H43/(M43*D43)</f>
        <v>1.7627509919755013E-3</v>
      </c>
      <c r="S43" s="10">
        <f>1000000*L43*I43/(M43*D43)</f>
        <v>1.031285878041188E-3</v>
      </c>
      <c r="T43" s="2">
        <f>G43*100/D43</f>
        <v>1.990278592642528E-4</v>
      </c>
      <c r="U43" s="3">
        <f>Comode_std*L43/(M43*D43)</f>
        <v>1.6671547970875931E-3</v>
      </c>
      <c r="V43" s="3">
        <f>Comode_std*L43/(M43*D43)</f>
        <v>1.6671547970875931E-3</v>
      </c>
      <c r="X43" s="7" t="s">
        <v>28</v>
      </c>
    </row>
    <row r="44" spans="1:25" x14ac:dyDescent="0.25">
      <c r="A44">
        <v>34</v>
      </c>
      <c r="D44">
        <v>1.0005999798</v>
      </c>
      <c r="E44" s="2">
        <v>-1.8196015000000001E-5</v>
      </c>
      <c r="F44" s="2">
        <v>-1.31902E-5</v>
      </c>
      <c r="G44" s="2">
        <v>4.5238673399703401E-7</v>
      </c>
      <c r="H44" s="2">
        <v>5.9189857872781101E-8</v>
      </c>
      <c r="I44" s="2">
        <v>6.9387715051008798E-8</v>
      </c>
      <c r="J44">
        <v>13</v>
      </c>
      <c r="K44">
        <v>2</v>
      </c>
      <c r="L44">
        <v>0.2</v>
      </c>
      <c r="M44">
        <v>10</v>
      </c>
      <c r="N44" s="8">
        <f t="shared" ref="N44:N50" si="16">100*D44/(L44*5)</f>
        <v>100.05999798000001</v>
      </c>
      <c r="O44" s="10">
        <f t="shared" ref="O44:O50" si="17">1000000*E44*L44/(M44*D44)</f>
        <v>-0.36370208609512505</v>
      </c>
      <c r="P44" s="10">
        <f t="shared" ref="P44:P50" si="18">1000000*F44*L44/(D44*M44)</f>
        <v>-0.26364581783494456</v>
      </c>
      <c r="Q44" s="10"/>
      <c r="R44" s="10">
        <f t="shared" ref="R44:R50" si="19">1000000*L44*H44/(M44*D44)</f>
        <v>1.1830873289566119E-3</v>
      </c>
      <c r="S44" s="10">
        <f t="shared" ref="S44:S50" si="20">1000000*L44*I44/(M44*D44)</f>
        <v>1.3869221757305656E-3</v>
      </c>
      <c r="T44" s="2">
        <f t="shared" ref="T44:T50" si="21">G44*100/D44</f>
        <v>4.5211547384545925E-5</v>
      </c>
      <c r="U44" s="3">
        <f t="shared" ref="U44:U50" si="22">Comode_std*L44/(M44*D44)</f>
        <v>1.9988007599198235E-3</v>
      </c>
      <c r="V44" s="3">
        <f t="shared" ref="V44:V50" si="23">Comode_std*L44/(M44*D44)</f>
        <v>1.9988007599198235E-3</v>
      </c>
    </row>
    <row r="45" spans="1:25" x14ac:dyDescent="0.25">
      <c r="A45">
        <v>35</v>
      </c>
      <c r="D45">
        <v>0.60026147245999995</v>
      </c>
      <c r="E45" s="2">
        <v>-1.4699264999999999E-5</v>
      </c>
      <c r="F45" s="2">
        <v>-7.3076534999999998E-6</v>
      </c>
      <c r="G45" s="2">
        <v>6.3259174723455E-7</v>
      </c>
      <c r="H45" s="2">
        <v>3.3027038544198797E-8</v>
      </c>
      <c r="I45" s="2">
        <v>3.0845002719241301E-8</v>
      </c>
      <c r="J45">
        <v>12</v>
      </c>
      <c r="K45">
        <v>2</v>
      </c>
      <c r="L45">
        <v>0.2</v>
      </c>
      <c r="M45">
        <v>10</v>
      </c>
      <c r="N45" s="8">
        <f t="shared" si="16"/>
        <v>60.026147245999994</v>
      </c>
      <c r="O45" s="10">
        <f t="shared" si="17"/>
        <v>-0.48976206784550963</v>
      </c>
      <c r="P45" s="10">
        <f t="shared" si="18"/>
        <v>-0.24348234345448402</v>
      </c>
      <c r="Q45" s="10"/>
      <c r="R45" s="10">
        <f t="shared" si="19"/>
        <v>1.1004217348432152E-3</v>
      </c>
      <c r="S45" s="10">
        <f t="shared" si="20"/>
        <v>1.0277188903306382E-3</v>
      </c>
      <c r="T45" s="2">
        <f t="shared" si="21"/>
        <v>1.0538603196404621E-4</v>
      </c>
      <c r="U45" s="3">
        <f t="shared" si="22"/>
        <v>3.3318813413154313E-3</v>
      </c>
      <c r="V45" s="3">
        <f t="shared" si="23"/>
        <v>3.3318813413154313E-3</v>
      </c>
      <c r="W45" s="2"/>
      <c r="X45" s="2"/>
      <c r="Y45" s="2"/>
    </row>
    <row r="46" spans="1:25" x14ac:dyDescent="0.25">
      <c r="A46">
        <v>36</v>
      </c>
      <c r="D46">
        <v>0.40036099066000003</v>
      </c>
      <c r="E46" s="2">
        <v>-1.1506599999999999E-5</v>
      </c>
      <c r="F46" s="2">
        <v>-4.6593425E-6</v>
      </c>
      <c r="G46" s="2">
        <v>4.1581977227081601E-7</v>
      </c>
      <c r="H46" s="2">
        <v>4.1491999228767203E-8</v>
      </c>
      <c r="I46" s="2">
        <v>4.4619029222406999E-8</v>
      </c>
      <c r="J46">
        <v>12</v>
      </c>
      <c r="K46">
        <v>2</v>
      </c>
      <c r="L46">
        <v>0.2</v>
      </c>
      <c r="M46">
        <v>10</v>
      </c>
      <c r="N46" s="8">
        <f t="shared" si="16"/>
        <v>40.036099066000006</v>
      </c>
      <c r="O46" s="10">
        <f t="shared" si="17"/>
        <v>-0.57481124627208202</v>
      </c>
      <c r="P46" s="10">
        <f t="shared" si="18"/>
        <v>-0.23275706718174599</v>
      </c>
      <c r="Q46" s="10"/>
      <c r="R46" s="10">
        <f t="shared" si="19"/>
        <v>2.072729371578741E-3</v>
      </c>
      <c r="S46" s="10">
        <f t="shared" si="20"/>
        <v>2.2289398949109393E-3</v>
      </c>
      <c r="T46" s="2">
        <f t="shared" si="21"/>
        <v>1.0386121075016126E-4</v>
      </c>
      <c r="U46" s="3">
        <f t="shared" si="22"/>
        <v>4.9954916853986592E-3</v>
      </c>
      <c r="V46" s="3">
        <f t="shared" si="23"/>
        <v>4.9954916853986592E-3</v>
      </c>
      <c r="W46" s="2"/>
      <c r="X46" s="2"/>
      <c r="Y46" s="2"/>
    </row>
    <row r="47" spans="1:25" x14ac:dyDescent="0.25">
      <c r="A47">
        <v>37</v>
      </c>
      <c r="C47" s="6"/>
      <c r="D47">
        <v>0.20092579542</v>
      </c>
      <c r="E47" s="2">
        <v>-6.8910014999999997E-6</v>
      </c>
      <c r="F47" s="2">
        <v>-2.2028720000000002E-6</v>
      </c>
      <c r="G47" s="2">
        <v>1.7275582050560799E-7</v>
      </c>
      <c r="H47" s="2">
        <v>5.2077915787308602E-8</v>
      </c>
      <c r="I47" s="2">
        <v>8.0782002240598103E-8</v>
      </c>
      <c r="J47">
        <v>11</v>
      </c>
      <c r="K47">
        <v>2</v>
      </c>
      <c r="L47">
        <v>0.2</v>
      </c>
      <c r="M47">
        <v>10</v>
      </c>
      <c r="N47" s="8">
        <f t="shared" si="16"/>
        <v>20.092579541999999</v>
      </c>
      <c r="O47" s="10">
        <f t="shared" si="17"/>
        <v>-0.6859250187956778</v>
      </c>
      <c r="P47" s="10">
        <f t="shared" si="18"/>
        <v>-0.21927219403514461</v>
      </c>
      <c r="Q47" s="10"/>
      <c r="R47" s="10">
        <f t="shared" si="19"/>
        <v>5.1837959061900333E-3</v>
      </c>
      <c r="S47" s="10">
        <f t="shared" si="20"/>
        <v>8.0409787177139255E-3</v>
      </c>
      <c r="T47" s="2">
        <f t="shared" si="21"/>
        <v>8.5979911212740189E-5</v>
      </c>
      <c r="U47" s="3">
        <f t="shared" si="22"/>
        <v>9.9539235159893363E-3</v>
      </c>
      <c r="V47" s="3">
        <f t="shared" si="23"/>
        <v>9.9539235159893363E-3</v>
      </c>
      <c r="W47" s="3"/>
      <c r="X47" s="3"/>
      <c r="Y47" s="3"/>
    </row>
    <row r="48" spans="1:25" x14ac:dyDescent="0.25">
      <c r="A48">
        <v>38</v>
      </c>
      <c r="D48">
        <v>0.10079980926</v>
      </c>
      <c r="E48" s="2">
        <v>-3.8076484999999999E-6</v>
      </c>
      <c r="F48" s="2">
        <v>-1.1252189999999999E-6</v>
      </c>
      <c r="G48" s="2">
        <v>6.8879422415095206E-8</v>
      </c>
      <c r="H48" s="2">
        <v>2.0816270865599399E-8</v>
      </c>
      <c r="I48" s="2">
        <v>1.8180864088375999E-8</v>
      </c>
      <c r="J48">
        <v>10</v>
      </c>
      <c r="K48">
        <v>2</v>
      </c>
      <c r="L48">
        <v>0.2</v>
      </c>
      <c r="M48">
        <v>10</v>
      </c>
      <c r="N48" s="8">
        <f t="shared" si="16"/>
        <v>10.079980925999999</v>
      </c>
      <c r="O48" s="10">
        <f t="shared" si="17"/>
        <v>-0.75548724307179316</v>
      </c>
      <c r="P48" s="10">
        <f t="shared" si="18"/>
        <v>-0.22325816055815026</v>
      </c>
      <c r="Q48" s="10"/>
      <c r="R48" s="10">
        <f t="shared" si="19"/>
        <v>4.1302202887917245E-3</v>
      </c>
      <c r="S48" s="10">
        <f t="shared" si="20"/>
        <v>3.6073211292455571E-3</v>
      </c>
      <c r="T48" s="2">
        <f t="shared" si="21"/>
        <v>6.833288963615963E-5</v>
      </c>
      <c r="U48" s="3">
        <f t="shared" si="22"/>
        <v>1.9841307386219951E-2</v>
      </c>
      <c r="V48" s="3">
        <f t="shared" si="23"/>
        <v>1.9841307386219951E-2</v>
      </c>
    </row>
    <row r="49" spans="1:24" x14ac:dyDescent="0.25">
      <c r="A49">
        <v>39</v>
      </c>
      <c r="D49">
        <v>5.0013497806E-2</v>
      </c>
      <c r="E49" s="2">
        <v>-2.0000525000000002E-6</v>
      </c>
      <c r="F49" s="2">
        <v>-5.5369820000000002E-7</v>
      </c>
      <c r="G49" s="2">
        <v>4.38525135677142E-8</v>
      </c>
      <c r="H49" s="2">
        <v>1.46844897340697E-8</v>
      </c>
      <c r="I49" s="2">
        <v>1.5406203064350401E-8</v>
      </c>
      <c r="J49">
        <v>10</v>
      </c>
      <c r="K49">
        <v>2</v>
      </c>
      <c r="L49">
        <v>0.2</v>
      </c>
      <c r="M49">
        <v>10</v>
      </c>
      <c r="N49" s="8">
        <f t="shared" si="16"/>
        <v>5.0013497806</v>
      </c>
      <c r="O49" s="10">
        <f t="shared" si="17"/>
        <v>-0.79980508772176251</v>
      </c>
      <c r="P49" s="10">
        <f t="shared" si="18"/>
        <v>-0.22141950644914671</v>
      </c>
      <c r="Q49" s="10"/>
      <c r="R49" s="10">
        <f t="shared" si="19"/>
        <v>5.8722106544237896E-3</v>
      </c>
      <c r="S49" s="10">
        <f t="shared" si="20"/>
        <v>6.1608180751965549E-3</v>
      </c>
      <c r="T49" s="2">
        <f t="shared" si="21"/>
        <v>8.7681357016491894E-5</v>
      </c>
      <c r="U49" s="3">
        <f t="shared" si="22"/>
        <v>3.998920466946556E-2</v>
      </c>
      <c r="V49" s="3">
        <f t="shared" si="23"/>
        <v>3.998920466946556E-2</v>
      </c>
    </row>
    <row r="50" spans="1:24" x14ac:dyDescent="0.25">
      <c r="A50">
        <v>40</v>
      </c>
      <c r="D50">
        <v>1.0248701834E-2</v>
      </c>
      <c r="E50" s="2">
        <v>-4.5818434999999999E-7</v>
      </c>
      <c r="F50" s="2">
        <v>-9.8403539999999998E-8</v>
      </c>
      <c r="G50" s="2">
        <v>7.9010071389453305E-8</v>
      </c>
      <c r="H50" s="2">
        <v>6.8144090589188296E-8</v>
      </c>
      <c r="I50" s="2">
        <v>6.2358778317053298E-8</v>
      </c>
      <c r="J50">
        <v>8</v>
      </c>
      <c r="K50">
        <v>2</v>
      </c>
      <c r="L50">
        <v>0.2</v>
      </c>
      <c r="M50">
        <v>10</v>
      </c>
      <c r="N50" s="8">
        <f t="shared" si="16"/>
        <v>1.0248701834</v>
      </c>
      <c r="O50" s="10">
        <f t="shared" si="17"/>
        <v>-0.89413148596044922</v>
      </c>
      <c r="P50" s="10">
        <f t="shared" si="18"/>
        <v>-0.19203122813768847</v>
      </c>
      <c r="Q50" s="10"/>
      <c r="R50" s="10">
        <f t="shared" si="19"/>
        <v>0.1329809212775041</v>
      </c>
      <c r="S50" s="10">
        <f t="shared" si="20"/>
        <v>0.12169107722536812</v>
      </c>
      <c r="T50" s="2">
        <f t="shared" si="21"/>
        <v>7.7092760301932016E-4</v>
      </c>
      <c r="U50" s="3">
        <f t="shared" si="22"/>
        <v>0.19514666661147403</v>
      </c>
      <c r="V50" s="3">
        <f t="shared" si="23"/>
        <v>0.19514666661147403</v>
      </c>
      <c r="X50" s="7" t="s">
        <v>29</v>
      </c>
    </row>
    <row r="51" spans="1:24" x14ac:dyDescent="0.25">
      <c r="A51">
        <v>41</v>
      </c>
    </row>
    <row r="52" spans="1:24" x14ac:dyDescent="0.25">
      <c r="A52">
        <v>42</v>
      </c>
      <c r="C52" s="7" t="s">
        <v>30</v>
      </c>
      <c r="D52">
        <v>1.2498902164000001</v>
      </c>
      <c r="E52" s="2">
        <v>-2.3252835000000001E-5</v>
      </c>
      <c r="F52" s="2">
        <v>-2.033527E-5</v>
      </c>
      <c r="G52" s="2">
        <v>2.53665696892254E-6</v>
      </c>
      <c r="H52" s="2">
        <v>2.2271175878251099E-8</v>
      </c>
      <c r="I52" s="2">
        <v>2.0776166633910101E-8</v>
      </c>
      <c r="J52">
        <v>13</v>
      </c>
      <c r="K52">
        <v>2</v>
      </c>
      <c r="L52">
        <v>0.2</v>
      </c>
      <c r="M52">
        <v>10</v>
      </c>
      <c r="N52" s="8">
        <f t="shared" ref="N52:N60" si="24">100*D52/(L52*5)</f>
        <v>124.98902164</v>
      </c>
      <c r="O52" s="10">
        <f t="shared" ref="O52:O60" si="25">1000000*E52*L52/(M52*D52)</f>
        <v>-0.37207803845323389</v>
      </c>
      <c r="P52" s="10">
        <f t="shared" ref="P52:P60" si="26">1000000*F52*L52/(D52*M52)</f>
        <v>-0.32539289824302686</v>
      </c>
      <c r="R52" s="10">
        <f t="shared" ref="R52:R60" si="27">1000000*L52*H52/(M52*D52)</f>
        <v>3.5637011292716123E-4</v>
      </c>
      <c r="S52" s="10">
        <f t="shared" ref="S52:S60" si="28">1000000*L52*I52/(M52*D52)</f>
        <v>3.3244786400121951E-4</v>
      </c>
      <c r="T52" s="2">
        <f t="shared" ref="T52:T60" si="29">G52*100/D52</f>
        <v>2.0295038201265016E-4</v>
      </c>
      <c r="U52" s="3">
        <f>Comode_std*L52/(M52*D52)</f>
        <v>1.6001405353507816E-3</v>
      </c>
      <c r="V52" s="3">
        <f>Comode_std*L52/(M52*D52)</f>
        <v>1.6001405353507816E-3</v>
      </c>
      <c r="X52" s="7" t="s">
        <v>27</v>
      </c>
    </row>
    <row r="53" spans="1:24" x14ac:dyDescent="0.25">
      <c r="A53">
        <v>43</v>
      </c>
      <c r="D53">
        <v>1.1996927550000001</v>
      </c>
      <c r="E53" s="2">
        <v>-2.2936349999999999E-5</v>
      </c>
      <c r="F53" s="2">
        <v>-1.9627550000000002E-5</v>
      </c>
      <c r="G53" s="2">
        <v>1.8787720953322701E-6</v>
      </c>
      <c r="H53" s="2">
        <v>2.6818417179244198E-8</v>
      </c>
      <c r="I53" s="2">
        <v>2.3448805939748999E-8</v>
      </c>
      <c r="J53">
        <v>13</v>
      </c>
      <c r="K53">
        <v>2</v>
      </c>
      <c r="L53">
        <v>0.2</v>
      </c>
      <c r="M53">
        <v>10</v>
      </c>
      <c r="N53" s="8">
        <f t="shared" si="24"/>
        <v>119.96927550000001</v>
      </c>
      <c r="O53" s="10">
        <f t="shared" si="25"/>
        <v>-0.38237040116158738</v>
      </c>
      <c r="P53" s="10">
        <f t="shared" si="26"/>
        <v>-0.32720961126417747</v>
      </c>
      <c r="R53" s="10">
        <f t="shared" si="27"/>
        <v>4.4708809097116197E-4</v>
      </c>
      <c r="S53" s="10">
        <f t="shared" si="28"/>
        <v>3.9091352084974452E-4</v>
      </c>
      <c r="T53" s="2">
        <f t="shared" si="29"/>
        <v>1.5660443788645452E-4</v>
      </c>
      <c r="U53" s="3">
        <f>Comode_std*L53/(M53*D53)</f>
        <v>1.6670935051199842E-3</v>
      </c>
      <c r="V53" s="3">
        <f>Comode_std*L53/(M53*D53)</f>
        <v>1.6670935051199842E-3</v>
      </c>
      <c r="X53" s="7" t="s">
        <v>28</v>
      </c>
    </row>
    <row r="54" spans="1:24" x14ac:dyDescent="0.25">
      <c r="A54">
        <v>44</v>
      </c>
      <c r="D54">
        <v>1.0008838419999999</v>
      </c>
      <c r="E54" s="2">
        <v>-2.1137979999999998E-5</v>
      </c>
      <c r="F54" s="2">
        <v>-1.6689139999999999E-5</v>
      </c>
      <c r="G54" s="2">
        <v>6.8904230639854704E-8</v>
      </c>
      <c r="H54" s="2">
        <v>3.2167990300918802E-8</v>
      </c>
      <c r="I54" s="2">
        <v>2.9300774733784499E-8</v>
      </c>
      <c r="J54">
        <v>13</v>
      </c>
      <c r="K54">
        <v>2</v>
      </c>
      <c r="L54">
        <v>0.2</v>
      </c>
      <c r="M54">
        <v>10</v>
      </c>
      <c r="N54" s="8">
        <f t="shared" si="24"/>
        <v>100.08838419999999</v>
      </c>
      <c r="O54" s="10">
        <f t="shared" si="25"/>
        <v>-0.42238627726792699</v>
      </c>
      <c r="P54" s="10">
        <f t="shared" si="26"/>
        <v>-0.33348804925556985</v>
      </c>
      <c r="R54" s="10">
        <f t="shared" si="27"/>
        <v>6.4279167973457611E-4</v>
      </c>
      <c r="S54" s="10">
        <f t="shared" si="28"/>
        <v>5.8549800694623455E-4</v>
      </c>
      <c r="T54" s="2">
        <f t="shared" si="29"/>
        <v>6.8843383965683712E-6</v>
      </c>
      <c r="U54" s="3">
        <f>Comode_std*L54/(M54*D54)</f>
        <v>1.9982338769737084E-3</v>
      </c>
      <c r="V54" s="3">
        <f>Comode_std*L54/(M54*D54)</f>
        <v>1.9982338769737084E-3</v>
      </c>
    </row>
    <row r="55" spans="1:24" x14ac:dyDescent="0.25">
      <c r="A55">
        <v>45</v>
      </c>
      <c r="D55">
        <v>0.60034593333999997</v>
      </c>
      <c r="E55" s="2">
        <v>-1.7344004999999999E-5</v>
      </c>
      <c r="F55" s="2">
        <v>-9.6644860000000004E-6</v>
      </c>
      <c r="G55" s="2">
        <v>6.9888591258262402E-7</v>
      </c>
      <c r="H55" s="2">
        <v>5.1956101422258598E-8</v>
      </c>
      <c r="I55" s="2">
        <v>3.3612661513185803E-8</v>
      </c>
      <c r="J55">
        <v>12</v>
      </c>
      <c r="K55">
        <v>2</v>
      </c>
      <c r="L55">
        <v>0.2</v>
      </c>
      <c r="M55">
        <v>10</v>
      </c>
      <c r="N55" s="8">
        <f t="shared" si="24"/>
        <v>60.034593334</v>
      </c>
      <c r="O55" s="10">
        <f t="shared" si="25"/>
        <v>-0.57780036598257078</v>
      </c>
      <c r="P55" s="10">
        <f t="shared" si="26"/>
        <v>-0.32196390325264734</v>
      </c>
      <c r="R55" s="10">
        <f t="shared" si="27"/>
        <v>1.7308721034621807E-3</v>
      </c>
      <c r="S55" s="10">
        <f t="shared" si="28"/>
        <v>1.119776437101294E-3</v>
      </c>
      <c r="T55" s="2">
        <f t="shared" si="29"/>
        <v>1.1641386636774584E-4</v>
      </c>
      <c r="U55" s="3">
        <f t="shared" ref="U55:U60" si="30">Comode_std*L55/(M55*D55)</f>
        <v>3.3314125888603634E-3</v>
      </c>
      <c r="V55" s="3">
        <f t="shared" ref="V55:V60" si="31">Comode_std*L55/(M55*D55)</f>
        <v>3.3314125888603634E-3</v>
      </c>
    </row>
    <row r="56" spans="1:24" x14ac:dyDescent="0.25">
      <c r="A56">
        <v>46</v>
      </c>
      <c r="D56">
        <v>0.39994830794000003</v>
      </c>
      <c r="E56" s="2">
        <v>-1.39204E-5</v>
      </c>
      <c r="F56" s="2">
        <v>-6.1039174999999997E-6</v>
      </c>
      <c r="G56" s="2">
        <v>3.9672763328942102E-7</v>
      </c>
      <c r="H56" s="2">
        <v>3.3554701607971403E-8</v>
      </c>
      <c r="I56" s="2">
        <v>3.7473941062423502E-8</v>
      </c>
      <c r="J56">
        <v>12</v>
      </c>
      <c r="K56">
        <v>2</v>
      </c>
      <c r="L56">
        <v>0.2</v>
      </c>
      <c r="M56">
        <v>10</v>
      </c>
      <c r="N56" s="8">
        <f t="shared" si="24"/>
        <v>39.994830794000002</v>
      </c>
      <c r="O56" s="10">
        <f t="shared" si="25"/>
        <v>-0.69610995839433976</v>
      </c>
      <c r="P56" s="10">
        <f t="shared" si="26"/>
        <v>-0.30523532060626724</v>
      </c>
      <c r="R56" s="10">
        <f t="shared" si="27"/>
        <v>1.6779519223771918E-3</v>
      </c>
      <c r="S56" s="10">
        <f t="shared" si="28"/>
        <v>1.8739392225679983E-3</v>
      </c>
      <c r="T56" s="2">
        <f t="shared" si="29"/>
        <v>9.9194727271839796E-5</v>
      </c>
      <c r="U56" s="3">
        <f t="shared" si="30"/>
        <v>5.000646234262952E-3</v>
      </c>
      <c r="V56" s="3">
        <f t="shared" si="31"/>
        <v>5.000646234262952E-3</v>
      </c>
    </row>
    <row r="57" spans="1:24" x14ac:dyDescent="0.25">
      <c r="A57">
        <v>47</v>
      </c>
      <c r="D57">
        <v>0.19987923594000001</v>
      </c>
      <c r="E57" s="2">
        <v>-8.4080614999999997E-6</v>
      </c>
      <c r="F57" s="2">
        <v>-2.9952885000000001E-6</v>
      </c>
      <c r="G57" s="2">
        <v>1.9408788388313599E-7</v>
      </c>
      <c r="H57" s="2">
        <v>4.9147193335428497E-8</v>
      </c>
      <c r="I57" s="2">
        <v>4.6822131228191701E-8</v>
      </c>
      <c r="J57">
        <v>11</v>
      </c>
      <c r="K57">
        <v>2</v>
      </c>
      <c r="L57">
        <v>0.2</v>
      </c>
      <c r="M57">
        <v>10</v>
      </c>
      <c r="N57" s="8">
        <f t="shared" si="24"/>
        <v>19.987923594000002</v>
      </c>
      <c r="O57" s="10">
        <f t="shared" si="25"/>
        <v>-0.84131415256399555</v>
      </c>
      <c r="P57" s="10">
        <f t="shared" si="26"/>
        <v>-0.29970982087395304</v>
      </c>
      <c r="R57" s="10">
        <f t="shared" si="27"/>
        <v>4.9176887338294164E-3</v>
      </c>
      <c r="S57" s="10">
        <f t="shared" si="28"/>
        <v>4.6850420463130874E-3</v>
      </c>
      <c r="T57" s="2">
        <f t="shared" si="29"/>
        <v>9.710257444720147E-5</v>
      </c>
      <c r="U57" s="3">
        <f t="shared" si="30"/>
        <v>1.0006041851192402E-2</v>
      </c>
      <c r="V57" s="3">
        <f t="shared" si="31"/>
        <v>1.0006041851192402E-2</v>
      </c>
    </row>
    <row r="58" spans="1:24" x14ac:dyDescent="0.25">
      <c r="A58">
        <v>48</v>
      </c>
      <c r="D58">
        <v>0.10045403582</v>
      </c>
      <c r="E58" s="2">
        <v>-4.744652E-6</v>
      </c>
      <c r="F58" s="2">
        <v>-1.5006814999999999E-6</v>
      </c>
      <c r="G58" s="2">
        <v>7.0499392665185304E-8</v>
      </c>
      <c r="H58" s="2">
        <v>4.1623878435340501E-8</v>
      </c>
      <c r="I58" s="2">
        <v>2.1781730251520401E-8</v>
      </c>
      <c r="J58">
        <v>10</v>
      </c>
      <c r="K58">
        <v>2</v>
      </c>
      <c r="L58">
        <v>0.2</v>
      </c>
      <c r="M58">
        <v>10</v>
      </c>
      <c r="N58" s="8">
        <f t="shared" si="24"/>
        <v>10.045403581999999</v>
      </c>
      <c r="O58" s="10">
        <f t="shared" si="25"/>
        <v>-0.94464138972012501</v>
      </c>
      <c r="P58" s="10">
        <f t="shared" si="26"/>
        <v>-0.29877973298932814</v>
      </c>
      <c r="R58" s="10">
        <f t="shared" si="27"/>
        <v>8.2871490618704156E-3</v>
      </c>
      <c r="S58" s="10">
        <f t="shared" si="28"/>
        <v>4.3366560783183079E-3</v>
      </c>
      <c r="T58" s="2">
        <f t="shared" si="29"/>
        <v>7.0180746935355251E-5</v>
      </c>
      <c r="U58" s="3">
        <f t="shared" si="30"/>
        <v>1.9909603269536419E-2</v>
      </c>
      <c r="V58" s="3">
        <f t="shared" si="31"/>
        <v>1.9909603269536419E-2</v>
      </c>
    </row>
    <row r="59" spans="1:24" x14ac:dyDescent="0.25">
      <c r="A59">
        <v>49</v>
      </c>
      <c r="D59">
        <v>5.0657934762E-2</v>
      </c>
      <c r="E59" s="2">
        <v>-2.5761339999999999E-6</v>
      </c>
      <c r="F59" s="2">
        <v>-7.2535250000000004E-7</v>
      </c>
      <c r="G59" s="2">
        <v>3.1497925255066397E-8</v>
      </c>
      <c r="H59" s="2">
        <v>1.78987101211233E-8</v>
      </c>
      <c r="I59" s="2">
        <v>2.2677401862867799E-8</v>
      </c>
      <c r="J59">
        <v>10</v>
      </c>
      <c r="K59">
        <v>2</v>
      </c>
      <c r="L59">
        <v>0.2</v>
      </c>
      <c r="M59">
        <v>10</v>
      </c>
      <c r="N59" s="8">
        <f t="shared" si="24"/>
        <v>5.0657934761999996</v>
      </c>
      <c r="O59" s="10">
        <f t="shared" si="25"/>
        <v>-1.0170702821199231</v>
      </c>
      <c r="P59" s="10">
        <f t="shared" si="26"/>
        <v>-0.28637270879984955</v>
      </c>
      <c r="R59" s="10">
        <f t="shared" si="27"/>
        <v>7.0664981528420481E-3</v>
      </c>
      <c r="S59" s="10">
        <f t="shared" si="28"/>
        <v>8.9531489861994062E-3</v>
      </c>
      <c r="T59" s="2">
        <f t="shared" si="29"/>
        <v>6.2177673454413924E-5</v>
      </c>
      <c r="U59" s="3">
        <f t="shared" si="30"/>
        <v>3.9480488286708817E-2</v>
      </c>
      <c r="V59" s="3">
        <f t="shared" si="31"/>
        <v>3.9480488286708817E-2</v>
      </c>
    </row>
    <row r="60" spans="1:24" x14ac:dyDescent="0.25">
      <c r="A60">
        <v>50</v>
      </c>
      <c r="D60">
        <v>1.0221647295999999E-2</v>
      </c>
      <c r="E60" s="2">
        <v>-5.561022E-7</v>
      </c>
      <c r="F60" s="2">
        <v>-1.4666955999999999E-7</v>
      </c>
      <c r="G60" s="13">
        <v>6.5840145087526703E-8</v>
      </c>
      <c r="H60" s="2">
        <v>3.6810833805552401E-8</v>
      </c>
      <c r="I60" s="2">
        <v>2.7396338622859799E-8</v>
      </c>
      <c r="J60">
        <v>8</v>
      </c>
      <c r="K60">
        <v>2</v>
      </c>
      <c r="L60">
        <v>0.2</v>
      </c>
      <c r="M60">
        <v>10</v>
      </c>
      <c r="N60" s="8">
        <f t="shared" si="24"/>
        <v>1.0221647295999998</v>
      </c>
      <c r="O60" s="10">
        <f t="shared" si="25"/>
        <v>-1.0880872405323896</v>
      </c>
      <c r="P60" s="10">
        <f t="shared" si="26"/>
        <v>-0.28697832306813342</v>
      </c>
      <c r="R60" s="10">
        <f t="shared" si="27"/>
        <v>7.2025247476416934E-2</v>
      </c>
      <c r="S60" s="10">
        <f t="shared" si="28"/>
        <v>5.3604546957085303E-2</v>
      </c>
      <c r="T60" s="2">
        <f t="shared" si="29"/>
        <v>6.4412460321627114E-4</v>
      </c>
      <c r="U60" s="3">
        <f t="shared" si="30"/>
        <v>0.19566317855465951</v>
      </c>
      <c r="V60" s="3">
        <f t="shared" si="31"/>
        <v>0.19566317855465951</v>
      </c>
      <c r="X60" s="7" t="s">
        <v>29</v>
      </c>
    </row>
    <row r="61" spans="1:24" x14ac:dyDescent="0.25">
      <c r="A61">
        <v>51</v>
      </c>
      <c r="E61" s="2"/>
      <c r="F61" s="2"/>
      <c r="G61" s="13"/>
      <c r="H61" s="2"/>
      <c r="I61" s="2"/>
    </row>
    <row r="62" spans="1:24" x14ac:dyDescent="0.25">
      <c r="A62">
        <v>52</v>
      </c>
      <c r="B62" s="6">
        <v>43313</v>
      </c>
      <c r="D62" t="s">
        <v>34</v>
      </c>
    </row>
    <row r="63" spans="1:24" x14ac:dyDescent="0.25">
      <c r="A63">
        <v>53</v>
      </c>
      <c r="D63" s="1" t="s">
        <v>35</v>
      </c>
    </row>
    <row r="64" spans="1:24" x14ac:dyDescent="0.25">
      <c r="A64">
        <v>54</v>
      </c>
      <c r="D64" s="4" t="s">
        <v>4</v>
      </c>
      <c r="E64" s="5" t="s">
        <v>5</v>
      </c>
      <c r="F64" s="5" t="s">
        <v>6</v>
      </c>
      <c r="G64" s="5" t="s">
        <v>7</v>
      </c>
      <c r="H64" s="5" t="s">
        <v>8</v>
      </c>
      <c r="I64" s="5" t="s">
        <v>9</v>
      </c>
      <c r="J64" s="5" t="s">
        <v>10</v>
      </c>
      <c r="K64" s="5" t="s">
        <v>10</v>
      </c>
      <c r="R64" s="1" t="s">
        <v>11</v>
      </c>
      <c r="S64" s="1" t="s">
        <v>11</v>
      </c>
      <c r="T64" s="1" t="s">
        <v>11</v>
      </c>
      <c r="U64" s="1" t="s">
        <v>12</v>
      </c>
      <c r="V64" s="1" t="s">
        <v>12</v>
      </c>
    </row>
    <row r="65" spans="1:25" x14ac:dyDescent="0.25">
      <c r="A65">
        <v>55</v>
      </c>
      <c r="D65" s="4" t="s">
        <v>13</v>
      </c>
      <c r="E65" s="5" t="s">
        <v>14</v>
      </c>
      <c r="F65" s="5" t="s">
        <v>14</v>
      </c>
      <c r="G65" s="5" t="s">
        <v>15</v>
      </c>
      <c r="H65" s="5" t="s">
        <v>14</v>
      </c>
      <c r="I65" s="5" t="s">
        <v>14</v>
      </c>
      <c r="J65" s="5" t="s">
        <v>16</v>
      </c>
      <c r="K65" s="5" t="s">
        <v>17</v>
      </c>
      <c r="L65" s="1" t="s">
        <v>4</v>
      </c>
      <c r="M65" s="1" t="s">
        <v>18</v>
      </c>
      <c r="N65" s="1" t="s">
        <v>19</v>
      </c>
      <c r="O65" s="1" t="s">
        <v>20</v>
      </c>
      <c r="P65" s="1" t="s">
        <v>21</v>
      </c>
      <c r="R65" s="1" t="s">
        <v>5</v>
      </c>
      <c r="S65" s="1" t="s">
        <v>6</v>
      </c>
      <c r="T65" s="1" t="s">
        <v>22</v>
      </c>
      <c r="U65" s="1" t="s">
        <v>5</v>
      </c>
      <c r="V65" s="1" t="s">
        <v>6</v>
      </c>
    </row>
    <row r="66" spans="1:25" x14ac:dyDescent="0.25">
      <c r="A66">
        <v>56</v>
      </c>
      <c r="C66" s="7" t="s">
        <v>23</v>
      </c>
      <c r="D66">
        <v>0.1007321117</v>
      </c>
      <c r="E66" s="2">
        <v>-2.5617684999999998E-6</v>
      </c>
      <c r="F66" s="2">
        <v>-3.8221659999999999E-7</v>
      </c>
      <c r="G66" s="2">
        <v>2.9530317167261401E-8</v>
      </c>
      <c r="H66" s="2">
        <v>2.21975046514242E-8</v>
      </c>
      <c r="I66" s="2">
        <v>2.6252482711926501E-8</v>
      </c>
      <c r="J66">
        <v>10</v>
      </c>
      <c r="K66">
        <v>2</v>
      </c>
      <c r="L66">
        <v>0.2</v>
      </c>
      <c r="M66">
        <v>10</v>
      </c>
      <c r="N66" s="8">
        <f>100*D66/(L66*5)</f>
        <v>10.07321117</v>
      </c>
      <c r="O66" s="10">
        <f>1000000*E66*L66/(M66*D66)</f>
        <v>-0.50862996054911458</v>
      </c>
      <c r="P66" s="10">
        <f>1000000*F66*L66/(D66*M66)</f>
        <v>-7.5887736998568253E-2</v>
      </c>
      <c r="Q66" s="10"/>
      <c r="R66" s="10">
        <f>1000000*L66*H66/(M66*D66)</f>
        <v>4.4072350468602759E-3</v>
      </c>
      <c r="S66" s="10">
        <f>1000000*L66*I66/(M66*D66)</f>
        <v>5.212336417628481E-3</v>
      </c>
      <c r="T66" s="2">
        <f>G66*100/D66</f>
        <v>2.9315693544883165E-5</v>
      </c>
      <c r="U66" s="3">
        <f>Comode_std*L66/(M66*D66)</f>
        <v>1.9854641844066497E-2</v>
      </c>
      <c r="V66" s="3">
        <f>Comode_std*L66/(M66*D66)</f>
        <v>1.9854641844066497E-2</v>
      </c>
      <c r="X66" t="s">
        <v>24</v>
      </c>
    </row>
    <row r="67" spans="1:25" x14ac:dyDescent="0.25">
      <c r="A67">
        <v>57</v>
      </c>
      <c r="D67">
        <v>0.1006004581</v>
      </c>
      <c r="E67">
        <v>1.346456E-3</v>
      </c>
      <c r="F67" s="2">
        <v>4.1795019999999997E-5</v>
      </c>
      <c r="G67" s="2">
        <v>1.4762078417346501E-8</v>
      </c>
      <c r="H67" s="2">
        <v>4.7999999999975197E-8</v>
      </c>
      <c r="I67" s="2">
        <v>5.8395835467949499E-8</v>
      </c>
      <c r="J67">
        <v>18</v>
      </c>
      <c r="K67">
        <v>2</v>
      </c>
      <c r="L67">
        <v>0.2</v>
      </c>
      <c r="M67">
        <v>10</v>
      </c>
      <c r="N67" s="8">
        <f>100*D67/(L67*5)</f>
        <v>10.06004581</v>
      </c>
      <c r="O67" s="10">
        <f>1000000*E67*L67/(M67*D67)</f>
        <v>267.68387051708663</v>
      </c>
      <c r="P67" s="10">
        <f>1000000*F67*L67/(D67*M67)</f>
        <v>8.3091112683511721</v>
      </c>
      <c r="Q67" s="10"/>
      <c r="R67" s="10">
        <f>1000000*L67*H67/(M67*D67)</f>
        <v>9.5427000843796746E-3</v>
      </c>
      <c r="S67" s="10">
        <f>1000000*L67*I67/(M67*D67)</f>
        <v>1.1609457167660651E-2</v>
      </c>
      <c r="T67" s="2">
        <f>G67*100/D67</f>
        <v>1.4673967391552564E-5</v>
      </c>
      <c r="U67" s="3">
        <f>Comode_std*L67/(M67*D67)</f>
        <v>1.9880625175801265E-2</v>
      </c>
      <c r="V67" s="3">
        <f>Comode_std*L67/(M67*D67)</f>
        <v>1.9880625175801265E-2</v>
      </c>
      <c r="X67" t="s">
        <v>25</v>
      </c>
    </row>
    <row r="68" spans="1:25" x14ac:dyDescent="0.25">
      <c r="A68">
        <v>58</v>
      </c>
      <c r="D68">
        <v>0.10063545722</v>
      </c>
      <c r="E68" s="2">
        <v>-1.5288700000000002E-5</v>
      </c>
      <c r="F68">
        <v>4.499932E-4</v>
      </c>
      <c r="G68" s="2">
        <v>3.03544081372072E-8</v>
      </c>
      <c r="H68" s="2">
        <v>5.1615114065552799E-8</v>
      </c>
      <c r="I68" s="2">
        <v>4.75999999999905E-8</v>
      </c>
      <c r="J68">
        <v>18</v>
      </c>
      <c r="K68">
        <v>2</v>
      </c>
      <c r="L68">
        <v>0.2</v>
      </c>
      <c r="M68">
        <v>10</v>
      </c>
      <c r="N68" s="8">
        <f>100*D68/(L68*5)</f>
        <v>10.063545722000001</v>
      </c>
      <c r="O68" s="10">
        <f>1000000*E68*L68/(M68*D68)</f>
        <v>-3.0384320640740472</v>
      </c>
      <c r="P68" s="10">
        <f>1000000*F68*L68/(D68*M68)</f>
        <v>89.43034839425755</v>
      </c>
      <c r="Q68" s="10"/>
      <c r="R68" s="10">
        <f>1000000*L68*H68/(M68*D68)</f>
        <v>1.0257838636876578E-2</v>
      </c>
      <c r="S68" s="10">
        <f>1000000*L68*I68/(M68*D68)</f>
        <v>9.4598864684306543E-3</v>
      </c>
      <c r="T68" s="2">
        <f>G68*100/D68</f>
        <v>3.0162736848155991E-5</v>
      </c>
      <c r="U68" s="3">
        <f>Comode_std*L68/(M68*D68)</f>
        <v>1.9873711068135597E-2</v>
      </c>
      <c r="V68" s="3">
        <f>Comode_std*L68/(M68*D68)</f>
        <v>1.9873711068135597E-2</v>
      </c>
      <c r="X68" t="s">
        <v>26</v>
      </c>
    </row>
    <row r="69" spans="1:25" x14ac:dyDescent="0.25">
      <c r="A69">
        <v>59</v>
      </c>
      <c r="D69">
        <v>1.2493284702</v>
      </c>
      <c r="E69" s="2">
        <v>-1.3316625000000001E-5</v>
      </c>
      <c r="F69" s="2">
        <v>-6.2981905E-6</v>
      </c>
      <c r="G69" s="2">
        <v>4.8676872125083E-6</v>
      </c>
      <c r="H69" s="2">
        <v>5.1996950631743598E-8</v>
      </c>
      <c r="I69" s="2">
        <v>2.08371647483529E-8</v>
      </c>
      <c r="J69">
        <v>12</v>
      </c>
      <c r="K69">
        <v>2</v>
      </c>
      <c r="L69">
        <v>0.2</v>
      </c>
      <c r="M69">
        <v>10</v>
      </c>
      <c r="N69" s="8">
        <f>100*D69/(L69*5)</f>
        <v>124.93284702</v>
      </c>
      <c r="O69" s="10">
        <f>1000000*E69*L69/(M69*D69)</f>
        <v>-0.21318052566060863</v>
      </c>
      <c r="P69" s="10">
        <f>1000000*F69*L69/(D69*M69)</f>
        <v>-0.10082521370847729</v>
      </c>
      <c r="Q69" s="10"/>
      <c r="R69" s="10">
        <f>1000000*L69*H69/(M69*D69)</f>
        <v>8.323983943697307E-4</v>
      </c>
      <c r="S69" s="10">
        <f>1000000*L69*I69/(M69*D69)</f>
        <v>3.3357383979278337E-4</v>
      </c>
      <c r="T69" s="2">
        <f>G69*100/D69</f>
        <v>3.8962429245921622E-4</v>
      </c>
      <c r="U69" s="3">
        <f>Comode_std*L69/(M69*D69)</f>
        <v>1.6008600201673369E-3</v>
      </c>
      <c r="V69" s="3">
        <f>Comode_std*L69/(M69*D69)</f>
        <v>1.6008600201673369E-3</v>
      </c>
      <c r="X69" s="7" t="s">
        <v>27</v>
      </c>
    </row>
    <row r="70" spans="1:25" x14ac:dyDescent="0.25">
      <c r="A70">
        <v>60</v>
      </c>
      <c r="D70">
        <v>1.1992053402</v>
      </c>
      <c r="E70" s="2">
        <v>-1.3002995E-5</v>
      </c>
      <c r="F70" s="2">
        <v>-6.1098785000000001E-6</v>
      </c>
      <c r="G70" s="2">
        <v>2.5598920023657402E-6</v>
      </c>
      <c r="H70" s="2">
        <v>2.9645395510939199E-8</v>
      </c>
      <c r="I70" s="2">
        <v>2.70303226534572E-8</v>
      </c>
      <c r="J70">
        <v>12</v>
      </c>
      <c r="K70">
        <v>2</v>
      </c>
      <c r="L70">
        <v>0.2</v>
      </c>
      <c r="M70">
        <v>10</v>
      </c>
      <c r="N70" s="8">
        <f>100*D70/(L70*5)</f>
        <v>119.92053402000001</v>
      </c>
      <c r="O70" s="10">
        <f>1000000*E70*L70/(M70*D70)</f>
        <v>-0.21686019173049045</v>
      </c>
      <c r="P70" s="10">
        <f>1000000*F70*L70/(D70*M70)</f>
        <v>-0.10189878739167409</v>
      </c>
      <c r="Q70" s="10"/>
      <c r="R70" s="10">
        <f>1000000*L70*H70/(M70*D70)</f>
        <v>4.9441733650043671E-4</v>
      </c>
      <c r="S70" s="10">
        <f>1000000*L70*I70/(M70*D70)</f>
        <v>4.5080390734332721E-4</v>
      </c>
      <c r="T70" s="2">
        <f>G70*100/D70</f>
        <v>2.1346569403525245E-4</v>
      </c>
      <c r="U70" s="3">
        <f>Comode_std*L70/(M70*D70)</f>
        <v>1.6677710922021463E-3</v>
      </c>
      <c r="V70" s="3">
        <f>Comode_std*L70/(M70*D70)</f>
        <v>1.6677710922021463E-3</v>
      </c>
      <c r="X70" s="7" t="s">
        <v>28</v>
      </c>
    </row>
    <row r="71" spans="1:25" x14ac:dyDescent="0.25">
      <c r="A71">
        <v>61</v>
      </c>
      <c r="D71">
        <v>1.0026441708</v>
      </c>
      <c r="E71" s="2">
        <v>-1.1926675E-5</v>
      </c>
      <c r="F71" s="2">
        <v>-5.2149690000000002E-6</v>
      </c>
      <c r="G71" s="2">
        <v>4.0251554058951402E-7</v>
      </c>
      <c r="H71" s="2">
        <v>2.54457437501835E-8</v>
      </c>
      <c r="I71" s="2">
        <v>2.0453484764215601E-8</v>
      </c>
      <c r="J71">
        <v>12</v>
      </c>
      <c r="K71">
        <v>2</v>
      </c>
      <c r="L71">
        <v>0.2</v>
      </c>
      <c r="M71">
        <v>10</v>
      </c>
      <c r="N71" s="8">
        <f t="shared" ref="N71:N77" si="32">100*D71/(L71*5)</f>
        <v>100.26441708</v>
      </c>
      <c r="O71" s="10">
        <f t="shared" ref="O71:O77" si="33">1000000*E71*L71/(M71*D71)</f>
        <v>-0.23790444002649164</v>
      </c>
      <c r="P71" s="10">
        <f t="shared" ref="P71:P77" si="34">1000000*F71*L71/(D71*M71)</f>
        <v>-0.10402432192547487</v>
      </c>
      <c r="Q71" s="10"/>
      <c r="R71" s="10">
        <f t="shared" ref="R71:R77" si="35">1000000*L71*H71/(M71*D71)</f>
        <v>5.075727659171566E-4</v>
      </c>
      <c r="S71" s="10">
        <f t="shared" ref="S71:S77" si="36">1000000*L71*I71/(M71*D71)</f>
        <v>4.0799089766603764E-4</v>
      </c>
      <c r="T71" s="2">
        <f t="shared" ref="T71:T77" si="37">G71*100/D71</f>
        <v>4.0145402757226498E-5</v>
      </c>
      <c r="U71" s="3">
        <f t="shared" ref="U71:U77" si="38">Comode_std*L71/(M71*D71)</f>
        <v>1.9947256048017713E-3</v>
      </c>
      <c r="V71" s="3">
        <f t="shared" ref="V71:V77" si="39">Comode_std*L71/(M71*D71)</f>
        <v>1.9947256048017713E-3</v>
      </c>
    </row>
    <row r="72" spans="1:25" x14ac:dyDescent="0.25">
      <c r="A72">
        <v>62</v>
      </c>
      <c r="D72">
        <v>0.60131218028</v>
      </c>
      <c r="E72" s="2">
        <v>-9.6089319999999996E-6</v>
      </c>
      <c r="F72" s="2">
        <v>-2.7845530000000002E-6</v>
      </c>
      <c r="G72" s="2">
        <v>5.4872541294836498E-7</v>
      </c>
      <c r="H72" s="2">
        <v>2.8477471025356201E-8</v>
      </c>
      <c r="I72" s="2">
        <v>2.67783050434489E-8</v>
      </c>
      <c r="J72">
        <v>11</v>
      </c>
      <c r="K72">
        <v>2</v>
      </c>
      <c r="L72">
        <v>0.2</v>
      </c>
      <c r="M72">
        <v>10</v>
      </c>
      <c r="N72" s="8">
        <f t="shared" si="32"/>
        <v>60.131218027999999</v>
      </c>
      <c r="O72" s="10">
        <f t="shared" si="33"/>
        <v>-0.31959878130277081</v>
      </c>
      <c r="P72" s="10">
        <f t="shared" si="34"/>
        <v>-9.2615885435860551E-2</v>
      </c>
      <c r="Q72" s="10"/>
      <c r="R72" s="10">
        <f t="shared" si="35"/>
        <v>9.4717758792431958E-4</v>
      </c>
      <c r="S72" s="10">
        <f t="shared" si="36"/>
        <v>8.9066231889663801E-4</v>
      </c>
      <c r="T72" s="2">
        <f t="shared" si="37"/>
        <v>9.1254664539283388E-5</v>
      </c>
      <c r="U72" s="3">
        <f t="shared" si="38"/>
        <v>3.3260593508495102E-3</v>
      </c>
      <c r="V72" s="3">
        <f t="shared" si="39"/>
        <v>3.3260593508495102E-3</v>
      </c>
      <c r="W72" s="2"/>
      <c r="X72" s="2"/>
      <c r="Y72" s="2"/>
    </row>
    <row r="73" spans="1:25" x14ac:dyDescent="0.25">
      <c r="A73">
        <v>63</v>
      </c>
      <c r="D73">
        <v>0.40027939825999997</v>
      </c>
      <c r="E73" s="2">
        <v>-7.5746155000000002E-6</v>
      </c>
      <c r="F73" s="2">
        <v>-1.63378E-6</v>
      </c>
      <c r="G73" s="2">
        <v>3.8545055091952699E-7</v>
      </c>
      <c r="H73" s="2">
        <v>1.5527096790771899E-8</v>
      </c>
      <c r="I73" s="2">
        <v>1.48329525044746E-8</v>
      </c>
      <c r="J73">
        <v>11</v>
      </c>
      <c r="K73">
        <v>2</v>
      </c>
      <c r="L73">
        <v>0.2</v>
      </c>
      <c r="M73">
        <v>10</v>
      </c>
      <c r="N73" s="8">
        <f t="shared" si="32"/>
        <v>40.027939826000001</v>
      </c>
      <c r="O73" s="10">
        <f t="shared" si="33"/>
        <v>-0.3784664178534583</v>
      </c>
      <c r="P73" s="10">
        <f t="shared" si="34"/>
        <v>-8.1631980416778008E-2</v>
      </c>
      <c r="Q73" s="10"/>
      <c r="R73" s="10">
        <f t="shared" si="35"/>
        <v>7.7581293757648397E-4</v>
      </c>
      <c r="S73" s="10">
        <f t="shared" si="36"/>
        <v>7.4112994917814438E-4</v>
      </c>
      <c r="T73" s="2">
        <f t="shared" si="37"/>
        <v>9.6295375828750254E-5</v>
      </c>
      <c r="U73" s="3">
        <f t="shared" si="38"/>
        <v>4.9965099595280886E-3</v>
      </c>
      <c r="V73" s="3">
        <f t="shared" si="39"/>
        <v>4.9965099595280886E-3</v>
      </c>
      <c r="W73" s="2"/>
      <c r="X73" s="2"/>
      <c r="Y73" s="2"/>
    </row>
    <row r="74" spans="1:25" x14ac:dyDescent="0.25">
      <c r="A74">
        <v>64</v>
      </c>
      <c r="C74" s="6"/>
      <c r="D74">
        <v>0.19990639384</v>
      </c>
      <c r="E74" s="2">
        <v>-4.4997944999999996E-6</v>
      </c>
      <c r="F74" s="2">
        <v>-7.5212815000000001E-7</v>
      </c>
      <c r="G74" s="2">
        <v>1.7214365719430701E-7</v>
      </c>
      <c r="H74" s="2">
        <v>3.1156931889228099E-8</v>
      </c>
      <c r="I74" s="2">
        <v>2.4657712240341799E-8</v>
      </c>
      <c r="J74">
        <v>10</v>
      </c>
      <c r="K74">
        <v>2</v>
      </c>
      <c r="L74">
        <v>0.2</v>
      </c>
      <c r="M74">
        <v>10</v>
      </c>
      <c r="N74" s="8">
        <f t="shared" si="32"/>
        <v>19.990639384000001</v>
      </c>
      <c r="O74" s="10">
        <f t="shared" si="33"/>
        <v>-0.45019015285739394</v>
      </c>
      <c r="P74" s="10">
        <f t="shared" si="34"/>
        <v>-7.5248033397269348E-2</v>
      </c>
      <c r="Q74" s="10"/>
      <c r="R74" s="10">
        <f t="shared" si="35"/>
        <v>3.1171521121195669E-3</v>
      </c>
      <c r="S74" s="10">
        <f t="shared" si="36"/>
        <v>2.4669258212998636E-3</v>
      </c>
      <c r="T74" s="2">
        <f t="shared" si="37"/>
        <v>8.6112131727055416E-5</v>
      </c>
      <c r="U74" s="3">
        <f t="shared" si="38"/>
        <v>1.0004682499554014E-2</v>
      </c>
      <c r="V74" s="3">
        <f t="shared" si="39"/>
        <v>1.0004682499554014E-2</v>
      </c>
      <c r="W74" s="3"/>
      <c r="X74" s="3"/>
      <c r="Y74" s="3"/>
    </row>
    <row r="75" spans="1:25" x14ac:dyDescent="0.25">
      <c r="A75">
        <v>65</v>
      </c>
      <c r="D75">
        <v>0.10052331252</v>
      </c>
      <c r="E75" s="2">
        <v>-2.4973795000000002E-6</v>
      </c>
      <c r="F75" s="2">
        <v>-3.4019075E-7</v>
      </c>
      <c r="G75" s="2">
        <v>7.3130893120200994E-8</v>
      </c>
      <c r="H75" s="2">
        <v>2.1575844705364401E-8</v>
      </c>
      <c r="I75" s="2">
        <v>2.13229753971508E-8</v>
      </c>
      <c r="J75">
        <v>10</v>
      </c>
      <c r="K75">
        <v>2</v>
      </c>
      <c r="L75">
        <v>0.2</v>
      </c>
      <c r="M75">
        <v>10</v>
      </c>
      <c r="N75" s="8">
        <f t="shared" si="32"/>
        <v>10.052331252</v>
      </c>
      <c r="O75" s="10">
        <f t="shared" si="33"/>
        <v>-0.49687568731942144</v>
      </c>
      <c r="P75" s="10">
        <f t="shared" si="34"/>
        <v>-6.7683951408249926E-2</v>
      </c>
      <c r="Q75" s="10"/>
      <c r="R75" s="10">
        <f t="shared" si="35"/>
        <v>4.2927046800356281E-3</v>
      </c>
      <c r="S75" s="10">
        <f t="shared" si="36"/>
        <v>4.2423940999573419E-3</v>
      </c>
      <c r="T75" s="2">
        <f t="shared" si="37"/>
        <v>7.2750182307861129E-5</v>
      </c>
      <c r="U75" s="3">
        <f t="shared" si="38"/>
        <v>1.9895882356663116E-2</v>
      </c>
      <c r="V75" s="3">
        <f t="shared" si="39"/>
        <v>1.9895882356663116E-2</v>
      </c>
    </row>
    <row r="76" spans="1:25" x14ac:dyDescent="0.25">
      <c r="A76">
        <v>66</v>
      </c>
      <c r="D76">
        <v>5.0293525537999997E-2</v>
      </c>
      <c r="E76" s="2">
        <v>-1.3771365E-6</v>
      </c>
      <c r="F76" s="2">
        <v>-1.5769705000000001E-7</v>
      </c>
      <c r="G76" s="2">
        <v>4.7360788991073601E-8</v>
      </c>
      <c r="H76" s="2">
        <v>2.0762455364190399E-8</v>
      </c>
      <c r="I76" s="2">
        <v>1.76832274980418E-8</v>
      </c>
      <c r="J76">
        <v>9</v>
      </c>
      <c r="K76">
        <v>2</v>
      </c>
      <c r="L76">
        <v>0.2</v>
      </c>
      <c r="M76">
        <v>10</v>
      </c>
      <c r="N76" s="8">
        <f t="shared" si="32"/>
        <v>5.0293525537999999</v>
      </c>
      <c r="O76" s="10">
        <f t="shared" si="33"/>
        <v>-0.54763967539300251</v>
      </c>
      <c r="P76" s="10">
        <f t="shared" si="34"/>
        <v>-6.2710676300013909E-2</v>
      </c>
      <c r="Q76" s="10"/>
      <c r="R76" s="10">
        <f t="shared" si="35"/>
        <v>8.2565122019545144E-3</v>
      </c>
      <c r="S76" s="10">
        <f t="shared" si="36"/>
        <v>7.032009511713783E-3</v>
      </c>
      <c r="T76" s="2">
        <f t="shared" si="37"/>
        <v>9.4168759267610844E-5</v>
      </c>
      <c r="U76" s="3">
        <f t="shared" si="38"/>
        <v>3.9766550040101517E-2</v>
      </c>
      <c r="V76" s="3">
        <f t="shared" si="39"/>
        <v>3.9766550040101517E-2</v>
      </c>
    </row>
    <row r="77" spans="1:25" x14ac:dyDescent="0.25">
      <c r="A77">
        <v>67</v>
      </c>
      <c r="D77">
        <v>1.0334860540000001E-2</v>
      </c>
      <c r="E77" s="2">
        <v>-3.0098640000000001E-7</v>
      </c>
      <c r="F77" s="2">
        <v>-3.7803180999999999E-8</v>
      </c>
      <c r="G77" s="2">
        <v>5.2626189451754198E-8</v>
      </c>
      <c r="H77" s="2">
        <v>2.22198283463217E-8</v>
      </c>
      <c r="I77" s="2">
        <v>1.736086776093E-8</v>
      </c>
      <c r="J77">
        <v>7</v>
      </c>
      <c r="K77">
        <v>2</v>
      </c>
      <c r="L77">
        <v>0.2</v>
      </c>
      <c r="M77">
        <v>10</v>
      </c>
      <c r="N77" s="8">
        <f t="shared" si="32"/>
        <v>1.0334860540000002</v>
      </c>
      <c r="O77" s="10">
        <f t="shared" si="33"/>
        <v>-0.58246823715726681</v>
      </c>
      <c r="P77" s="10">
        <f t="shared" si="34"/>
        <v>-7.3156634970905937E-2</v>
      </c>
      <c r="Q77" s="10"/>
      <c r="R77" s="10">
        <f t="shared" si="35"/>
        <v>4.2999764264495241E-2</v>
      </c>
      <c r="S77" s="10">
        <f t="shared" si="36"/>
        <v>3.3596714138011963E-2</v>
      </c>
      <c r="T77" s="2">
        <f t="shared" si="37"/>
        <v>5.0921044602459818E-4</v>
      </c>
      <c r="U77" s="3">
        <f t="shared" si="38"/>
        <v>0.19351978599606726</v>
      </c>
      <c r="V77" s="3">
        <f t="shared" si="39"/>
        <v>0.19351978599606726</v>
      </c>
      <c r="X77" s="7" t="s">
        <v>29</v>
      </c>
    </row>
    <row r="78" spans="1:25" x14ac:dyDescent="0.25">
      <c r="A78">
        <v>68</v>
      </c>
    </row>
    <row r="79" spans="1:25" x14ac:dyDescent="0.25">
      <c r="A79">
        <v>69</v>
      </c>
      <c r="C79" s="7" t="s">
        <v>30</v>
      </c>
      <c r="D79">
        <v>1.2513509298000001</v>
      </c>
      <c r="E79" s="2">
        <v>-1.5264884999999999E-5</v>
      </c>
      <c r="F79" s="2">
        <v>-9.1326545000000004E-6</v>
      </c>
      <c r="G79" s="2">
        <v>3.57658600248543E-6</v>
      </c>
      <c r="H79" s="2">
        <v>3.38859008291063E-8</v>
      </c>
      <c r="I79" s="2">
        <v>2.6751546025416899E-8</v>
      </c>
      <c r="J79">
        <v>12</v>
      </c>
      <c r="K79">
        <v>2</v>
      </c>
      <c r="L79">
        <v>0.2</v>
      </c>
      <c r="M79">
        <v>10</v>
      </c>
      <c r="N79" s="8">
        <f t="shared" ref="N79:N87" si="40">100*D79/(L79*5)</f>
        <v>125.13509298000001</v>
      </c>
      <c r="O79" s="10">
        <f t="shared" ref="O79:O87" si="41">1000000*E79*L79/(M79*D79)</f>
        <v>-0.24397448607705507</v>
      </c>
      <c r="P79" s="10">
        <f t="shared" ref="P79:P87" si="42">1000000*F79*L79/(D79*M79)</f>
        <v>-0.14596472152635309</v>
      </c>
      <c r="R79" s="10">
        <f t="shared" ref="R79:R87" si="43">1000000*L79*H79/(M79*D79)</f>
        <v>5.4158909418834558E-4</v>
      </c>
      <c r="S79" s="10">
        <f t="shared" ref="S79:S87" si="44">1000000*L79*I79/(M79*D79)</f>
        <v>4.275626507057061E-4</v>
      </c>
      <c r="T79" s="2">
        <f t="shared" ref="T79:T87" si="45">G79*100/D79</f>
        <v>2.8581798417307811E-4</v>
      </c>
      <c r="U79" s="3">
        <f>Comode_std*L79/(M79*D79)</f>
        <v>1.5982726766500704E-3</v>
      </c>
      <c r="V79" s="3">
        <f>Comode_std*L79/(M79*D79)</f>
        <v>1.5982726766500704E-3</v>
      </c>
      <c r="X79" s="7" t="s">
        <v>27</v>
      </c>
    </row>
    <row r="80" spans="1:25" x14ac:dyDescent="0.25">
      <c r="A80">
        <v>70</v>
      </c>
      <c r="D80">
        <v>1.1989076677999999</v>
      </c>
      <c r="E80" s="2">
        <v>-1.4778195E-5</v>
      </c>
      <c r="F80" s="2">
        <v>-8.8000319999999996E-6</v>
      </c>
      <c r="G80" s="2">
        <v>1.7555130615333301E-6</v>
      </c>
      <c r="H80" s="2">
        <v>2.01438445933243E-8</v>
      </c>
      <c r="I80" s="2">
        <v>2.7036887320843801E-8</v>
      </c>
      <c r="J80">
        <v>12</v>
      </c>
      <c r="K80">
        <v>2</v>
      </c>
      <c r="L80">
        <v>0.2</v>
      </c>
      <c r="M80">
        <v>10</v>
      </c>
      <c r="N80" s="8">
        <f t="shared" si="40"/>
        <v>119.89076677999999</v>
      </c>
      <c r="O80" s="10">
        <f t="shared" si="41"/>
        <v>-0.24652765841623223</v>
      </c>
      <c r="P80" s="10">
        <f t="shared" si="42"/>
        <v>-0.14680082939411157</v>
      </c>
      <c r="R80" s="10">
        <f t="shared" si="43"/>
        <v>3.3603662958113078E-4</v>
      </c>
      <c r="S80" s="10">
        <f t="shared" si="44"/>
        <v>4.5102534660499072E-4</v>
      </c>
      <c r="T80" s="2">
        <f t="shared" si="45"/>
        <v>1.4642604336284739E-4</v>
      </c>
      <c r="U80" s="3">
        <f>Comode_std*L80/(M80*D80)</f>
        <v>1.6681851769869884E-3</v>
      </c>
      <c r="V80" s="3">
        <f>Comode_std*L80/(M80*D80)</f>
        <v>1.6681851769869884E-3</v>
      </c>
      <c r="X80" s="7" t="s">
        <v>28</v>
      </c>
    </row>
    <row r="81" spans="1:24" x14ac:dyDescent="0.25">
      <c r="A81">
        <v>71</v>
      </c>
      <c r="D81">
        <v>1.000051781</v>
      </c>
      <c r="E81" s="2">
        <v>-1.3541865000000001E-5</v>
      </c>
      <c r="F81" s="2">
        <v>-7.5638594999999997E-6</v>
      </c>
      <c r="G81" s="2">
        <v>1.0321015492689899E-7</v>
      </c>
      <c r="H81" s="2">
        <v>1.4891785487308099E-8</v>
      </c>
      <c r="I81" s="2">
        <v>1.32088025479224E-8</v>
      </c>
      <c r="J81">
        <v>12</v>
      </c>
      <c r="K81">
        <v>2</v>
      </c>
      <c r="L81">
        <v>0.2</v>
      </c>
      <c r="M81">
        <v>10</v>
      </c>
      <c r="N81" s="8">
        <f t="shared" si="40"/>
        <v>100.00517810000001</v>
      </c>
      <c r="O81" s="10">
        <f t="shared" si="41"/>
        <v>-0.27082327649991961</v>
      </c>
      <c r="P81" s="10">
        <f t="shared" si="42"/>
        <v>-0.1512693571214189</v>
      </c>
      <c r="R81" s="10">
        <f t="shared" si="43"/>
        <v>2.9782028831381284E-4</v>
      </c>
      <c r="S81" s="10">
        <f t="shared" si="44"/>
        <v>2.6416237236664449E-4</v>
      </c>
      <c r="T81" s="2">
        <f t="shared" si="45"/>
        <v>1.0320481087858689E-5</v>
      </c>
      <c r="U81" s="3">
        <f>Comode_std*L81/(M81*D81)</f>
        <v>1.9998964433622667E-3</v>
      </c>
      <c r="V81" s="3">
        <f>Comode_std*L81/(M81*D81)</f>
        <v>1.9998964433622667E-3</v>
      </c>
    </row>
    <row r="82" spans="1:24" x14ac:dyDescent="0.25">
      <c r="A82">
        <v>72</v>
      </c>
      <c r="D82">
        <v>0.59972731497999998</v>
      </c>
      <c r="E82" s="2">
        <v>-1.1156040000000001E-5</v>
      </c>
      <c r="F82" s="2">
        <v>-4.3444625000000004E-6</v>
      </c>
      <c r="G82" s="2">
        <v>5.62207289600771E-7</v>
      </c>
      <c r="H82" s="2">
        <v>2.4126881273799201E-8</v>
      </c>
      <c r="I82" s="2">
        <v>4.3326619516759001E-8</v>
      </c>
      <c r="J82">
        <v>12</v>
      </c>
      <c r="K82">
        <v>2</v>
      </c>
      <c r="L82">
        <v>0.2</v>
      </c>
      <c r="M82">
        <v>10</v>
      </c>
      <c r="N82" s="8">
        <f t="shared" si="40"/>
        <v>59.972731498000002</v>
      </c>
      <c r="O82" s="10">
        <f t="shared" si="41"/>
        <v>-0.37203708156504556</v>
      </c>
      <c r="P82" s="10">
        <f t="shared" si="42"/>
        <v>-0.14488126158285394</v>
      </c>
      <c r="R82" s="10">
        <f t="shared" si="43"/>
        <v>8.0459504415281787E-4</v>
      </c>
      <c r="S82" s="10">
        <f t="shared" si="44"/>
        <v>1.444877311222814E-3</v>
      </c>
      <c r="T82" s="2">
        <f t="shared" si="45"/>
        <v>9.374381915879883E-5</v>
      </c>
      <c r="U82" s="3">
        <f t="shared" ref="U82:U87" si="46">Comode_std*L82/(M82*D82)</f>
        <v>3.3348489389160097E-3</v>
      </c>
      <c r="V82" s="3">
        <f t="shared" ref="V82:V87" si="47">Comode_std*L82/(M82*D82)</f>
        <v>3.3348489389160097E-3</v>
      </c>
    </row>
    <row r="83" spans="1:24" x14ac:dyDescent="0.25">
      <c r="A83">
        <v>73</v>
      </c>
      <c r="D83">
        <v>0.40063553307999999</v>
      </c>
      <c r="E83" s="2">
        <v>-8.9943059999999993E-6</v>
      </c>
      <c r="F83" s="2">
        <v>-2.6977524999999999E-6</v>
      </c>
      <c r="G83" s="2">
        <v>3.0093297946982698E-7</v>
      </c>
      <c r="H83" s="2">
        <v>2.7014865796446201E-8</v>
      </c>
      <c r="I83" s="2">
        <v>4.0437719133873002E-8</v>
      </c>
      <c r="J83">
        <v>11</v>
      </c>
      <c r="K83">
        <v>2</v>
      </c>
      <c r="L83">
        <v>0.2</v>
      </c>
      <c r="M83">
        <v>10</v>
      </c>
      <c r="N83" s="8">
        <f t="shared" si="40"/>
        <v>40.063553307999996</v>
      </c>
      <c r="O83" s="10">
        <f t="shared" si="41"/>
        <v>-0.44900191108131154</v>
      </c>
      <c r="P83" s="10">
        <f t="shared" si="42"/>
        <v>-0.13467365109930504</v>
      </c>
      <c r="R83" s="10">
        <f t="shared" si="43"/>
        <v>1.3486005891070975E-3</v>
      </c>
      <c r="S83" s="10">
        <f t="shared" si="44"/>
        <v>2.0186786141007762E-3</v>
      </c>
      <c r="T83" s="2">
        <f t="shared" si="45"/>
        <v>7.5113901444616961E-5</v>
      </c>
      <c r="U83" s="3">
        <f t="shared" si="46"/>
        <v>4.9920684384243946E-3</v>
      </c>
      <c r="V83" s="3">
        <f t="shared" si="47"/>
        <v>4.9920684384243946E-3</v>
      </c>
    </row>
    <row r="84" spans="1:24" x14ac:dyDescent="0.25">
      <c r="A84">
        <v>74</v>
      </c>
      <c r="D84">
        <v>0.20024613116000001</v>
      </c>
      <c r="E84" s="2">
        <v>-5.4486389999999998E-6</v>
      </c>
      <c r="F84" s="2">
        <v>-1.318922E-6</v>
      </c>
      <c r="G84" s="2">
        <v>1.66088182745984E-7</v>
      </c>
      <c r="H84" s="2">
        <v>3.3877050033909398E-8</v>
      </c>
      <c r="I84" s="2">
        <v>3.5279778995906397E-8</v>
      </c>
      <c r="J84">
        <v>11</v>
      </c>
      <c r="K84">
        <v>2</v>
      </c>
      <c r="L84">
        <v>0.2</v>
      </c>
      <c r="M84">
        <v>10</v>
      </c>
      <c r="N84" s="8">
        <f t="shared" si="40"/>
        <v>20.024613116000001</v>
      </c>
      <c r="O84" s="10">
        <f t="shared" si="41"/>
        <v>-0.54419418427080091</v>
      </c>
      <c r="P84" s="10">
        <f t="shared" si="42"/>
        <v>-0.13173008560611429</v>
      </c>
      <c r="R84" s="10">
        <f t="shared" si="43"/>
        <v>3.3835410289990639E-3</v>
      </c>
      <c r="S84" s="10">
        <f t="shared" si="44"/>
        <v>3.5236415097295699E-3</v>
      </c>
      <c r="T84" s="2">
        <f t="shared" si="45"/>
        <v>8.2942018297110957E-5</v>
      </c>
      <c r="U84" s="3">
        <f t="shared" si="46"/>
        <v>9.9877085685214397E-3</v>
      </c>
      <c r="V84" s="3">
        <f t="shared" si="47"/>
        <v>9.9877085685214397E-3</v>
      </c>
    </row>
    <row r="85" spans="1:24" x14ac:dyDescent="0.25">
      <c r="A85">
        <v>75</v>
      </c>
      <c r="D85">
        <v>0.10054577222</v>
      </c>
      <c r="E85" s="2">
        <v>-3.0696194999999998E-6</v>
      </c>
      <c r="F85" s="2">
        <v>-6.5085839999999996E-7</v>
      </c>
      <c r="G85" s="2">
        <v>9.4645216532893799E-8</v>
      </c>
      <c r="H85" s="2">
        <v>2.8480092955431099E-8</v>
      </c>
      <c r="I85" s="2">
        <v>1.5684611676417099E-8</v>
      </c>
      <c r="J85">
        <v>10</v>
      </c>
      <c r="K85">
        <v>2</v>
      </c>
      <c r="L85">
        <v>0.2</v>
      </c>
      <c r="M85">
        <v>10</v>
      </c>
      <c r="N85" s="8">
        <f t="shared" si="40"/>
        <v>10.054577221999999</v>
      </c>
      <c r="O85" s="10">
        <f t="shared" si="41"/>
        <v>-0.61059146142584575</v>
      </c>
      <c r="P85" s="10">
        <f t="shared" si="42"/>
        <v>-0.12946509547430474</v>
      </c>
      <c r="R85" s="10">
        <f t="shared" si="43"/>
        <v>5.6651000487847455E-3</v>
      </c>
      <c r="S85" s="10">
        <f t="shared" si="44"/>
        <v>3.1198948160840131E-3</v>
      </c>
      <c r="T85" s="2">
        <f t="shared" si="45"/>
        <v>9.4131473102424001E-5</v>
      </c>
      <c r="U85" s="3">
        <f t="shared" si="46"/>
        <v>1.9891438056926787E-2</v>
      </c>
      <c r="V85" s="3">
        <f t="shared" si="47"/>
        <v>1.9891438056926787E-2</v>
      </c>
    </row>
    <row r="86" spans="1:24" x14ac:dyDescent="0.25">
      <c r="A86">
        <v>76</v>
      </c>
      <c r="D86">
        <v>4.9977741871999999E-2</v>
      </c>
      <c r="E86" s="2">
        <v>-1.6345950000000001E-6</v>
      </c>
      <c r="F86" s="2">
        <v>-3.2598225000000002E-7</v>
      </c>
      <c r="G86" s="13">
        <v>1.5088774021159801E-8</v>
      </c>
      <c r="H86" s="2">
        <v>1.72636350459572E-8</v>
      </c>
      <c r="I86" s="2">
        <v>2.7856186738092799E-8</v>
      </c>
      <c r="J86">
        <v>9</v>
      </c>
      <c r="K86">
        <v>2</v>
      </c>
      <c r="L86">
        <v>0.2</v>
      </c>
      <c r="M86">
        <v>10</v>
      </c>
      <c r="N86" s="8">
        <f t="shared" si="40"/>
        <v>4.9977741872000001</v>
      </c>
      <c r="O86" s="10">
        <f t="shared" si="41"/>
        <v>-0.65412919382649459</v>
      </c>
      <c r="P86" s="10">
        <f t="shared" si="42"/>
        <v>-0.13045097188860044</v>
      </c>
      <c r="R86" s="10">
        <f t="shared" si="43"/>
        <v>6.9085294370329047E-3</v>
      </c>
      <c r="S86" s="10">
        <f t="shared" si="44"/>
        <v>1.1147437116881509E-2</v>
      </c>
      <c r="T86" s="2">
        <f t="shared" si="45"/>
        <v>3.0190987939799813E-5</v>
      </c>
      <c r="U86" s="3">
        <f t="shared" si="46"/>
        <v>4.0017814432718485E-2</v>
      </c>
      <c r="V86" s="3">
        <f t="shared" si="47"/>
        <v>4.0017814432718485E-2</v>
      </c>
    </row>
    <row r="87" spans="1:24" x14ac:dyDescent="0.25">
      <c r="A87">
        <v>77</v>
      </c>
      <c r="D87">
        <v>1.0228098252E-2</v>
      </c>
      <c r="E87" s="2">
        <v>-3.5722515000000001E-7</v>
      </c>
      <c r="F87" s="2">
        <v>-6.9596368499999997E-8</v>
      </c>
      <c r="G87" s="2">
        <v>4.3573111264790501E-8</v>
      </c>
      <c r="H87" s="2">
        <v>4.2103637008309603E-8</v>
      </c>
      <c r="I87" s="2">
        <v>3.5150024614595302E-8</v>
      </c>
      <c r="J87">
        <v>7</v>
      </c>
      <c r="K87">
        <v>2</v>
      </c>
      <c r="L87">
        <v>0.2</v>
      </c>
      <c r="M87">
        <v>10</v>
      </c>
      <c r="N87" s="8">
        <f t="shared" si="40"/>
        <v>1.0228098252</v>
      </c>
      <c r="O87" s="10">
        <f t="shared" si="41"/>
        <v>-0.69851724377041113</v>
      </c>
      <c r="P87" s="10">
        <f t="shared" si="42"/>
        <v>-0.13608858027227325</v>
      </c>
      <c r="R87" s="10">
        <f t="shared" si="43"/>
        <v>8.2329355801948154E-2</v>
      </c>
      <c r="S87" s="10">
        <f t="shared" si="44"/>
        <v>6.8732277982805012E-2</v>
      </c>
      <c r="T87" s="2">
        <f t="shared" si="45"/>
        <v>4.2601381206198546E-4</v>
      </c>
      <c r="U87" s="3">
        <f t="shared" si="46"/>
        <v>0.19553977198145517</v>
      </c>
      <c r="V87" s="3">
        <f t="shared" si="47"/>
        <v>0.19553977198145517</v>
      </c>
      <c r="X87" s="7" t="s">
        <v>29</v>
      </c>
    </row>
    <row r="88" spans="1:24" x14ac:dyDescent="0.25">
      <c r="A88">
        <v>78</v>
      </c>
    </row>
    <row r="89" spans="1:24" x14ac:dyDescent="0.25">
      <c r="A89">
        <v>79</v>
      </c>
      <c r="C89" s="1" t="s">
        <v>36</v>
      </c>
      <c r="D89" s="7"/>
      <c r="E89" s="7"/>
      <c r="F89" s="7"/>
      <c r="I89" s="7" t="s">
        <v>37</v>
      </c>
      <c r="J89" s="7"/>
      <c r="K89" s="7"/>
      <c r="L89" s="7"/>
      <c r="M89" s="7"/>
      <c r="N89" s="7"/>
      <c r="O89" s="7"/>
      <c r="P89" s="14"/>
      <c r="Q89" s="7"/>
      <c r="R89" s="7"/>
      <c r="S89" s="7"/>
      <c r="T89" s="7"/>
    </row>
    <row r="90" spans="1:24" x14ac:dyDescent="0.25">
      <c r="A90">
        <v>80</v>
      </c>
      <c r="C90" s="7"/>
      <c r="D90" s="4" t="s">
        <v>4</v>
      </c>
      <c r="E90" s="5" t="s">
        <v>5</v>
      </c>
      <c r="F90" s="5" t="s">
        <v>6</v>
      </c>
      <c r="G90" s="5" t="s">
        <v>7</v>
      </c>
      <c r="H90" s="5" t="s">
        <v>8</v>
      </c>
      <c r="I90" s="5" t="s">
        <v>9</v>
      </c>
      <c r="J90" s="15"/>
      <c r="L90" s="7"/>
      <c r="M90" s="7"/>
      <c r="N90" s="7"/>
      <c r="O90" s="7"/>
      <c r="P90" s="7"/>
      <c r="Q90" s="14"/>
      <c r="R90" s="1" t="s">
        <v>11</v>
      </c>
      <c r="S90" s="1" t="s">
        <v>11</v>
      </c>
      <c r="T90" s="1" t="s">
        <v>11</v>
      </c>
      <c r="U90" s="1" t="s">
        <v>12</v>
      </c>
      <c r="V90" s="1" t="s">
        <v>12</v>
      </c>
    </row>
    <row r="91" spans="1:24" x14ac:dyDescent="0.25">
      <c r="A91">
        <v>81</v>
      </c>
      <c r="C91" s="7"/>
      <c r="D91" s="4" t="s">
        <v>13</v>
      </c>
      <c r="E91" s="5" t="s">
        <v>14</v>
      </c>
      <c r="F91" s="5" t="s">
        <v>14</v>
      </c>
      <c r="G91" s="5" t="s">
        <v>15</v>
      </c>
      <c r="H91" s="5" t="s">
        <v>14</v>
      </c>
      <c r="I91" s="5" t="s">
        <v>14</v>
      </c>
      <c r="J91" s="15"/>
      <c r="L91" s="1" t="s">
        <v>4</v>
      </c>
      <c r="M91" s="1" t="s">
        <v>18</v>
      </c>
      <c r="N91" s="1" t="s">
        <v>19</v>
      </c>
      <c r="O91" s="1" t="s">
        <v>20</v>
      </c>
      <c r="P91" s="1" t="s">
        <v>21</v>
      </c>
      <c r="Q91" s="14"/>
      <c r="R91" s="1" t="s">
        <v>5</v>
      </c>
      <c r="S91" s="1" t="s">
        <v>6</v>
      </c>
      <c r="T91" s="1" t="s">
        <v>22</v>
      </c>
      <c r="U91" s="1" t="s">
        <v>5</v>
      </c>
      <c r="V91" s="1" t="s">
        <v>6</v>
      </c>
    </row>
    <row r="92" spans="1:24" x14ac:dyDescent="0.25">
      <c r="A92">
        <v>82</v>
      </c>
      <c r="C92" s="7" t="s">
        <v>38</v>
      </c>
      <c r="D92">
        <v>0.61864408969999996</v>
      </c>
      <c r="E92" s="2">
        <v>8.2021460000000002E-7</v>
      </c>
      <c r="F92" s="2">
        <v>-7.4906059999999996E-7</v>
      </c>
      <c r="G92" s="2">
        <v>1.8093912846660399E-6</v>
      </c>
      <c r="H92" s="2">
        <v>2.31664247861296E-7</v>
      </c>
      <c r="I92" s="2">
        <v>3.36308978714515E-8</v>
      </c>
      <c r="J92">
        <v>9</v>
      </c>
      <c r="K92">
        <v>2</v>
      </c>
      <c r="L92">
        <v>0.2</v>
      </c>
      <c r="M92">
        <v>10</v>
      </c>
      <c r="N92" s="8">
        <f>100*D92/(L92*5)</f>
        <v>61.864408969999992</v>
      </c>
      <c r="O92" s="10">
        <f>1000000*E92*L92/(M92*D92)</f>
        <v>2.651652585569024E-2</v>
      </c>
      <c r="P92" s="10">
        <f>1000000*F92*L92/(D92*M92)</f>
        <v>-2.4216204841243795E-2</v>
      </c>
      <c r="Q92" s="10"/>
      <c r="R92" s="10">
        <f>1000000*L92*H92/(M92*D92)</f>
        <v>7.4894192547329532E-3</v>
      </c>
      <c r="S92" s="10">
        <f>1000000*L92*I92/(M92*D92)</f>
        <v>1.0872454269387809E-3</v>
      </c>
      <c r="T92" s="2">
        <f>G92*100/D92</f>
        <v>2.9247693702908742E-4</v>
      </c>
      <c r="U92" s="3">
        <f>Comode_std*L92/(M92*D92)</f>
        <v>3.2328765978672219E-3</v>
      </c>
      <c r="V92" s="3">
        <f>Comode_std*L92/(M92*D92)</f>
        <v>3.2328765978672219E-3</v>
      </c>
      <c r="X92" t="s">
        <v>24</v>
      </c>
    </row>
    <row r="93" spans="1:24" x14ac:dyDescent="0.25">
      <c r="A93">
        <v>83</v>
      </c>
      <c r="D93">
        <v>0.61804234319999996</v>
      </c>
      <c r="E93">
        <v>8.0882679999999992E-3</v>
      </c>
      <c r="F93" s="2">
        <v>4.4074210000000002E-4</v>
      </c>
      <c r="G93" s="2">
        <v>2.87258950848222E-6</v>
      </c>
      <c r="H93" s="2">
        <v>7.0246423396465195E-7</v>
      </c>
      <c r="I93" s="2">
        <v>3.0542902612554502E-7</v>
      </c>
      <c r="J93">
        <v>20</v>
      </c>
      <c r="K93">
        <v>2</v>
      </c>
      <c r="L93">
        <v>0.2</v>
      </c>
      <c r="M93">
        <v>10</v>
      </c>
      <c r="N93" s="8">
        <f>100*D93/(L93*5)</f>
        <v>61.804234319999992</v>
      </c>
      <c r="O93" s="10">
        <f>1000000*E93*L93/(M93*D93)</f>
        <v>261.73831256032946</v>
      </c>
      <c r="P93" s="10">
        <f>1000000*F93*L93/(D93*M93)</f>
        <v>14.262521163776473</v>
      </c>
      <c r="Q93" s="10"/>
      <c r="R93" s="10">
        <f>1000000*L93*H93/(M93*D93)</f>
        <v>2.2731912843626408E-2</v>
      </c>
      <c r="S93" s="10">
        <f>1000000*L93*I93/(M93*D93)</f>
        <v>9.8837573019396659E-3</v>
      </c>
      <c r="T93" s="2">
        <f>G93*100/D93</f>
        <v>4.6478846313490255E-4</v>
      </c>
      <c r="U93" s="3">
        <f>Comode_std*L93/(M93*D93)</f>
        <v>3.2360242336224457E-3</v>
      </c>
      <c r="V93" s="3">
        <f>Comode_std*L93/(M93*D93)</f>
        <v>3.2360242336224457E-3</v>
      </c>
      <c r="X93" s="7" t="s">
        <v>39</v>
      </c>
    </row>
    <row r="94" spans="1:24" x14ac:dyDescent="0.25">
      <c r="A94">
        <v>84</v>
      </c>
      <c r="D94">
        <v>0.61722547461999999</v>
      </c>
      <c r="E94" s="2">
        <v>-1.3804525E-4</v>
      </c>
      <c r="F94">
        <v>2.6958139999999999E-3</v>
      </c>
      <c r="G94" s="2">
        <v>1.10886543821998E-6</v>
      </c>
      <c r="H94" s="2">
        <v>9.9727488061216098E-7</v>
      </c>
      <c r="I94" s="2">
        <v>1.0282285738103299E-6</v>
      </c>
      <c r="J94">
        <v>19</v>
      </c>
      <c r="K94">
        <v>2</v>
      </c>
      <c r="L94">
        <v>0.2</v>
      </c>
      <c r="M94">
        <v>10</v>
      </c>
      <c r="N94" s="8">
        <f>100*D94/(L94*5)</f>
        <v>61.722547462000001</v>
      </c>
      <c r="O94" s="10">
        <f>1000000*E94*L94/(M94*D94)</f>
        <v>-4.4730898407907977</v>
      </c>
      <c r="P94" s="10">
        <f>1000000*F94*L94/(D94*M94)</f>
        <v>87.352648613853788</v>
      </c>
      <c r="Q94" s="10"/>
      <c r="R94" s="10">
        <f>1000000*L94*H94/(M94*D94)</f>
        <v>3.231476734579504E-2</v>
      </c>
      <c r="S94" s="10">
        <f>1000000*L94*I94/(M94*D94)</f>
        <v>3.331776202022016E-2</v>
      </c>
      <c r="T94" s="2">
        <f>G94*100/D94</f>
        <v>1.7965321974156402E-4</v>
      </c>
      <c r="U94" s="3">
        <f>Comode_std*L94/(M94*D94)</f>
        <v>3.2403069578930081E-3</v>
      </c>
      <c r="V94" s="3">
        <f>Comode_std*L94/(M94*D94)</f>
        <v>3.2403069578930081E-3</v>
      </c>
      <c r="X94" s="7" t="s">
        <v>40</v>
      </c>
    </row>
    <row r="95" spans="1:24" x14ac:dyDescent="0.25">
      <c r="A95">
        <v>85</v>
      </c>
      <c r="D95">
        <v>1.2482420385999999</v>
      </c>
      <c r="E95" s="2">
        <v>-3.3807624999999998E-6</v>
      </c>
      <c r="F95" s="2">
        <v>-2.4216389999999998E-6</v>
      </c>
      <c r="G95" s="2">
        <v>2.24807960739034E-5</v>
      </c>
      <c r="H95" s="2">
        <v>5.3475004336138198E-8</v>
      </c>
      <c r="I95" s="2">
        <v>1.28950214811763E-8</v>
      </c>
      <c r="J95">
        <v>10</v>
      </c>
      <c r="K95">
        <v>2</v>
      </c>
      <c r="L95">
        <v>0.2</v>
      </c>
      <c r="M95">
        <v>10</v>
      </c>
      <c r="N95" s="8">
        <f>100*D95/(L95*5)</f>
        <v>124.82420386</v>
      </c>
      <c r="O95" s="10">
        <f>1000000*E95*L95/(M95*D95)</f>
        <v>-5.4168380737950265E-2</v>
      </c>
      <c r="P95" s="10">
        <f>1000000*F95*L95/(D95*M95)</f>
        <v>-3.8800792236032292E-2</v>
      </c>
      <c r="Q95" s="10"/>
      <c r="R95" s="10">
        <f>1000000*L95*H95/(M95*D95)</f>
        <v>8.5680505354738027E-4</v>
      </c>
      <c r="S95" s="10">
        <f>1000000*L95*I95/(M95*D95)</f>
        <v>2.0661091490940434E-4</v>
      </c>
      <c r="T95" s="2">
        <f>G95*100/D95</f>
        <v>1.8009965518480176E-3</v>
      </c>
      <c r="U95" s="3">
        <f>Comode_std*L95/(M95*D95)</f>
        <v>1.6022533596474248E-3</v>
      </c>
      <c r="V95" s="3">
        <f>Comode_std*L95/(M95*D95)</f>
        <v>1.6022533596474248E-3</v>
      </c>
      <c r="X95" s="7" t="s">
        <v>27</v>
      </c>
    </row>
    <row r="96" spans="1:24" x14ac:dyDescent="0.25">
      <c r="A96">
        <v>86</v>
      </c>
      <c r="D96">
        <v>1.1951814874</v>
      </c>
      <c r="E96" s="2">
        <v>-4.5898200000000002E-6</v>
      </c>
      <c r="F96" s="2">
        <v>-2.1936984999999999E-6</v>
      </c>
      <c r="G96" s="2">
        <v>1.1593737075892001E-5</v>
      </c>
      <c r="H96" s="2">
        <v>1.2594690151012E-8</v>
      </c>
      <c r="I96" s="2">
        <v>1.94634627635989E-8</v>
      </c>
      <c r="J96">
        <v>10</v>
      </c>
      <c r="K96">
        <v>2</v>
      </c>
      <c r="L96">
        <v>0.2</v>
      </c>
      <c r="M96">
        <v>10</v>
      </c>
      <c r="N96" s="8">
        <f>100*D96/(L96*5)</f>
        <v>119.51814874</v>
      </c>
      <c r="O96" s="10">
        <f>1000000*E96*L96/(M96*D96)</f>
        <v>-7.6805406515870714E-2</v>
      </c>
      <c r="P96" s="10">
        <f>1000000*F96*L96/(D96*M96)</f>
        <v>-3.6709044159848492E-2</v>
      </c>
      <c r="Q96" s="10"/>
      <c r="R96" s="10">
        <f>1000000*L96*H96/(M96*D96)</f>
        <v>2.1075778505255319E-4</v>
      </c>
      <c r="S96" s="10">
        <f>1000000*L96*I96/(M96*D96)</f>
        <v>3.2569886613521354E-4</v>
      </c>
      <c r="T96" s="2">
        <f>G96*100/D96</f>
        <v>9.7003988081450609E-4</v>
      </c>
      <c r="U96" s="3">
        <f>Comode_std*L96/(M96*D96)</f>
        <v>1.6733860263773027E-3</v>
      </c>
      <c r="V96" s="3">
        <f>Comode_std*L96/(M96*D96)</f>
        <v>1.6733860263773027E-3</v>
      </c>
      <c r="X96" s="7" t="s">
        <v>28</v>
      </c>
    </row>
    <row r="97" spans="1:24" x14ac:dyDescent="0.25">
      <c r="A97">
        <v>87</v>
      </c>
      <c r="D97">
        <v>1.0030906213999999</v>
      </c>
      <c r="E97" s="2">
        <v>-3.0075579999999999E-6</v>
      </c>
      <c r="F97" s="2">
        <v>-1.9506579999999999E-6</v>
      </c>
      <c r="G97" s="2">
        <v>9.9994355673893606E-7</v>
      </c>
      <c r="H97" s="2">
        <v>1.11601474121089E-7</v>
      </c>
      <c r="I97" s="2">
        <v>2.2015069520671501E-8</v>
      </c>
      <c r="J97">
        <v>10</v>
      </c>
      <c r="K97">
        <v>2</v>
      </c>
      <c r="L97">
        <v>0.2</v>
      </c>
      <c r="M97">
        <v>10</v>
      </c>
      <c r="N97" s="8">
        <f t="shared" ref="N97:N103" si="48">100*D97/(L97*5)</f>
        <v>100.30906213999999</v>
      </c>
      <c r="O97" s="10">
        <f t="shared" ref="O97:O103" si="49">1000000*E97*L97/(M97*D97)</f>
        <v>-5.9965828327701684E-2</v>
      </c>
      <c r="P97" s="10">
        <f t="shared" ref="P97:P103" si="50">1000000*F97*L97/(D97*M97)</f>
        <v>-3.8892956596035026E-2</v>
      </c>
      <c r="Q97" s="10"/>
      <c r="R97" s="10">
        <f t="shared" ref="R97:R103" si="51">1000000*L97*H97/(M97*D97)</f>
        <v>2.2251523788614103E-3</v>
      </c>
      <c r="S97" s="10">
        <f t="shared" ref="S97:S103" si="52">1000000*L97*I97/(M97*D97)</f>
        <v>4.3894477828823418E-4</v>
      </c>
      <c r="T97" s="2">
        <f t="shared" ref="T97:T103" si="53">G97*100/D97</f>
        <v>9.9686263175636957E-5</v>
      </c>
      <c r="U97" s="3">
        <f t="shared" ref="U97:U103" si="54">Comode_std*L97/(M97*D97)</f>
        <v>1.9938378022203293E-3</v>
      </c>
      <c r="V97" s="3">
        <f t="shared" ref="V97:V103" si="55">Comode_std*L97/(M97*D97)</f>
        <v>1.9938378022203293E-3</v>
      </c>
    </row>
    <row r="98" spans="1:24" x14ac:dyDescent="0.25">
      <c r="A98">
        <v>88</v>
      </c>
      <c r="D98">
        <v>0.60285243862000004</v>
      </c>
      <c r="E98" s="2">
        <v>-1.9596989999999998E-6</v>
      </c>
      <c r="F98" s="2">
        <v>-9.3119820000000001E-7</v>
      </c>
      <c r="G98" s="2">
        <v>6.1210228330690904E-6</v>
      </c>
      <c r="H98" s="2">
        <v>1.6914630619673701E-8</v>
      </c>
      <c r="I98" s="2">
        <v>1.29808066875676E-8</v>
      </c>
      <c r="J98">
        <v>9</v>
      </c>
      <c r="K98">
        <v>2</v>
      </c>
      <c r="L98">
        <v>0.2</v>
      </c>
      <c r="M98">
        <v>10</v>
      </c>
      <c r="N98" s="8">
        <f t="shared" si="48"/>
        <v>60.285243862000002</v>
      </c>
      <c r="O98" s="10">
        <f t="shared" si="49"/>
        <v>-6.5014218221824918E-2</v>
      </c>
      <c r="P98" s="10">
        <f t="shared" si="50"/>
        <v>-3.0893072345584995E-2</v>
      </c>
      <c r="Q98" s="10"/>
      <c r="R98" s="10">
        <f t="shared" si="51"/>
        <v>5.611532619290145E-4</v>
      </c>
      <c r="S98" s="10">
        <f t="shared" si="52"/>
        <v>4.3064623632549907E-4</v>
      </c>
      <c r="T98" s="2">
        <f t="shared" si="53"/>
        <v>1.01534346399607E-3</v>
      </c>
      <c r="U98" s="3">
        <f t="shared" si="54"/>
        <v>3.3175614327417085E-3</v>
      </c>
      <c r="V98" s="3">
        <f t="shared" si="55"/>
        <v>3.3175614327417085E-3</v>
      </c>
      <c r="W98" s="2"/>
      <c r="X98" s="2"/>
    </row>
    <row r="99" spans="1:24" x14ac:dyDescent="0.25">
      <c r="A99">
        <v>89</v>
      </c>
      <c r="D99">
        <v>0.40084127580000001</v>
      </c>
      <c r="E99" s="2">
        <v>-1.2957855000000001E-6</v>
      </c>
      <c r="F99" s="2">
        <v>-8.0334499999999997E-7</v>
      </c>
      <c r="G99" s="2">
        <v>3.6389647459446799E-6</v>
      </c>
      <c r="H99" s="2">
        <v>2.06071957032004E-8</v>
      </c>
      <c r="I99" s="2">
        <v>1.79968411700498E-8</v>
      </c>
      <c r="J99">
        <v>9</v>
      </c>
      <c r="K99">
        <v>2</v>
      </c>
      <c r="L99">
        <v>0.2</v>
      </c>
      <c r="M99">
        <v>10</v>
      </c>
      <c r="N99" s="8">
        <f t="shared" si="48"/>
        <v>40.084127580000001</v>
      </c>
      <c r="O99" s="10">
        <f t="shared" si="49"/>
        <v>-6.4653296864893378E-2</v>
      </c>
      <c r="P99" s="10">
        <f t="shared" si="50"/>
        <v>-4.0082947964711568E-2</v>
      </c>
      <c r="Q99" s="10"/>
      <c r="R99" s="10">
        <f t="shared" si="51"/>
        <v>1.0281972914127919E-3</v>
      </c>
      <c r="S99" s="10">
        <f t="shared" si="52"/>
        <v>8.9795349214631941E-4</v>
      </c>
      <c r="T99" s="2">
        <f t="shared" si="53"/>
        <v>9.07831844083927E-4</v>
      </c>
      <c r="U99" s="3">
        <f t="shared" si="54"/>
        <v>4.9895061231116861E-3</v>
      </c>
      <c r="V99" s="3">
        <f t="shared" si="55"/>
        <v>4.9895061231116861E-3</v>
      </c>
      <c r="W99" s="2"/>
      <c r="X99" s="2"/>
    </row>
    <row r="100" spans="1:24" x14ac:dyDescent="0.25">
      <c r="A100">
        <v>90</v>
      </c>
      <c r="D100">
        <v>0.20039093699999999</v>
      </c>
      <c r="E100" s="2">
        <v>-7.328439E-7</v>
      </c>
      <c r="F100" s="2">
        <v>-4.6211889999999999E-7</v>
      </c>
      <c r="G100" s="2">
        <v>1.2215841005533601E-6</v>
      </c>
      <c r="H100" s="2">
        <v>1.51995802274273E-8</v>
      </c>
      <c r="I100" s="2">
        <v>2.4214566948223499E-8</v>
      </c>
      <c r="J100">
        <v>9</v>
      </c>
      <c r="K100">
        <v>2</v>
      </c>
      <c r="L100">
        <v>0.2</v>
      </c>
      <c r="M100">
        <v>10</v>
      </c>
      <c r="N100" s="8">
        <f t="shared" si="48"/>
        <v>20.039093699999999</v>
      </c>
      <c r="O100" s="10">
        <f t="shared" si="49"/>
        <v>-7.3141421560397227E-2</v>
      </c>
      <c r="P100" s="10">
        <f t="shared" si="50"/>
        <v>-4.6121736533424176E-2</v>
      </c>
      <c r="Q100" s="10"/>
      <c r="R100" s="10">
        <f t="shared" si="51"/>
        <v>1.5169927797111205E-3</v>
      </c>
      <c r="S100" s="10">
        <f t="shared" si="52"/>
        <v>2.4167327435794667E-3</v>
      </c>
      <c r="T100" s="2">
        <f t="shared" si="53"/>
        <v>6.0960047337538042E-4</v>
      </c>
      <c r="U100" s="3">
        <f t="shared" si="54"/>
        <v>9.9804912833957194E-3</v>
      </c>
      <c r="V100" s="3">
        <f t="shared" si="55"/>
        <v>9.9804912833957194E-3</v>
      </c>
      <c r="W100" s="3"/>
      <c r="X100" s="3"/>
    </row>
    <row r="101" spans="1:24" x14ac:dyDescent="0.25">
      <c r="A101">
        <v>91</v>
      </c>
      <c r="D101">
        <v>0.10010029756</v>
      </c>
      <c r="E101" s="2">
        <v>-4.2458355000000002E-7</v>
      </c>
      <c r="F101" s="2">
        <v>-2.1018325E-7</v>
      </c>
      <c r="G101" s="2">
        <v>3.94077792881371E-7</v>
      </c>
      <c r="H101" s="2">
        <v>5.60098032093267E-8</v>
      </c>
      <c r="I101" s="2">
        <v>5.3630403153318698E-8</v>
      </c>
      <c r="J101">
        <v>8</v>
      </c>
      <c r="K101">
        <v>2</v>
      </c>
      <c r="L101">
        <v>0.2</v>
      </c>
      <c r="M101">
        <v>10</v>
      </c>
      <c r="N101" s="8">
        <f t="shared" si="48"/>
        <v>10.010029756</v>
      </c>
      <c r="O101" s="10">
        <f t="shared" si="49"/>
        <v>-8.4831625949064765E-2</v>
      </c>
      <c r="P101" s="10">
        <f t="shared" si="50"/>
        <v>-4.1994530510564454E-2</v>
      </c>
      <c r="Q101" s="10"/>
      <c r="R101" s="10">
        <f t="shared" si="51"/>
        <v>1.1190736606103391E-2</v>
      </c>
      <c r="S101" s="10">
        <f t="shared" si="52"/>
        <v>1.071533341270493E-2</v>
      </c>
      <c r="T101" s="2">
        <f t="shared" si="53"/>
        <v>3.9368293849991934E-4</v>
      </c>
      <c r="U101" s="3">
        <f t="shared" si="54"/>
        <v>1.9979960587042239E-2</v>
      </c>
      <c r="V101" s="3">
        <f t="shared" si="55"/>
        <v>1.9979960587042239E-2</v>
      </c>
    </row>
    <row r="102" spans="1:24" x14ac:dyDescent="0.25">
      <c r="A102">
        <v>92</v>
      </c>
      <c r="D102">
        <v>4.9845111942000003E-2</v>
      </c>
      <c r="E102" s="2">
        <v>-2.1096305E-7</v>
      </c>
      <c r="F102" s="2">
        <v>-1.189451E-7</v>
      </c>
      <c r="G102" s="2">
        <v>6.1912060177447305E-7</v>
      </c>
      <c r="H102" s="2">
        <v>2.4698368301317001E-8</v>
      </c>
      <c r="I102" s="2">
        <v>1.3037048193130201E-8</v>
      </c>
      <c r="J102">
        <v>8</v>
      </c>
      <c r="K102">
        <v>2</v>
      </c>
      <c r="L102">
        <v>0.2</v>
      </c>
      <c r="M102">
        <v>10</v>
      </c>
      <c r="N102" s="8">
        <f t="shared" si="48"/>
        <v>4.9845111942000004</v>
      </c>
      <c r="O102" s="10">
        <f t="shared" si="49"/>
        <v>-8.4647437544318319E-2</v>
      </c>
      <c r="P102" s="10">
        <f t="shared" si="50"/>
        <v>-4.7725883387885679E-2</v>
      </c>
      <c r="Q102" s="10"/>
      <c r="R102" s="10">
        <f t="shared" si="51"/>
        <v>9.9100462769774224E-3</v>
      </c>
      <c r="S102" s="10">
        <f t="shared" si="52"/>
        <v>5.2310237394190906E-3</v>
      </c>
      <c r="T102" s="2">
        <f t="shared" si="53"/>
        <v>1.2420888982953525E-3</v>
      </c>
      <c r="U102" s="3">
        <f t="shared" si="54"/>
        <v>4.0124295484123086E-2</v>
      </c>
      <c r="V102" s="3">
        <f t="shared" si="55"/>
        <v>4.0124295484123086E-2</v>
      </c>
    </row>
    <row r="103" spans="1:24" x14ac:dyDescent="0.25">
      <c r="A103">
        <v>93</v>
      </c>
      <c r="D103">
        <v>9.9378092020000006E-3</v>
      </c>
      <c r="E103" s="2">
        <v>-5.1147354999999999E-8</v>
      </c>
      <c r="F103" s="2">
        <v>-3.37780785E-8</v>
      </c>
      <c r="G103" s="2">
        <v>1.02834966611512E-7</v>
      </c>
      <c r="H103" s="2">
        <v>1.08963574764907E-8</v>
      </c>
      <c r="I103" s="2">
        <v>1.7821017818678701E-8</v>
      </c>
      <c r="J103">
        <v>8</v>
      </c>
      <c r="K103">
        <v>2</v>
      </c>
      <c r="L103">
        <v>0.2</v>
      </c>
      <c r="M103">
        <v>10</v>
      </c>
      <c r="N103" s="8">
        <f t="shared" si="48"/>
        <v>0.99378092020000008</v>
      </c>
      <c r="O103" s="10">
        <f t="shared" si="49"/>
        <v>-0.10293487017180107</v>
      </c>
      <c r="P103" s="10">
        <f t="shared" si="50"/>
        <v>-6.797892334902568E-2</v>
      </c>
      <c r="Q103" s="10"/>
      <c r="R103" s="10">
        <f t="shared" si="51"/>
        <v>2.1929093736872692E-2</v>
      </c>
      <c r="S103" s="10">
        <f t="shared" si="52"/>
        <v>3.5865083453387681E-2</v>
      </c>
      <c r="T103" s="2">
        <f t="shared" si="53"/>
        <v>1.0347850770853629E-3</v>
      </c>
      <c r="U103" s="3">
        <f t="shared" si="54"/>
        <v>0.20125159975877754</v>
      </c>
      <c r="V103" s="3">
        <f t="shared" si="55"/>
        <v>0.20125159975877754</v>
      </c>
      <c r="X103" s="7" t="s">
        <v>41</v>
      </c>
    </row>
    <row r="104" spans="1:24" x14ac:dyDescent="0.25">
      <c r="A104">
        <v>94</v>
      </c>
    </row>
    <row r="105" spans="1:24" x14ac:dyDescent="0.25">
      <c r="A105">
        <v>95</v>
      </c>
      <c r="D105">
        <v>0.60036011942</v>
      </c>
      <c r="E105" s="2">
        <v>-1.009402E-2</v>
      </c>
      <c r="F105" s="2">
        <v>-5.8961289999999997E-4</v>
      </c>
      <c r="G105" s="2">
        <v>2.37265258757077E-6</v>
      </c>
      <c r="H105" s="2">
        <v>1.12690106043077E-5</v>
      </c>
      <c r="I105" s="2">
        <v>1.0820666753948299E-6</v>
      </c>
      <c r="J105">
        <v>20</v>
      </c>
      <c r="K105">
        <v>2</v>
      </c>
      <c r="L105">
        <v>0.2</v>
      </c>
      <c r="M105">
        <v>10</v>
      </c>
      <c r="N105" s="8">
        <f>100*D105/(L105*5)</f>
        <v>60.036011942000002</v>
      </c>
      <c r="O105" s="10">
        <f>1000000*E105*L105/(M105*D105)</f>
        <v>-336.26550710102799</v>
      </c>
      <c r="P105" s="10">
        <f>1000000*F105*L105/(D105*M105)</f>
        <v>-19.641974239382098</v>
      </c>
      <c r="Q105" s="10"/>
      <c r="R105" s="10">
        <f>1000000*L105*H105/(M105*D105)</f>
        <v>0.37540836707123532</v>
      </c>
      <c r="S105" s="10">
        <f>1000000*L105*I105/(M105*D105)</f>
        <v>3.6047253653030797E-2</v>
      </c>
      <c r="T105" s="2">
        <f>G105*100/D105</f>
        <v>3.9520489633171476E-4</v>
      </c>
      <c r="U105" s="3">
        <f>Comode_std*L105/(M105*D105)</f>
        <v>3.3313338699648707E-3</v>
      </c>
      <c r="V105" s="3">
        <f>Comode_std*L105/(M105*D105)</f>
        <v>3.3313338699648707E-3</v>
      </c>
      <c r="X105" s="7" t="s">
        <v>42</v>
      </c>
    </row>
    <row r="106" spans="1:24" x14ac:dyDescent="0.25">
      <c r="A106">
        <v>96</v>
      </c>
      <c r="D106">
        <v>0.59777725274000004</v>
      </c>
      <c r="E106" s="2">
        <v>1.8588369999999999E-4</v>
      </c>
      <c r="F106" s="2">
        <v>-3.3368615000000002E-3</v>
      </c>
      <c r="G106" s="2">
        <v>5.7740229024372496E-7</v>
      </c>
      <c r="H106" s="2">
        <v>1.1351876496860699E-7</v>
      </c>
      <c r="I106" s="2">
        <v>6.2600539135057401E-7</v>
      </c>
      <c r="J106">
        <v>19</v>
      </c>
      <c r="K106">
        <v>2</v>
      </c>
      <c r="L106">
        <v>0.2</v>
      </c>
      <c r="M106">
        <v>10</v>
      </c>
      <c r="N106" s="8">
        <f>100*D106/(L106*5)</f>
        <v>59.777725274000005</v>
      </c>
      <c r="O106" s="10">
        <f>1000000*E106*L106/(M106*D106)</f>
        <v>6.2191627114606538</v>
      </c>
      <c r="P106" s="10">
        <f>1000000*F106*L106/(D106*M106)</f>
        <v>-111.64230437692314</v>
      </c>
      <c r="Q106" s="10"/>
      <c r="R106" s="10">
        <f>1000000*L106*H106/(M106*D106)</f>
        <v>3.7980289296147356E-3</v>
      </c>
      <c r="S106" s="10">
        <f>1000000*L106*I106/(M106*D106)</f>
        <v>2.0944436693808143E-2</v>
      </c>
      <c r="T106" s="2">
        <f>G106*100/D106</f>
        <v>9.6591546031087096E-5</v>
      </c>
      <c r="U106" s="3">
        <f>Comode_std*L106/(M106*D106)</f>
        <v>3.3457278456694461E-3</v>
      </c>
      <c r="V106" s="3">
        <f>Comode_std*L106/(M106*D106)</f>
        <v>3.3457278456694461E-3</v>
      </c>
      <c r="X106" s="7" t="s">
        <v>43</v>
      </c>
    </row>
    <row r="107" spans="1:24" x14ac:dyDescent="0.25">
      <c r="A107">
        <v>97</v>
      </c>
    </row>
    <row r="108" spans="1:24" x14ac:dyDescent="0.25">
      <c r="A108">
        <v>98</v>
      </c>
    </row>
    <row r="109" spans="1:24" x14ac:dyDescent="0.25">
      <c r="A109">
        <v>99</v>
      </c>
      <c r="C109" s="1" t="s">
        <v>44</v>
      </c>
      <c r="L109" t="s">
        <v>45</v>
      </c>
    </row>
    <row r="110" spans="1:24" x14ac:dyDescent="0.25">
      <c r="A110">
        <v>100</v>
      </c>
      <c r="D110">
        <v>0.1008614998</v>
      </c>
      <c r="E110" s="2">
        <v>1.186216E-6</v>
      </c>
      <c r="F110" s="2">
        <v>5.4528729999999998E-7</v>
      </c>
      <c r="G110" s="2">
        <v>1.51663219272307E-8</v>
      </c>
      <c r="H110" s="2">
        <v>2.3049331530437102E-8</v>
      </c>
      <c r="I110" s="2">
        <v>2.4330894102149199E-8</v>
      </c>
      <c r="J110">
        <v>9</v>
      </c>
      <c r="K110">
        <v>2</v>
      </c>
      <c r="L110">
        <v>0.2</v>
      </c>
      <c r="M110">
        <v>10</v>
      </c>
      <c r="N110" s="8">
        <f t="shared" ref="N110:N118" si="56">100*D110/(L110*5)</f>
        <v>10.08614998</v>
      </c>
      <c r="O110" s="3">
        <f t="shared" ref="O110:O118" si="57">1000000*E110*L110/(M110*D110)</f>
        <v>0.23521680767233641</v>
      </c>
      <c r="P110" s="3">
        <f t="shared" ref="P110:P118" si="58">1000000*F110*L110/(D110*M110)</f>
        <v>0.10812595511295381</v>
      </c>
      <c r="R110" s="3">
        <f t="shared" ref="R110:R118" si="59">1000000*L110*H110/(M110*D110)</f>
        <v>4.5704915306914954E-3</v>
      </c>
      <c r="S110" s="3">
        <f t="shared" ref="S110:S118" si="60">1000000*L110*I110/(M110*D110)</f>
        <v>4.8246147738027585E-3</v>
      </c>
      <c r="T110" s="2">
        <f t="shared" ref="T110:T118" si="61">G110*100/D110</f>
        <v>1.5036780096770582E-5</v>
      </c>
      <c r="X110" t="s">
        <v>24</v>
      </c>
    </row>
    <row r="111" spans="1:24" x14ac:dyDescent="0.25">
      <c r="A111">
        <v>101</v>
      </c>
      <c r="D111">
        <v>0.10072125592</v>
      </c>
      <c r="E111">
        <v>-1.9172349999999999E-4</v>
      </c>
      <c r="F111" s="2">
        <v>1.4133850000000001E-6</v>
      </c>
      <c r="G111" s="2">
        <v>5.2873645917051301E-8</v>
      </c>
      <c r="H111" s="2">
        <v>3.2061659345701701E-8</v>
      </c>
      <c r="I111" s="2">
        <v>1.9865114522700299E-8</v>
      </c>
      <c r="J111">
        <v>15</v>
      </c>
      <c r="K111">
        <v>2</v>
      </c>
      <c r="L111">
        <v>0.2</v>
      </c>
      <c r="M111">
        <v>10</v>
      </c>
      <c r="N111" s="8">
        <f t="shared" si="56"/>
        <v>10.072125592000001</v>
      </c>
      <c r="O111" s="3">
        <f>1000000*E111*L111/(M111*D111)</f>
        <v>-38.070117027190463</v>
      </c>
      <c r="P111" s="3">
        <f t="shared" si="58"/>
        <v>0.28065277524390903</v>
      </c>
      <c r="R111" s="3">
        <f t="shared" si="59"/>
        <v>6.3664137331979559E-3</v>
      </c>
      <c r="S111" s="3">
        <f t="shared" si="60"/>
        <v>3.9445724422814158E-3</v>
      </c>
      <c r="T111" s="2">
        <f t="shared" si="61"/>
        <v>5.2495022459854267E-5</v>
      </c>
      <c r="X111" s="7" t="s">
        <v>46</v>
      </c>
    </row>
    <row r="112" spans="1:24" x14ac:dyDescent="0.25">
      <c r="A112">
        <v>102</v>
      </c>
      <c r="D112">
        <v>0.10105007042</v>
      </c>
      <c r="E112" s="2">
        <v>-3.8355900000000003E-6</v>
      </c>
      <c r="F112">
        <v>-5.9638094999999998E-4</v>
      </c>
      <c r="G112" s="2">
        <v>7.5038975846954401E-8</v>
      </c>
      <c r="H112" s="2">
        <v>2.8427388202225101E-8</v>
      </c>
      <c r="I112" s="2">
        <v>1.78313621184713E-7</v>
      </c>
      <c r="J112">
        <v>17</v>
      </c>
      <c r="K112">
        <v>2</v>
      </c>
      <c r="L112">
        <v>0.2</v>
      </c>
      <c r="M112">
        <v>10</v>
      </c>
      <c r="N112" s="8">
        <f t="shared" si="56"/>
        <v>10.105007042</v>
      </c>
      <c r="O112" s="3">
        <f t="shared" si="57"/>
        <v>-0.75914642791596787</v>
      </c>
      <c r="P112" s="3">
        <f t="shared" si="58"/>
        <v>-118.03672130484003</v>
      </c>
      <c r="R112" s="3">
        <f t="shared" si="59"/>
        <v>5.6263965149298311E-3</v>
      </c>
      <c r="S112" s="3">
        <f t="shared" si="60"/>
        <v>3.5292131998241702E-2</v>
      </c>
      <c r="T112" s="2">
        <f t="shared" si="61"/>
        <v>7.4259201933324495E-5</v>
      </c>
      <c r="X112" s="7" t="s">
        <v>40</v>
      </c>
    </row>
    <row r="113" spans="1:24" x14ac:dyDescent="0.25">
      <c r="A113">
        <v>103</v>
      </c>
      <c r="D113">
        <v>1.2485166223999999</v>
      </c>
      <c r="E113" s="2">
        <v>5.9921115000000004E-6</v>
      </c>
      <c r="F113" s="2">
        <v>5.7681979999999996E-6</v>
      </c>
      <c r="G113" s="2">
        <v>1.0545763887587799E-5</v>
      </c>
      <c r="H113" s="2">
        <v>2.4286543404270201E-7</v>
      </c>
      <c r="I113" s="2">
        <v>2.8206513006750799E-8</v>
      </c>
      <c r="J113">
        <v>11</v>
      </c>
      <c r="K113">
        <v>2</v>
      </c>
      <c r="L113">
        <v>0.2</v>
      </c>
      <c r="M113">
        <v>10</v>
      </c>
      <c r="N113" s="8">
        <f t="shared" si="56"/>
        <v>124.85166224</v>
      </c>
      <c r="O113" s="3">
        <f t="shared" si="57"/>
        <v>9.5987692794693866E-2</v>
      </c>
      <c r="P113" s="3">
        <f t="shared" si="58"/>
        <v>9.2400820245579135E-2</v>
      </c>
      <c r="R113" s="3">
        <f t="shared" si="59"/>
        <v>3.8904637661266593E-3</v>
      </c>
      <c r="S113" s="3">
        <f t="shared" si="60"/>
        <v>4.5184040806008573E-4</v>
      </c>
      <c r="T113" s="2">
        <f t="shared" si="61"/>
        <v>8.4466347490959922E-4</v>
      </c>
      <c r="V113" s="11" t="s">
        <v>47</v>
      </c>
      <c r="X113" s="7" t="s">
        <v>27</v>
      </c>
    </row>
    <row r="114" spans="1:24" x14ac:dyDescent="0.25">
      <c r="A114">
        <v>104</v>
      </c>
      <c r="D114">
        <v>1.1985093812000001</v>
      </c>
      <c r="E114" s="2">
        <v>1.0234031E-5</v>
      </c>
      <c r="F114" s="2">
        <v>6.0901810000000003E-6</v>
      </c>
      <c r="G114" s="2">
        <v>6.3267622543994504E-6</v>
      </c>
      <c r="H114" s="2">
        <v>4.8872232548656904E-7</v>
      </c>
      <c r="I114" s="2">
        <v>1.96915918350956E-8</v>
      </c>
      <c r="J114">
        <v>12</v>
      </c>
      <c r="K114">
        <v>2</v>
      </c>
      <c r="L114">
        <v>0.2</v>
      </c>
      <c r="M114">
        <v>10</v>
      </c>
      <c r="N114" s="8">
        <f t="shared" si="56"/>
        <v>119.85093812000001</v>
      </c>
      <c r="O114" s="3">
        <f t="shared" si="57"/>
        <v>0.17077932239050547</v>
      </c>
      <c r="P114" s="3">
        <f t="shared" si="58"/>
        <v>0.10162925873641883</v>
      </c>
      <c r="R114" s="3">
        <f t="shared" si="59"/>
        <v>8.1555027128321494E-3</v>
      </c>
      <c r="S114" s="3">
        <f t="shared" si="60"/>
        <v>3.2860138008063838E-4</v>
      </c>
      <c r="T114" s="2">
        <f t="shared" si="61"/>
        <v>5.2788591842850812E-4</v>
      </c>
      <c r="X114" s="7" t="s">
        <v>28</v>
      </c>
    </row>
    <row r="115" spans="1:24" x14ac:dyDescent="0.25">
      <c r="A115">
        <v>105</v>
      </c>
      <c r="D115">
        <v>1.0006911378000001</v>
      </c>
      <c r="E115" s="2">
        <v>8.3127645000000007E-6</v>
      </c>
      <c r="F115" s="2">
        <v>5.4101530000000001E-6</v>
      </c>
      <c r="G115" s="2">
        <v>1.3874309666049E-6</v>
      </c>
      <c r="H115" s="2">
        <v>1.6160164750088402E-8</v>
      </c>
      <c r="I115" s="2">
        <v>2.1501017906136501E-8</v>
      </c>
      <c r="J115">
        <v>11</v>
      </c>
      <c r="K115">
        <v>2</v>
      </c>
      <c r="L115">
        <v>0.2</v>
      </c>
      <c r="M115">
        <v>10</v>
      </c>
      <c r="N115" s="8">
        <f t="shared" si="56"/>
        <v>100.06911378000001</v>
      </c>
      <c r="O115" s="3">
        <f t="shared" si="57"/>
        <v>0.16614046404518881</v>
      </c>
      <c r="P115" s="3">
        <f t="shared" si="58"/>
        <v>0.10812832842497469</v>
      </c>
      <c r="R115" s="3">
        <f t="shared" si="59"/>
        <v>3.2298007126586945E-4</v>
      </c>
      <c r="S115" s="3">
        <f t="shared" si="60"/>
        <v>4.2972336006504599E-4</v>
      </c>
      <c r="T115" s="2">
        <f t="shared" si="61"/>
        <v>1.3864727228974367E-4</v>
      </c>
    </row>
    <row r="116" spans="1:24" x14ac:dyDescent="0.25">
      <c r="A116">
        <v>106</v>
      </c>
      <c r="D116">
        <v>0.60041507268000005</v>
      </c>
      <c r="E116" s="2">
        <v>5.1426295000000004E-6</v>
      </c>
      <c r="F116" s="2">
        <v>3.6260725000000001E-6</v>
      </c>
      <c r="G116" s="2">
        <v>1.2798259898673799E-6</v>
      </c>
      <c r="H116" s="2">
        <v>3.0150738709855802E-8</v>
      </c>
      <c r="I116" s="2">
        <v>3.1331535850481403E-8</v>
      </c>
      <c r="J116">
        <v>11</v>
      </c>
      <c r="K116">
        <v>2</v>
      </c>
      <c r="L116">
        <v>0.2</v>
      </c>
      <c r="M116">
        <v>10</v>
      </c>
      <c r="N116" s="8">
        <f t="shared" si="56"/>
        <v>60.041507268000004</v>
      </c>
      <c r="O116" s="3">
        <f t="shared" si="57"/>
        <v>0.17130247836868809</v>
      </c>
      <c r="P116" s="3">
        <f t="shared" si="58"/>
        <v>0.12078552538045854</v>
      </c>
      <c r="R116" s="3">
        <f t="shared" si="59"/>
        <v>1.0043298405310046E-3</v>
      </c>
      <c r="S116" s="3">
        <f t="shared" si="60"/>
        <v>1.0436625353401146E-3</v>
      </c>
      <c r="T116" s="2">
        <f t="shared" si="61"/>
        <v>2.1315687232080561E-4</v>
      </c>
      <c r="X116" s="2"/>
    </row>
    <row r="117" spans="1:24" x14ac:dyDescent="0.25">
      <c r="A117">
        <v>107</v>
      </c>
      <c r="D117">
        <v>0.40064566112</v>
      </c>
      <c r="E117" s="2">
        <v>4.0755430000000003E-6</v>
      </c>
      <c r="F117" s="2">
        <v>2.2477385E-6</v>
      </c>
      <c r="G117" s="2">
        <v>1.5912179312276601E-6</v>
      </c>
      <c r="H117" s="2">
        <v>6.6250637362971904E-8</v>
      </c>
      <c r="I117" s="2">
        <v>5.5816821861782797E-8</v>
      </c>
      <c r="J117">
        <v>10</v>
      </c>
      <c r="K117">
        <v>2</v>
      </c>
      <c r="L117">
        <v>0.2</v>
      </c>
      <c r="M117">
        <v>10</v>
      </c>
      <c r="N117" s="8">
        <f t="shared" si="56"/>
        <v>40.064566112000001</v>
      </c>
      <c r="O117" s="3">
        <f t="shared" si="57"/>
        <v>0.20344875262629181</v>
      </c>
      <c r="P117" s="3">
        <f t="shared" si="58"/>
        <v>0.11220580768135489</v>
      </c>
      <c r="R117" s="3">
        <f t="shared" si="59"/>
        <v>3.3071935524158214E-3</v>
      </c>
      <c r="S117" s="3">
        <f t="shared" si="60"/>
        <v>2.786343508912467E-3</v>
      </c>
      <c r="T117" s="2">
        <f t="shared" si="61"/>
        <v>3.9716340039211456E-4</v>
      </c>
      <c r="X117" s="2"/>
    </row>
    <row r="118" spans="1:24" x14ac:dyDescent="0.25">
      <c r="A118">
        <v>108</v>
      </c>
      <c r="D118">
        <v>0.20045444362000001</v>
      </c>
      <c r="E118" s="2">
        <v>2.3413825000000002E-6</v>
      </c>
      <c r="F118" s="2">
        <v>1.0800275000000001E-6</v>
      </c>
      <c r="G118" s="2">
        <v>5.90808582070137E-7</v>
      </c>
      <c r="H118" s="2">
        <v>3.3122554079508999E-8</v>
      </c>
      <c r="I118" s="2">
        <v>2.2055978526240899E-8</v>
      </c>
      <c r="J118">
        <v>10</v>
      </c>
      <c r="K118">
        <v>2</v>
      </c>
      <c r="L118">
        <v>0.2</v>
      </c>
      <c r="M118">
        <v>10</v>
      </c>
      <c r="N118" s="8">
        <f t="shared" si="56"/>
        <v>20.045444362000001</v>
      </c>
      <c r="O118" s="3">
        <f t="shared" si="57"/>
        <v>0.23360744293985736</v>
      </c>
      <c r="P118" s="3">
        <f t="shared" si="58"/>
        <v>0.10775790054795695</v>
      </c>
      <c r="R118" s="3">
        <f t="shared" si="59"/>
        <v>3.3047463035839881E-3</v>
      </c>
      <c r="S118" s="3">
        <f t="shared" si="60"/>
        <v>2.2005976148927135E-3</v>
      </c>
      <c r="T118" s="2">
        <f t="shared" si="61"/>
        <v>2.9473458976550721E-4</v>
      </c>
      <c r="X118" s="3"/>
    </row>
    <row r="119" spans="1:24" x14ac:dyDescent="0.25">
      <c r="A119">
        <v>109</v>
      </c>
      <c r="D119">
        <v>0.10023778316</v>
      </c>
      <c r="E119" s="2">
        <v>1.2857914999999999E-6</v>
      </c>
      <c r="F119" s="2">
        <v>5.3990290000000005E-7</v>
      </c>
      <c r="G119" s="2">
        <v>7.5468260344586702E-8</v>
      </c>
      <c r="H119" s="2">
        <v>1.7755318717218201E-8</v>
      </c>
      <c r="I119" s="2">
        <v>2.3778985018078501E-8</v>
      </c>
      <c r="J119">
        <v>9</v>
      </c>
      <c r="K119">
        <v>2</v>
      </c>
      <c r="L119">
        <v>0.2</v>
      </c>
      <c r="M119">
        <v>10</v>
      </c>
      <c r="N119" s="8">
        <f>100*D119/(L119*5)</f>
        <v>10.023778316</v>
      </c>
      <c r="O119" s="3">
        <f>1000000*E119*L119/(M119*D119)</f>
        <v>0.25654827141330805</v>
      </c>
      <c r="P119" s="3">
        <f>1000000*F119*L119/(D119*M119)</f>
        <v>0.10772442944756762</v>
      </c>
      <c r="Q119" s="3"/>
      <c r="R119" s="3">
        <f>1000000*L119*H119/(M119*D119)</f>
        <v>3.5426399422415558E-3</v>
      </c>
      <c r="S119" s="3">
        <f>1000000*L119*I119/(M119*D119)</f>
        <v>4.744515345101433E-3</v>
      </c>
      <c r="T119" s="2">
        <f>G119*100/D119</f>
        <v>7.5289235221936157E-5</v>
      </c>
    </row>
    <row r="120" spans="1:24" x14ac:dyDescent="0.25">
      <c r="A120">
        <v>110</v>
      </c>
      <c r="D120">
        <v>5.0039816840000001E-2</v>
      </c>
      <c r="E120" s="2">
        <v>6.8872544999999996E-7</v>
      </c>
      <c r="F120" s="2">
        <v>2.6071379999999998E-7</v>
      </c>
      <c r="G120" s="2">
        <v>7.7412967616768105E-8</v>
      </c>
      <c r="H120" s="2">
        <v>3.6679227725614702E-8</v>
      </c>
      <c r="I120" s="2">
        <v>1.8793877283839E-8</v>
      </c>
      <c r="J120">
        <v>8</v>
      </c>
      <c r="K120">
        <v>2</v>
      </c>
      <c r="L120">
        <v>0.2</v>
      </c>
      <c r="M120">
        <v>10</v>
      </c>
      <c r="N120" s="8">
        <f>100*D120/(L120*5)</f>
        <v>5.0039816840000002</v>
      </c>
      <c r="O120" s="3">
        <f>1000000*E120*L120/(M120*D120)</f>
        <v>0.2752709715953468</v>
      </c>
      <c r="P120" s="3">
        <f>1000000*F120*L120/(D120*M120)</f>
        <v>0.10420253968299696</v>
      </c>
      <c r="R120" s="3">
        <f>1000000*L120*H120/(M120*D120)</f>
        <v>1.4660016779395829E-2</v>
      </c>
      <c r="S120" s="3">
        <f>1000000*L120*I120/(M120*D120)</f>
        <v>7.5115691745761383E-3</v>
      </c>
      <c r="T120" s="2">
        <f>G120*100/D120</f>
        <v>1.5470273974881342E-4</v>
      </c>
    </row>
    <row r="121" spans="1:24" x14ac:dyDescent="0.25">
      <c r="A121">
        <v>111</v>
      </c>
      <c r="D121">
        <v>1.0095747974000001E-2</v>
      </c>
      <c r="E121" s="2">
        <v>1.3752512500000001E-7</v>
      </c>
      <c r="F121" s="2">
        <v>7.3211105000000003E-8</v>
      </c>
      <c r="G121" s="2">
        <v>7.5344170147834497E-8</v>
      </c>
      <c r="H121" s="2">
        <v>1.9976256706322E-8</v>
      </c>
      <c r="I121" s="2">
        <v>1.39885238013335E-8</v>
      </c>
      <c r="J121">
        <v>7</v>
      </c>
      <c r="K121">
        <v>2</v>
      </c>
      <c r="L121">
        <v>0.2</v>
      </c>
      <c r="M121">
        <v>10</v>
      </c>
      <c r="N121" s="8">
        <f>100*D121/(L121*5)</f>
        <v>1.0095747974</v>
      </c>
      <c r="O121" s="3">
        <f>1000000*E121*L121/(M121*D121)</f>
        <v>0.27244167614757064</v>
      </c>
      <c r="P121" s="3">
        <f>1000000*F121*L121/(D121*M121)</f>
        <v>0.14503354320758324</v>
      </c>
      <c r="R121" s="3">
        <f>1000000*L121*H121/(M121*D121)</f>
        <v>3.9573604170325336E-2</v>
      </c>
      <c r="S121" s="3">
        <f>1000000*L121*I121/(M121*D121)</f>
        <v>2.7711713559725792E-2</v>
      </c>
      <c r="T121" s="2">
        <f>G121*100/D121</f>
        <v>7.4629606782847062E-4</v>
      </c>
      <c r="X121" s="7" t="s">
        <v>48</v>
      </c>
    </row>
    <row r="122" spans="1:24" x14ac:dyDescent="0.25">
      <c r="A122">
        <v>112</v>
      </c>
    </row>
    <row r="123" spans="1:24" x14ac:dyDescent="0.25">
      <c r="A123">
        <v>113</v>
      </c>
    </row>
    <row r="124" spans="1:24" x14ac:dyDescent="0.25">
      <c r="A124">
        <v>114</v>
      </c>
      <c r="B124" s="6">
        <v>43314</v>
      </c>
      <c r="C124" s="1" t="s">
        <v>44</v>
      </c>
      <c r="L124" t="s">
        <v>45</v>
      </c>
      <c r="N124" s="8"/>
      <c r="O124" s="3"/>
      <c r="P124" s="3"/>
      <c r="R124" s="3"/>
      <c r="S124" s="3"/>
      <c r="T124" s="2"/>
    </row>
    <row r="125" spans="1:24" x14ac:dyDescent="0.25">
      <c r="A125">
        <v>115</v>
      </c>
      <c r="C125" s="7" t="s">
        <v>49</v>
      </c>
      <c r="D125">
        <v>1.2535605649999999</v>
      </c>
      <c r="E125" s="2">
        <v>8.6490410000000002E-6</v>
      </c>
      <c r="F125" s="2">
        <v>6.9860200000000002E-6</v>
      </c>
      <c r="G125" s="2">
        <v>7.1655100007882303E-6</v>
      </c>
      <c r="H125" s="2">
        <v>1.84429686382101E-7</v>
      </c>
      <c r="I125" s="2">
        <v>2.7368844330735001E-8</v>
      </c>
      <c r="J125">
        <v>11</v>
      </c>
      <c r="K125">
        <v>2</v>
      </c>
      <c r="L125">
        <v>0.2</v>
      </c>
      <c r="M125">
        <v>10</v>
      </c>
      <c r="N125" s="8">
        <f t="shared" ref="N125:N133" si="62">100*D125/(L125*5)</f>
        <v>125.35605649999999</v>
      </c>
      <c r="O125" s="3">
        <f t="shared" ref="O125:O133" si="63">1000000*E125*L125/(M125*D125)</f>
        <v>0.13799159356931431</v>
      </c>
      <c r="P125" s="3">
        <f t="shared" ref="P125:P133" si="64">1000000*F125*L125/(D125*M125)</f>
        <v>0.11145883485892844</v>
      </c>
      <c r="Q125" s="7"/>
      <c r="R125" s="14">
        <f t="shared" ref="R125:R133" si="65">1000000*L125*H125/(M125*D125)</f>
        <v>2.9424934308156228E-3</v>
      </c>
      <c r="S125" s="14">
        <f t="shared" ref="S125:S133" si="66">1000000*L125*I125/(M125*D125)</f>
        <v>4.3665771076222394E-4</v>
      </c>
      <c r="T125" s="15">
        <f t="shared" ref="T125:T133" si="67">G125*100/D125</f>
        <v>5.7161258904058073E-4</v>
      </c>
      <c r="U125" s="7"/>
      <c r="V125" s="11" t="s">
        <v>47</v>
      </c>
    </row>
    <row r="126" spans="1:24" x14ac:dyDescent="0.25">
      <c r="A126">
        <v>116</v>
      </c>
      <c r="D126">
        <v>1.1978717392</v>
      </c>
      <c r="E126" s="2">
        <v>6.3910674999999999E-6</v>
      </c>
      <c r="F126" s="2">
        <v>6.6023140000000003E-6</v>
      </c>
      <c r="G126" s="13">
        <v>7.7014125828223307E-6</v>
      </c>
      <c r="H126" s="2">
        <v>2.1237015976532599E-7</v>
      </c>
      <c r="I126" s="2">
        <v>4.22780846775253E-8</v>
      </c>
      <c r="J126">
        <v>11</v>
      </c>
      <c r="K126">
        <v>2</v>
      </c>
      <c r="L126">
        <v>0.2</v>
      </c>
      <c r="M126">
        <v>10</v>
      </c>
      <c r="N126" s="8">
        <f t="shared" si="62"/>
        <v>119.78717392</v>
      </c>
      <c r="O126" s="3">
        <f t="shared" si="63"/>
        <v>0.10670704201216538</v>
      </c>
      <c r="P126" s="3">
        <f t="shared" si="64"/>
        <v>0.11023407237922424</v>
      </c>
      <c r="R126" s="3">
        <f t="shared" si="65"/>
        <v>3.5457913032852354E-3</v>
      </c>
      <c r="S126" s="3">
        <f t="shared" si="66"/>
        <v>7.0588667040030121E-4</v>
      </c>
      <c r="T126" s="2">
        <f t="shared" si="67"/>
        <v>6.4292464132810478E-4</v>
      </c>
      <c r="X126" s="7"/>
    </row>
    <row r="127" spans="1:24" x14ac:dyDescent="0.25">
      <c r="A127">
        <v>117</v>
      </c>
      <c r="D127">
        <v>1.0009546732000001</v>
      </c>
      <c r="E127" s="2">
        <v>5.4641690000000003E-6</v>
      </c>
      <c r="F127" s="2">
        <v>5.7776274999999998E-6</v>
      </c>
      <c r="G127" s="2">
        <v>5.9651113876454101E-6</v>
      </c>
      <c r="H127" s="2">
        <v>7.5163054681139698E-8</v>
      </c>
      <c r="I127" s="2">
        <v>4.2116879736632999E-8</v>
      </c>
      <c r="J127">
        <v>11</v>
      </c>
      <c r="K127">
        <v>2</v>
      </c>
      <c r="L127">
        <v>0.2</v>
      </c>
      <c r="M127">
        <v>10</v>
      </c>
      <c r="N127" s="8">
        <f t="shared" si="62"/>
        <v>100.09546732000001</v>
      </c>
      <c r="O127" s="3">
        <f t="shared" si="63"/>
        <v>0.10917914959188582</v>
      </c>
      <c r="P127" s="3">
        <f t="shared" si="64"/>
        <v>0.11544234029157835</v>
      </c>
      <c r="R127" s="3">
        <f t="shared" si="65"/>
        <v>1.5018273393109264E-3</v>
      </c>
      <c r="S127" s="3">
        <f t="shared" si="66"/>
        <v>8.415342045806634E-4</v>
      </c>
      <c r="T127" s="2">
        <f t="shared" si="67"/>
        <v>5.9594220870913745E-4</v>
      </c>
      <c r="X127" s="7"/>
    </row>
    <row r="128" spans="1:24" x14ac:dyDescent="0.25">
      <c r="A128">
        <v>118</v>
      </c>
      <c r="D128">
        <v>0.60471785469999995</v>
      </c>
      <c r="E128" s="2">
        <v>4.5956404999999996E-6</v>
      </c>
      <c r="F128" s="2">
        <v>3.8326490000000002E-6</v>
      </c>
      <c r="G128" s="2">
        <v>3.78239379630185E-7</v>
      </c>
      <c r="H128" s="2">
        <v>8.2362657526029305E-8</v>
      </c>
      <c r="I128" s="2">
        <v>6.3389011973685204E-8</v>
      </c>
      <c r="J128">
        <v>11</v>
      </c>
      <c r="K128">
        <v>2</v>
      </c>
      <c r="L128">
        <v>0.2</v>
      </c>
      <c r="M128">
        <v>10</v>
      </c>
      <c r="N128" s="8">
        <f t="shared" si="62"/>
        <v>60.471785469999993</v>
      </c>
      <c r="O128" s="3">
        <f t="shared" si="63"/>
        <v>0.15199288277274015</v>
      </c>
      <c r="P128" s="3">
        <f t="shared" si="64"/>
        <v>0.12675825495185269</v>
      </c>
      <c r="Q128" s="7"/>
      <c r="R128" s="3">
        <f t="shared" si="65"/>
        <v>2.7240028349051924E-3</v>
      </c>
      <c r="S128" s="3">
        <f t="shared" si="66"/>
        <v>2.0964822348476029E-3</v>
      </c>
      <c r="T128" s="2">
        <f t="shared" si="67"/>
        <v>6.2548075385971403E-5</v>
      </c>
      <c r="X128" s="7"/>
    </row>
    <row r="129" spans="1:24" x14ac:dyDescent="0.25">
      <c r="A129">
        <v>119</v>
      </c>
      <c r="D129">
        <v>0.40022939295999999</v>
      </c>
      <c r="E129" s="2">
        <v>3.7118230000000002E-6</v>
      </c>
      <c r="F129" s="2">
        <v>2.4715824999999998E-6</v>
      </c>
      <c r="G129" s="2">
        <v>1.19043381789E-6</v>
      </c>
      <c r="H129" s="2">
        <v>1.40778617339424E-8</v>
      </c>
      <c r="I129" s="2">
        <v>1.8474848544710801E-8</v>
      </c>
      <c r="J129">
        <v>10</v>
      </c>
      <c r="K129">
        <v>2</v>
      </c>
      <c r="L129">
        <v>0.2</v>
      </c>
      <c r="M129">
        <v>10</v>
      </c>
      <c r="N129" s="8">
        <f t="shared" si="62"/>
        <v>40.022939295999997</v>
      </c>
      <c r="O129" s="3">
        <f t="shared" si="63"/>
        <v>0.18548477774449568</v>
      </c>
      <c r="P129" s="3">
        <f t="shared" si="64"/>
        <v>0.12350829516646804</v>
      </c>
      <c r="R129" s="3">
        <f t="shared" si="65"/>
        <v>7.034896477655444E-4</v>
      </c>
      <c r="S129" s="3">
        <f t="shared" si="66"/>
        <v>9.2321298083957717E-4</v>
      </c>
      <c r="T129" s="2">
        <f t="shared" si="67"/>
        <v>2.9743787908375214E-4</v>
      </c>
      <c r="X129" s="7"/>
    </row>
    <row r="130" spans="1:24" x14ac:dyDescent="0.25">
      <c r="A130">
        <v>120</v>
      </c>
      <c r="D130">
        <v>0.20031786235999999</v>
      </c>
      <c r="E130" s="2">
        <v>2.2018600000000002E-6</v>
      </c>
      <c r="F130" s="2">
        <v>1.2509825E-6</v>
      </c>
      <c r="G130" s="2">
        <v>5.39542047007475E-7</v>
      </c>
      <c r="H130" s="2">
        <v>1.12223393283219E-8</v>
      </c>
      <c r="I130" s="2">
        <v>1.7870946498437101E-8</v>
      </c>
      <c r="J130">
        <v>10</v>
      </c>
      <c r="K130">
        <v>2</v>
      </c>
      <c r="L130">
        <v>0.2</v>
      </c>
      <c r="M130">
        <v>10</v>
      </c>
      <c r="N130" s="8">
        <f t="shared" si="62"/>
        <v>20.031786235999999</v>
      </c>
      <c r="O130" s="3">
        <f t="shared" si="63"/>
        <v>0.21983661107993871</v>
      </c>
      <c r="P130" s="3">
        <f t="shared" si="64"/>
        <v>0.124899745360881</v>
      </c>
      <c r="R130" s="3">
        <f t="shared" si="65"/>
        <v>1.1204531833665181E-3</v>
      </c>
      <c r="S130" s="3">
        <f t="shared" si="66"/>
        <v>1.7842589061099748E-3</v>
      </c>
      <c r="T130" s="2">
        <f t="shared" si="67"/>
        <v>2.6934295356938285E-4</v>
      </c>
    </row>
    <row r="131" spans="1:24" x14ac:dyDescent="0.25">
      <c r="A131">
        <v>121</v>
      </c>
      <c r="D131">
        <v>0.10027064726</v>
      </c>
      <c r="E131" s="2">
        <v>1.2313669999999999E-6</v>
      </c>
      <c r="F131" s="2">
        <v>6.134774E-7</v>
      </c>
      <c r="G131" s="2">
        <v>2.0370502417036301E-7</v>
      </c>
      <c r="H131" s="2">
        <v>2.63395402579468E-8</v>
      </c>
      <c r="I131" s="2">
        <v>3.1252751828279001E-8</v>
      </c>
      <c r="J131">
        <v>9</v>
      </c>
      <c r="K131">
        <v>2</v>
      </c>
      <c r="L131">
        <v>0.2</v>
      </c>
      <c r="M131">
        <v>10</v>
      </c>
      <c r="N131" s="8">
        <f t="shared" si="62"/>
        <v>10.027064725999999</v>
      </c>
      <c r="O131" s="3">
        <f t="shared" si="63"/>
        <v>0.24560866687278626</v>
      </c>
      <c r="P131" s="3">
        <f t="shared" si="64"/>
        <v>0.12236430436302342</v>
      </c>
      <c r="R131" s="3">
        <f t="shared" si="65"/>
        <v>5.2536890860291037E-3</v>
      </c>
      <c r="S131" s="3">
        <f t="shared" si="66"/>
        <v>6.2336790840177144E-3</v>
      </c>
      <c r="T131" s="2">
        <f t="shared" si="67"/>
        <v>2.031551902144997E-4</v>
      </c>
      <c r="X131" s="2"/>
    </row>
    <row r="132" spans="1:24" x14ac:dyDescent="0.25">
      <c r="A132">
        <v>122</v>
      </c>
      <c r="D132">
        <v>5.0570528727999997E-2</v>
      </c>
      <c r="E132" s="2">
        <v>6.6001450000000001E-7</v>
      </c>
      <c r="F132" s="2">
        <v>3.2128205E-7</v>
      </c>
      <c r="G132" s="2">
        <v>8.1721505742916994E-8</v>
      </c>
      <c r="H132" s="2">
        <v>1.79952160517733E-8</v>
      </c>
      <c r="I132" s="2">
        <v>2.2416839158264499E-8</v>
      </c>
      <c r="J132">
        <v>8</v>
      </c>
      <c r="K132">
        <v>2</v>
      </c>
      <c r="L132">
        <v>0.2</v>
      </c>
      <c r="M132">
        <v>10</v>
      </c>
      <c r="N132" s="8">
        <f t="shared" si="62"/>
        <v>5.0570528727999999</v>
      </c>
      <c r="O132" s="3">
        <f t="shared" si="63"/>
        <v>0.26102732820927055</v>
      </c>
      <c r="P132" s="3">
        <f t="shared" si="64"/>
        <v>0.12706295863666217</v>
      </c>
      <c r="R132" s="3">
        <f t="shared" si="65"/>
        <v>7.1168787451532699E-3</v>
      </c>
      <c r="S132" s="3">
        <f t="shared" si="66"/>
        <v>8.8655743659854982E-3</v>
      </c>
      <c r="T132" s="2">
        <f t="shared" si="67"/>
        <v>1.6159907321212019E-4</v>
      </c>
      <c r="X132" s="2"/>
    </row>
    <row r="133" spans="1:24" x14ac:dyDescent="0.25">
      <c r="A133">
        <v>123</v>
      </c>
      <c r="D133">
        <v>1.0050661152E-2</v>
      </c>
      <c r="E133" s="2">
        <v>1.4303445E-7</v>
      </c>
      <c r="F133" s="2">
        <v>5.9040335000000002E-8</v>
      </c>
      <c r="G133" s="2">
        <v>3.3116593038743801E-8</v>
      </c>
      <c r="H133" s="2">
        <v>1.9982981452913898E-8</v>
      </c>
      <c r="I133" s="2">
        <v>1.6336133842904E-8</v>
      </c>
      <c r="J133">
        <v>7</v>
      </c>
      <c r="K133">
        <v>2</v>
      </c>
      <c r="L133">
        <v>0.2</v>
      </c>
      <c r="M133">
        <v>10</v>
      </c>
      <c r="N133" s="8">
        <f t="shared" si="62"/>
        <v>1.0050661152</v>
      </c>
      <c r="O133" s="3">
        <f t="shared" si="63"/>
        <v>0.28462694709698244</v>
      </c>
      <c r="P133" s="3">
        <f t="shared" si="64"/>
        <v>0.11748547504907467</v>
      </c>
      <c r="R133" s="3">
        <f t="shared" si="65"/>
        <v>3.9764511310656316E-2</v>
      </c>
      <c r="S133" s="3">
        <f t="shared" si="66"/>
        <v>3.250758053792957E-2</v>
      </c>
      <c r="T133" s="2">
        <f t="shared" si="67"/>
        <v>3.2949666233801812E-4</v>
      </c>
      <c r="X133" s="7" t="s">
        <v>48</v>
      </c>
    </row>
    <row r="134" spans="1:24" x14ac:dyDescent="0.25">
      <c r="A134">
        <v>124</v>
      </c>
      <c r="E134" s="2"/>
      <c r="F134" s="2"/>
      <c r="G134" s="2"/>
      <c r="H134" s="2"/>
      <c r="I134" s="2"/>
      <c r="N134" s="8"/>
      <c r="O134" s="3"/>
      <c r="P134" s="3"/>
      <c r="R134" s="3"/>
      <c r="S134" s="3"/>
      <c r="T134" s="2"/>
    </row>
    <row r="135" spans="1:24" x14ac:dyDescent="0.25">
      <c r="A135">
        <v>125</v>
      </c>
      <c r="C135" s="1" t="s">
        <v>50</v>
      </c>
      <c r="L135" t="s">
        <v>45</v>
      </c>
      <c r="N135" s="8"/>
      <c r="O135" s="3"/>
      <c r="P135" s="3"/>
    </row>
    <row r="136" spans="1:24" x14ac:dyDescent="0.25">
      <c r="A136">
        <v>126</v>
      </c>
      <c r="D136">
        <v>0.10478334860000001</v>
      </c>
      <c r="E136" s="2">
        <v>-2.1552075000000001E-7</v>
      </c>
      <c r="F136" s="2">
        <v>-8.7691760000000005E-8</v>
      </c>
      <c r="G136" s="2">
        <v>1.7123304681057501E-8</v>
      </c>
      <c r="H136" s="2">
        <v>1.6910673658595E-8</v>
      </c>
      <c r="I136" s="2">
        <v>1.1221759741119E-8</v>
      </c>
      <c r="J136">
        <v>7</v>
      </c>
      <c r="K136">
        <v>2</v>
      </c>
      <c r="L136">
        <v>0.2</v>
      </c>
      <c r="M136">
        <v>10</v>
      </c>
      <c r="N136" s="8">
        <f t="shared" ref="N136:N163" si="68">100*D136/(L136*5)</f>
        <v>10.47833486</v>
      </c>
      <c r="O136" s="3">
        <f t="shared" ref="O136:O163" si="69">1000000*E136*L136/(M136*D136)</f>
        <v>-4.1136450185941094E-2</v>
      </c>
      <c r="P136" s="3">
        <f t="shared" ref="P136:P163" si="70">1000000*F136*L136/(D136*M136)</f>
        <v>-1.6737728116469074E-2</v>
      </c>
      <c r="Q136" s="7"/>
      <c r="R136" s="14">
        <f t="shared" ref="R136:R163" si="71">1000000*L136*H136/(M136*D136)</f>
        <v>3.2277406447754997E-3</v>
      </c>
      <c r="S136" s="14">
        <f t="shared" ref="S136:S163" si="72">1000000*L136*I136/(M136*D136)</f>
        <v>2.141897523041939E-3</v>
      </c>
      <c r="T136" s="15">
        <f t="shared" ref="T136:T163" si="73">G136*100/D136</f>
        <v>1.6341627663021165E-5</v>
      </c>
      <c r="X136" t="s">
        <v>24</v>
      </c>
    </row>
    <row r="137" spans="1:24" x14ac:dyDescent="0.25">
      <c r="A137">
        <v>127</v>
      </c>
      <c r="D137">
        <v>0.10441847528000001</v>
      </c>
      <c r="E137" s="2">
        <v>-1.8462989999999999E-4</v>
      </c>
      <c r="F137" s="2">
        <v>-7.5843475000000003E-6</v>
      </c>
      <c r="G137" s="2">
        <v>5.5102413473089899E-8</v>
      </c>
      <c r="H137" s="2">
        <v>1.6139702599493198E-8</v>
      </c>
      <c r="I137" s="2">
        <v>1.93520830597122E-8</v>
      </c>
      <c r="J137">
        <v>15</v>
      </c>
      <c r="K137">
        <v>2</v>
      </c>
      <c r="L137">
        <v>0.2</v>
      </c>
      <c r="M137">
        <v>10</v>
      </c>
      <c r="N137" s="8">
        <f t="shared" si="68"/>
        <v>10.441847528</v>
      </c>
      <c r="O137" s="3">
        <f t="shared" si="69"/>
        <v>-35.363454504561886</v>
      </c>
      <c r="P137" s="3">
        <f t="shared" si="70"/>
        <v>-1.4526830581776717</v>
      </c>
      <c r="Q137" s="7"/>
      <c r="R137" s="14">
        <f t="shared" si="71"/>
        <v>3.0913499849934212E-3</v>
      </c>
      <c r="S137" s="14">
        <f t="shared" si="72"/>
        <v>3.7066396550647276E-3</v>
      </c>
      <c r="T137" s="15">
        <f t="shared" si="73"/>
        <v>5.2770750889947197E-5</v>
      </c>
      <c r="X137" s="7" t="s">
        <v>51</v>
      </c>
    </row>
    <row r="138" spans="1:24" x14ac:dyDescent="0.25">
      <c r="A138">
        <v>128</v>
      </c>
      <c r="D138">
        <v>0.10562840948</v>
      </c>
      <c r="E138" s="2">
        <v>2.141906E-5</v>
      </c>
      <c r="F138" s="2">
        <v>-6.0875494999999998E-4</v>
      </c>
      <c r="G138" s="2">
        <v>2.1433194140436899E-7</v>
      </c>
      <c r="H138" s="2">
        <v>3.8968556555253E-8</v>
      </c>
      <c r="I138" s="2">
        <v>1.03799554430656E-7</v>
      </c>
      <c r="J138">
        <v>17</v>
      </c>
      <c r="K138">
        <v>2</v>
      </c>
      <c r="L138">
        <v>0.2</v>
      </c>
      <c r="M138">
        <v>10</v>
      </c>
      <c r="N138" s="8">
        <f t="shared" si="68"/>
        <v>10.562840948</v>
      </c>
      <c r="O138" s="3">
        <f t="shared" si="69"/>
        <v>4.0555490905229519</v>
      </c>
      <c r="P138" s="3">
        <f t="shared" si="70"/>
        <v>-115.26348886570396</v>
      </c>
      <c r="Q138" s="7"/>
      <c r="R138" s="14">
        <f t="shared" si="71"/>
        <v>7.3784234273889015E-3</v>
      </c>
      <c r="S138" s="14">
        <f t="shared" si="72"/>
        <v>1.9653719097286929E-2</v>
      </c>
      <c r="T138" s="15">
        <f t="shared" si="73"/>
        <v>2.0291126455421183E-4</v>
      </c>
      <c r="X138" s="7" t="s">
        <v>43</v>
      </c>
    </row>
    <row r="139" spans="1:24" x14ac:dyDescent="0.25">
      <c r="A139">
        <v>129</v>
      </c>
      <c r="D139">
        <v>1.2512508095999999</v>
      </c>
      <c r="E139" s="2">
        <v>-9.9664400000000007E-7</v>
      </c>
      <c r="F139" s="2">
        <v>-1.0916684999999999E-6</v>
      </c>
      <c r="G139" s="2">
        <v>1.03756323145778E-5</v>
      </c>
      <c r="H139" s="2">
        <v>6.3058040691889606E-8</v>
      </c>
      <c r="I139" s="2">
        <v>1.82422244463223E-8</v>
      </c>
      <c r="J139">
        <v>9</v>
      </c>
      <c r="K139">
        <v>2</v>
      </c>
      <c r="L139">
        <v>0.2</v>
      </c>
      <c r="M139">
        <v>10</v>
      </c>
      <c r="N139" s="8">
        <f t="shared" si="68"/>
        <v>125.12508095999999</v>
      </c>
      <c r="O139" s="3">
        <f t="shared" si="69"/>
        <v>-1.5930363318903386E-2</v>
      </c>
      <c r="P139" s="3">
        <f t="shared" si="70"/>
        <v>-1.7449235463016161E-2</v>
      </c>
      <c r="Q139" s="7"/>
      <c r="R139" s="14">
        <f t="shared" si="71"/>
        <v>1.0079200781823751E-3</v>
      </c>
      <c r="S139" s="14">
        <f t="shared" si="72"/>
        <v>2.9158381846967961E-4</v>
      </c>
      <c r="T139" s="15">
        <f t="shared" si="73"/>
        <v>8.2922082726920949E-4</v>
      </c>
      <c r="X139" s="7" t="s">
        <v>27</v>
      </c>
    </row>
    <row r="140" spans="1:24" x14ac:dyDescent="0.25">
      <c r="A140">
        <v>130</v>
      </c>
      <c r="D140">
        <v>1.1979799648</v>
      </c>
      <c r="E140" s="2">
        <v>-1.173212E-6</v>
      </c>
      <c r="F140" s="2">
        <v>-1.0611559999999999E-6</v>
      </c>
      <c r="G140" s="2">
        <v>5.7853502807709802E-6</v>
      </c>
      <c r="H140" s="2">
        <v>1.80304183534382E-8</v>
      </c>
      <c r="I140" s="2">
        <v>1.9250413346211601E-8</v>
      </c>
      <c r="J140">
        <v>9</v>
      </c>
      <c r="K140">
        <v>2</v>
      </c>
      <c r="L140">
        <v>0.2</v>
      </c>
      <c r="M140">
        <v>10</v>
      </c>
      <c r="N140" s="8">
        <f t="shared" si="68"/>
        <v>119.79799647999999</v>
      </c>
      <c r="O140" s="3">
        <f t="shared" si="69"/>
        <v>-1.9586504523819229E-2</v>
      </c>
      <c r="P140" s="3">
        <f t="shared" si="70"/>
        <v>-1.771575537454264E-2</v>
      </c>
      <c r="Q140" s="7"/>
      <c r="R140" s="14">
        <f t="shared" si="71"/>
        <v>3.010136877614366E-4</v>
      </c>
      <c r="S140" s="14">
        <f t="shared" si="72"/>
        <v>3.2138122359041981E-4</v>
      </c>
      <c r="T140" s="15">
        <f t="shared" si="73"/>
        <v>4.8292546209124877E-4</v>
      </c>
      <c r="X140" s="7" t="s">
        <v>28</v>
      </c>
    </row>
    <row r="141" spans="1:24" x14ac:dyDescent="0.25">
      <c r="A141">
        <v>131</v>
      </c>
      <c r="D141">
        <v>1.0010982537999999</v>
      </c>
      <c r="E141" s="2">
        <v>-1.5706465E-6</v>
      </c>
      <c r="F141" s="2">
        <v>-8.8567395E-7</v>
      </c>
      <c r="G141" s="2">
        <v>6.3748133263402002E-7</v>
      </c>
      <c r="H141" s="2">
        <v>1.7876694122516E-8</v>
      </c>
      <c r="I141" s="2">
        <v>1.3466067196754201E-8</v>
      </c>
      <c r="J141">
        <v>9</v>
      </c>
      <c r="K141">
        <v>2</v>
      </c>
      <c r="L141">
        <v>0.2</v>
      </c>
      <c r="M141">
        <v>10</v>
      </c>
      <c r="N141" s="8">
        <f t="shared" si="68"/>
        <v>100.10982537999999</v>
      </c>
      <c r="O141" s="3">
        <f t="shared" si="69"/>
        <v>-3.1378468477756126E-2</v>
      </c>
      <c r="P141" s="3">
        <f t="shared" si="70"/>
        <v>-1.7694046446253026E-2</v>
      </c>
      <c r="Q141" s="7"/>
      <c r="R141" s="14">
        <f t="shared" si="71"/>
        <v>3.5714165027576634E-4</v>
      </c>
      <c r="S141" s="14">
        <f t="shared" si="72"/>
        <v>2.6902588523432708E-4</v>
      </c>
      <c r="T141" s="15">
        <f t="shared" si="73"/>
        <v>6.3678198439988124E-5</v>
      </c>
    </row>
    <row r="142" spans="1:24" x14ac:dyDescent="0.25">
      <c r="A142">
        <v>132</v>
      </c>
      <c r="D142">
        <v>0.60016778896</v>
      </c>
      <c r="E142" s="2">
        <v>-1.492341E-6</v>
      </c>
      <c r="F142" s="2">
        <v>-4.2483630000000001E-7</v>
      </c>
      <c r="G142" s="2">
        <v>1.0631015379886901E-6</v>
      </c>
      <c r="H142" s="2">
        <v>1.0822787487519101E-8</v>
      </c>
      <c r="I142" s="2">
        <v>2.6198316619775399E-8</v>
      </c>
      <c r="J142">
        <v>9</v>
      </c>
      <c r="K142">
        <v>2</v>
      </c>
      <c r="L142">
        <v>0.2</v>
      </c>
      <c r="M142">
        <v>10</v>
      </c>
      <c r="N142" s="8">
        <f t="shared" si="68"/>
        <v>60.016778895999998</v>
      </c>
      <c r="O142" s="3">
        <f t="shared" si="69"/>
        <v>-4.9730792869973957E-2</v>
      </c>
      <c r="P142" s="3">
        <f t="shared" si="70"/>
        <v>-1.4157250949311261E-2</v>
      </c>
      <c r="Q142" s="7"/>
      <c r="R142" s="14">
        <f t="shared" si="71"/>
        <v>3.6065872532990663E-4</v>
      </c>
      <c r="S142" s="14">
        <f t="shared" si="72"/>
        <v>8.7303307847204272E-4</v>
      </c>
      <c r="T142" s="15">
        <f t="shared" si="73"/>
        <v>1.7713405443349172E-4</v>
      </c>
      <c r="X142" s="2"/>
    </row>
    <row r="143" spans="1:24" x14ac:dyDescent="0.25">
      <c r="A143">
        <v>133</v>
      </c>
      <c r="D143">
        <v>0.40011558021999999</v>
      </c>
      <c r="E143" s="2">
        <v>-1.116907E-6</v>
      </c>
      <c r="F143" s="2">
        <v>-3.6244355000000002E-7</v>
      </c>
      <c r="G143" s="2">
        <v>7.2048381928459099E-7</v>
      </c>
      <c r="H143" s="2">
        <v>9.8563634774697598E-9</v>
      </c>
      <c r="I143" s="2">
        <v>1.8891890285185901E-8</v>
      </c>
      <c r="J143">
        <v>9</v>
      </c>
      <c r="K143">
        <v>2</v>
      </c>
      <c r="L143">
        <v>0.2</v>
      </c>
      <c r="M143">
        <v>10</v>
      </c>
      <c r="N143" s="8">
        <f t="shared" si="68"/>
        <v>40.011558021999996</v>
      </c>
      <c r="O143" s="3">
        <f t="shared" si="69"/>
        <v>-5.582921811671912E-2</v>
      </c>
      <c r="P143" s="3">
        <f t="shared" si="70"/>
        <v>-1.8116942599471567E-2</v>
      </c>
      <c r="Q143" s="7"/>
      <c r="R143" s="14">
        <f t="shared" si="71"/>
        <v>4.9267581492579355E-4</v>
      </c>
      <c r="S143" s="14">
        <f t="shared" si="72"/>
        <v>9.4432165199857332E-4</v>
      </c>
      <c r="T143" s="15">
        <f t="shared" si="73"/>
        <v>1.8006892380657594E-4</v>
      </c>
      <c r="X143" s="2"/>
    </row>
    <row r="144" spans="1:24" x14ac:dyDescent="0.25">
      <c r="A144">
        <v>134</v>
      </c>
      <c r="D144">
        <v>0.19996836713999999</v>
      </c>
      <c r="E144" s="2">
        <v>-6.7534045E-7</v>
      </c>
      <c r="F144" s="2">
        <v>-2.2278504999999999E-7</v>
      </c>
      <c r="G144" s="2">
        <v>4.5610241416138099E-7</v>
      </c>
      <c r="H144" s="2">
        <v>1.5967625147388101E-8</v>
      </c>
      <c r="I144" s="2">
        <v>1.72017351318842E-8</v>
      </c>
      <c r="J144">
        <v>8</v>
      </c>
      <c r="K144">
        <v>2</v>
      </c>
      <c r="L144">
        <v>0.2</v>
      </c>
      <c r="M144">
        <v>10</v>
      </c>
      <c r="N144" s="8">
        <f t="shared" si="68"/>
        <v>19.996836714000001</v>
      </c>
      <c r="O144" s="3">
        <f t="shared" si="69"/>
        <v>-6.7544728164648862E-2</v>
      </c>
      <c r="P144" s="3">
        <f t="shared" si="70"/>
        <v>-2.2282029221554409E-2</v>
      </c>
      <c r="Q144" s="7"/>
      <c r="R144" s="14">
        <f t="shared" si="71"/>
        <v>1.5970151055150633E-3</v>
      </c>
      <c r="S144" s="14">
        <f t="shared" si="72"/>
        <v>1.7204456262665867E-3</v>
      </c>
      <c r="T144" s="15">
        <f t="shared" si="73"/>
        <v>2.2808728234604165E-4</v>
      </c>
      <c r="X144" s="3"/>
    </row>
    <row r="145" spans="1:24" x14ac:dyDescent="0.25">
      <c r="A145">
        <v>135</v>
      </c>
      <c r="D145">
        <v>0.10037093499999999</v>
      </c>
      <c r="E145" s="2">
        <v>-3.7501340000000002E-7</v>
      </c>
      <c r="F145" s="2">
        <v>-1.3897459999999999E-7</v>
      </c>
      <c r="G145" s="2">
        <v>1.96855902004466E-7</v>
      </c>
      <c r="H145" s="2">
        <v>1.39004053336584E-8</v>
      </c>
      <c r="I145" s="2">
        <v>1.42825750808459E-8</v>
      </c>
      <c r="J145">
        <v>8</v>
      </c>
      <c r="K145">
        <v>2</v>
      </c>
      <c r="L145">
        <v>0.2</v>
      </c>
      <c r="M145">
        <v>10</v>
      </c>
      <c r="N145" s="8">
        <f t="shared" si="68"/>
        <v>10.037093499999999</v>
      </c>
      <c r="O145" s="3">
        <f t="shared" si="69"/>
        <v>-7.4725496977785466E-2</v>
      </c>
      <c r="P145" s="3">
        <f t="shared" si="70"/>
        <v>-2.7692199938159395E-2</v>
      </c>
      <c r="Q145" s="7"/>
      <c r="R145" s="14">
        <f t="shared" si="71"/>
        <v>2.7698068835681168E-3</v>
      </c>
      <c r="S145" s="14">
        <f t="shared" si="72"/>
        <v>2.845958360524569E-3</v>
      </c>
      <c r="T145" s="15">
        <f t="shared" si="73"/>
        <v>1.961283931493375E-4</v>
      </c>
    </row>
    <row r="146" spans="1:24" x14ac:dyDescent="0.25">
      <c r="A146">
        <v>136</v>
      </c>
      <c r="D146">
        <v>0.10051803106</v>
      </c>
      <c r="E146" s="2">
        <v>-3.622602E-7</v>
      </c>
      <c r="F146" s="2">
        <v>-1.2849130000000001E-7</v>
      </c>
      <c r="G146" s="2">
        <v>1.4509902467570799E-7</v>
      </c>
      <c r="H146" s="2">
        <v>2.49813628783539E-8</v>
      </c>
      <c r="I146" s="2">
        <v>1.05516917321347E-8</v>
      </c>
      <c r="J146">
        <v>8</v>
      </c>
      <c r="K146">
        <v>2</v>
      </c>
      <c r="L146">
        <v>0.2</v>
      </c>
      <c r="M146">
        <v>10</v>
      </c>
      <c r="N146" s="8">
        <f t="shared" si="68"/>
        <v>10.051803105999999</v>
      </c>
      <c r="O146" s="3">
        <f t="shared" si="69"/>
        <v>-7.2078650204312908E-2</v>
      </c>
      <c r="P146" s="3">
        <f t="shared" si="70"/>
        <v>-2.5565821105927266E-2</v>
      </c>
      <c r="Q146" s="7"/>
      <c r="R146" s="14">
        <f t="shared" si="71"/>
        <v>4.9705237189618902E-3</v>
      </c>
      <c r="S146" s="14">
        <f t="shared" si="72"/>
        <v>2.0994624786942581E-3</v>
      </c>
      <c r="T146" s="15">
        <f t="shared" si="73"/>
        <v>1.4435124041486374E-4</v>
      </c>
      <c r="X146" s="7" t="s">
        <v>52</v>
      </c>
    </row>
    <row r="147" spans="1:24" x14ac:dyDescent="0.25">
      <c r="A147">
        <v>137</v>
      </c>
      <c r="D147">
        <v>9.9847098992000005E-2</v>
      </c>
      <c r="E147" s="2">
        <v>-3.7060124999999998E-7</v>
      </c>
      <c r="F147" s="2">
        <v>-9.0882940000000001E-8</v>
      </c>
      <c r="G147" s="2">
        <v>1.6333553174383E-7</v>
      </c>
      <c r="H147" s="2">
        <v>1.91757264891711E-8</v>
      </c>
      <c r="I147" s="2">
        <v>1.9226210328023601E-8</v>
      </c>
      <c r="J147">
        <v>8</v>
      </c>
      <c r="K147">
        <v>2</v>
      </c>
      <c r="L147">
        <v>0.2</v>
      </c>
      <c r="M147">
        <v>10</v>
      </c>
      <c r="N147" s="8">
        <f t="shared" si="68"/>
        <v>9.9847098992000003</v>
      </c>
      <c r="O147" s="3">
        <f t="shared" si="69"/>
        <v>-7.4233754158384402E-2</v>
      </c>
      <c r="P147" s="3">
        <f t="shared" si="70"/>
        <v>-1.820442274587903E-2</v>
      </c>
      <c r="Q147" s="14"/>
      <c r="R147" s="14">
        <f t="shared" si="71"/>
        <v>3.8410182534612263E-3</v>
      </c>
      <c r="S147" s="14">
        <f t="shared" si="72"/>
        <v>3.851130482932519E-3</v>
      </c>
      <c r="T147" s="15">
        <f t="shared" si="73"/>
        <v>1.6358565586058424E-4</v>
      </c>
      <c r="X147" s="7" t="s">
        <v>52</v>
      </c>
    </row>
    <row r="148" spans="1:24" x14ac:dyDescent="0.25">
      <c r="A148">
        <v>138</v>
      </c>
      <c r="D148">
        <v>4.9832721008E-2</v>
      </c>
      <c r="E148" s="2">
        <v>-2.0303504999999999E-7</v>
      </c>
      <c r="F148" s="2">
        <v>-8.6511625000000004E-8</v>
      </c>
      <c r="G148" s="13">
        <v>6.5880712589651604E-8</v>
      </c>
      <c r="H148" s="2">
        <v>2.1184173579526299E-8</v>
      </c>
      <c r="I148" s="2">
        <v>2.1882927173823801E-8</v>
      </c>
      <c r="J148">
        <v>8</v>
      </c>
      <c r="K148">
        <v>2</v>
      </c>
      <c r="L148">
        <v>0.2</v>
      </c>
      <c r="M148">
        <v>10</v>
      </c>
      <c r="N148" s="8">
        <f t="shared" si="68"/>
        <v>4.9832721007999998</v>
      </c>
      <c r="O148" s="3">
        <f t="shared" si="69"/>
        <v>-8.1486640060214791E-2</v>
      </c>
      <c r="P148" s="3">
        <f t="shared" si="70"/>
        <v>-3.4720811246133514E-2</v>
      </c>
      <c r="Q148" s="14"/>
      <c r="R148" s="14">
        <f t="shared" si="71"/>
        <v>8.502113932781415E-3</v>
      </c>
      <c r="S148" s="14">
        <f t="shared" si="72"/>
        <v>8.7825536038101462E-3</v>
      </c>
      <c r="T148" s="15">
        <f t="shared" si="73"/>
        <v>1.3220372329071758E-4</v>
      </c>
    </row>
    <row r="149" spans="1:24" x14ac:dyDescent="0.25">
      <c r="A149">
        <v>139</v>
      </c>
      <c r="D149">
        <v>4.9867082565999997E-2</v>
      </c>
      <c r="E149" s="2">
        <v>-1.97322E-7</v>
      </c>
      <c r="F149" s="2">
        <v>-5.1665405999999997E-8</v>
      </c>
      <c r="G149" s="2">
        <v>6.7288051570826104E-8</v>
      </c>
      <c r="H149" s="2">
        <v>2.59408011518534E-8</v>
      </c>
      <c r="I149" s="2">
        <v>2.2408571776449399E-8</v>
      </c>
      <c r="J149">
        <v>8</v>
      </c>
      <c r="K149">
        <v>2</v>
      </c>
      <c r="L149">
        <v>0.2</v>
      </c>
      <c r="M149">
        <v>10</v>
      </c>
      <c r="N149" s="8">
        <f t="shared" si="68"/>
        <v>4.9867082566000001</v>
      </c>
      <c r="O149" s="3">
        <f t="shared" si="69"/>
        <v>-7.9139179533449039E-2</v>
      </c>
      <c r="P149" s="3">
        <f t="shared" si="70"/>
        <v>-2.0721246698809734E-2</v>
      </c>
      <c r="Q149" s="7"/>
      <c r="R149" s="14">
        <f t="shared" si="71"/>
        <v>1.0403977861556378E-2</v>
      </c>
      <c r="S149" s="14">
        <f t="shared" si="72"/>
        <v>8.987320141213893E-3</v>
      </c>
      <c r="T149" s="15">
        <f t="shared" si="73"/>
        <v>1.3493480690748077E-4</v>
      </c>
      <c r="X149" s="7" t="s">
        <v>53</v>
      </c>
    </row>
    <row r="150" spans="1:24" x14ac:dyDescent="0.25">
      <c r="A150">
        <v>140</v>
      </c>
      <c r="D150">
        <v>4.9899716752000001E-2</v>
      </c>
      <c r="E150" s="2">
        <v>-1.991643E-7</v>
      </c>
      <c r="F150" s="2">
        <v>-5.4081030000000003E-8</v>
      </c>
      <c r="G150" s="2">
        <v>6.4393510519982498E-8</v>
      </c>
      <c r="H150" s="2">
        <v>1.7959464619247399E-8</v>
      </c>
      <c r="I150" s="2">
        <v>1.7725959204091E-8</v>
      </c>
      <c r="J150">
        <v>8</v>
      </c>
      <c r="K150">
        <v>2</v>
      </c>
      <c r="L150">
        <v>0.2</v>
      </c>
      <c r="M150">
        <v>10</v>
      </c>
      <c r="N150" s="8">
        <f t="shared" si="68"/>
        <v>4.9899716751999996</v>
      </c>
      <c r="O150" s="3">
        <f t="shared" si="69"/>
        <v>-7.982582385781474E-2</v>
      </c>
      <c r="P150" s="3">
        <f t="shared" si="70"/>
        <v>-2.1675886566162691E-2</v>
      </c>
      <c r="Q150" s="7"/>
      <c r="R150" s="14">
        <f t="shared" si="71"/>
        <v>7.1982230714877056E-3</v>
      </c>
      <c r="S150" s="14">
        <f t="shared" si="72"/>
        <v>7.1046331954902472E-3</v>
      </c>
      <c r="T150" s="15">
        <f t="shared" si="73"/>
        <v>1.2904584376704218E-4</v>
      </c>
      <c r="X150" s="7" t="s">
        <v>53</v>
      </c>
    </row>
    <row r="151" spans="1:24" x14ac:dyDescent="0.25">
      <c r="A151">
        <v>141</v>
      </c>
      <c r="D151">
        <v>4.9957563131999998E-2</v>
      </c>
      <c r="E151" s="2">
        <v>-1.7750813E-7</v>
      </c>
      <c r="F151" s="2">
        <v>-7.9005694595000002E-8</v>
      </c>
      <c r="G151" s="2">
        <v>6.7034685558859395E-8</v>
      </c>
      <c r="H151" s="2">
        <v>7.5659313950901606E-8</v>
      </c>
      <c r="I151" s="2">
        <v>5.5736610455482802E-8</v>
      </c>
      <c r="J151">
        <v>8</v>
      </c>
      <c r="K151">
        <v>2</v>
      </c>
      <c r="L151">
        <v>0.2</v>
      </c>
      <c r="M151">
        <v>10</v>
      </c>
      <c r="N151" s="8">
        <f t="shared" si="68"/>
        <v>4.9957563131999994</v>
      </c>
      <c r="O151" s="3">
        <f t="shared" si="69"/>
        <v>-7.1063566303656761E-2</v>
      </c>
      <c r="P151" s="3">
        <f t="shared" si="70"/>
        <v>-3.1629122656062228E-2</v>
      </c>
      <c r="Q151" s="7"/>
      <c r="R151" s="14">
        <f t="shared" si="71"/>
        <v>3.0289433354061465E-2</v>
      </c>
      <c r="S151" s="14">
        <f t="shared" si="72"/>
        <v>2.2313582553341586E-2</v>
      </c>
      <c r="T151" s="15">
        <f t="shared" si="73"/>
        <v>1.341832574614128E-4</v>
      </c>
      <c r="X151" s="7" t="s">
        <v>53</v>
      </c>
    </row>
    <row r="152" spans="1:24" x14ac:dyDescent="0.25">
      <c r="A152">
        <v>142</v>
      </c>
      <c r="D152">
        <v>5.0006025622000003E-2</v>
      </c>
      <c r="E152" s="2">
        <v>-1.9411059000000001E-7</v>
      </c>
      <c r="F152" s="2">
        <v>-8.5255794500000002E-8</v>
      </c>
      <c r="G152" s="2">
        <v>5.3651821798352398E-8</v>
      </c>
      <c r="H152" s="2">
        <v>7.0916356110011004E-8</v>
      </c>
      <c r="I152" s="2">
        <v>6.5999139640432197E-8</v>
      </c>
      <c r="J152">
        <v>7</v>
      </c>
      <c r="K152">
        <v>2</v>
      </c>
      <c r="L152">
        <v>0.2</v>
      </c>
      <c r="M152">
        <v>10</v>
      </c>
      <c r="N152" s="8">
        <f t="shared" si="68"/>
        <v>5.0006025622000001</v>
      </c>
      <c r="O152" s="3">
        <f t="shared" si="69"/>
        <v>-7.7634880031178327E-2</v>
      </c>
      <c r="P152" s="3">
        <f t="shared" si="70"/>
        <v>-3.4098208541689004E-2</v>
      </c>
      <c r="Q152" s="7"/>
      <c r="R152" s="14">
        <f t="shared" si="71"/>
        <v>2.8363124334684801E-2</v>
      </c>
      <c r="S152" s="14">
        <f t="shared" si="72"/>
        <v>2.6396474752593043E-2</v>
      </c>
      <c r="T152" s="15">
        <f t="shared" si="73"/>
        <v>1.0729071373100371E-4</v>
      </c>
      <c r="X152" s="7" t="s">
        <v>53</v>
      </c>
    </row>
    <row r="153" spans="1:24" x14ac:dyDescent="0.25">
      <c r="A153">
        <v>143</v>
      </c>
      <c r="D153">
        <v>1.0012636888E-2</v>
      </c>
      <c r="E153" s="2">
        <v>-3.84332815E-8</v>
      </c>
      <c r="F153" s="2">
        <v>-2.8533528400000001E-8</v>
      </c>
      <c r="G153" s="2">
        <v>7.3394175016697205E-8</v>
      </c>
      <c r="H153" s="2">
        <v>2.1624993505853401E-8</v>
      </c>
      <c r="I153" s="2">
        <v>3.7432134029194999E-8</v>
      </c>
      <c r="J153">
        <v>7</v>
      </c>
      <c r="K153">
        <v>2</v>
      </c>
      <c r="L153">
        <v>0.2</v>
      </c>
      <c r="M153">
        <v>10</v>
      </c>
      <c r="N153" s="8">
        <f t="shared" si="68"/>
        <v>1.0012636887999999</v>
      </c>
      <c r="O153" s="3">
        <f t="shared" si="69"/>
        <v>-7.6769550179257448E-2</v>
      </c>
      <c r="P153" s="3">
        <f t="shared" si="70"/>
        <v>-5.6995032815375581E-2</v>
      </c>
      <c r="Q153" s="7"/>
      <c r="R153" s="14">
        <f t="shared" si="71"/>
        <v>4.3195401466661884E-2</v>
      </c>
      <c r="S153" s="14">
        <f t="shared" si="72"/>
        <v>7.4769782321891382E-2</v>
      </c>
      <c r="T153" s="15">
        <f t="shared" si="73"/>
        <v>7.3301544675667858E-4</v>
      </c>
      <c r="X153" s="7" t="s">
        <v>48</v>
      </c>
    </row>
    <row r="154" spans="1:24" x14ac:dyDescent="0.25">
      <c r="A154">
        <v>144</v>
      </c>
      <c r="D154">
        <v>1.0033647394000001E-2</v>
      </c>
      <c r="E154" s="2">
        <v>-2.6908099E-8</v>
      </c>
      <c r="F154" s="2">
        <v>2.8958475000000001E-9</v>
      </c>
      <c r="G154" s="2">
        <v>2.8792493109319299E-8</v>
      </c>
      <c r="H154" s="2">
        <v>2.74370704275988E-8</v>
      </c>
      <c r="I154" s="2">
        <v>2.5166982168981201E-8</v>
      </c>
      <c r="J154">
        <v>7</v>
      </c>
      <c r="K154">
        <v>2</v>
      </c>
      <c r="L154">
        <v>0.2</v>
      </c>
      <c r="M154">
        <v>10</v>
      </c>
      <c r="N154" s="8">
        <f t="shared" si="68"/>
        <v>1.0033647394</v>
      </c>
      <c r="O154" s="3">
        <f t="shared" si="69"/>
        <v>-5.3635727753579866E-2</v>
      </c>
      <c r="P154" s="3">
        <f t="shared" si="70"/>
        <v>5.7722728062612255E-3</v>
      </c>
      <c r="Q154" s="7"/>
      <c r="R154" s="14">
        <f t="shared" si="71"/>
        <v>5.4690122844073305E-2</v>
      </c>
      <c r="S154" s="14">
        <f t="shared" si="72"/>
        <v>5.016517160854337E-2</v>
      </c>
      <c r="T154" s="15">
        <f t="shared" si="73"/>
        <v>2.8695938753575158E-4</v>
      </c>
      <c r="X154" t="s">
        <v>54</v>
      </c>
    </row>
    <row r="155" spans="1:24" x14ac:dyDescent="0.25">
      <c r="A155">
        <v>145</v>
      </c>
      <c r="D155">
        <v>1.0022059757999999E-2</v>
      </c>
      <c r="E155" s="2">
        <v>-5.7745233499999999E-8</v>
      </c>
      <c r="F155" s="2">
        <v>-1.7865481500000001E-8</v>
      </c>
      <c r="G155" s="2">
        <v>1.0119509796565201E-7</v>
      </c>
      <c r="H155" s="2">
        <v>2.9511821557550801E-8</v>
      </c>
      <c r="I155" s="2">
        <v>2.9138908916754301E-8</v>
      </c>
      <c r="J155">
        <v>7</v>
      </c>
      <c r="K155">
        <v>2</v>
      </c>
      <c r="L155">
        <v>0.2</v>
      </c>
      <c r="M155">
        <v>10</v>
      </c>
      <c r="N155" s="8">
        <f t="shared" si="68"/>
        <v>1.0022059757999999</v>
      </c>
      <c r="O155" s="3">
        <f t="shared" si="69"/>
        <v>-0.11523625860224095</v>
      </c>
      <c r="P155" s="3">
        <f t="shared" si="70"/>
        <v>-3.5652314856213223E-2</v>
      </c>
      <c r="Q155" s="7"/>
      <c r="R155" s="14">
        <f t="shared" si="71"/>
        <v>5.8893724983017218E-2</v>
      </c>
      <c r="S155" s="14">
        <f t="shared" si="72"/>
        <v>5.8149541352503886E-2</v>
      </c>
      <c r="T155" s="15">
        <f t="shared" si="73"/>
        <v>1.0097235539318565E-3</v>
      </c>
      <c r="X155" t="s">
        <v>54</v>
      </c>
    </row>
    <row r="156" spans="1:24" x14ac:dyDescent="0.25">
      <c r="A156">
        <v>146</v>
      </c>
      <c r="D156">
        <v>1.0040071524000001E-2</v>
      </c>
      <c r="E156" s="2">
        <v>-5.3750638900000002E-8</v>
      </c>
      <c r="F156" s="2">
        <v>-7.0548019999999999E-9</v>
      </c>
      <c r="G156" s="2">
        <v>8.8607922710414901E-8</v>
      </c>
      <c r="H156" s="2">
        <v>4.7204347846254198E-8</v>
      </c>
      <c r="I156" s="2">
        <v>3.3257977306923297E-8</v>
      </c>
      <c r="J156">
        <v>7</v>
      </c>
      <c r="K156">
        <v>2</v>
      </c>
      <c r="L156">
        <v>0.2</v>
      </c>
      <c r="M156">
        <v>10</v>
      </c>
      <c r="N156" s="8">
        <f t="shared" si="68"/>
        <v>1.0040071524</v>
      </c>
      <c r="O156" s="3">
        <f t="shared" si="69"/>
        <v>-0.10707222308429443</v>
      </c>
      <c r="P156" s="3">
        <f t="shared" si="70"/>
        <v>-1.4053290323950484E-2</v>
      </c>
      <c r="Q156" s="7"/>
      <c r="R156" s="14">
        <f t="shared" si="71"/>
        <v>9.4031895556552406E-2</v>
      </c>
      <c r="S156" s="14">
        <f t="shared" si="72"/>
        <v>6.6250478848527569E-2</v>
      </c>
      <c r="T156" s="15">
        <f t="shared" si="73"/>
        <v>8.8254274383010747E-4</v>
      </c>
      <c r="X156" t="s">
        <v>54</v>
      </c>
    </row>
    <row r="157" spans="1:24" x14ac:dyDescent="0.25">
      <c r="A157">
        <v>147</v>
      </c>
      <c r="D157">
        <v>1.003104814E-2</v>
      </c>
      <c r="E157" s="2">
        <v>-4.0310498499999997E-8</v>
      </c>
      <c r="F157" s="2">
        <v>5.6316280000000001E-9</v>
      </c>
      <c r="G157" s="2">
        <v>5.79693685091386E-8</v>
      </c>
      <c r="H157" s="2">
        <v>2.4060419000039099E-8</v>
      </c>
      <c r="I157" s="2">
        <v>2.0802103434079599E-8</v>
      </c>
      <c r="J157">
        <v>7</v>
      </c>
      <c r="K157">
        <v>2</v>
      </c>
      <c r="L157">
        <v>0.2</v>
      </c>
      <c r="M157">
        <v>10</v>
      </c>
      <c r="N157" s="8">
        <f t="shared" si="68"/>
        <v>1.0031048140000001</v>
      </c>
      <c r="O157" s="3">
        <f t="shared" si="69"/>
        <v>-8.037145857023073E-2</v>
      </c>
      <c r="P157" s="3">
        <f t="shared" si="70"/>
        <v>1.1228393925343081E-2</v>
      </c>
      <c r="Q157" s="7"/>
      <c r="R157" s="14">
        <f t="shared" si="71"/>
        <v>4.7971894191386262E-2</v>
      </c>
      <c r="S157" s="14">
        <f t="shared" si="72"/>
        <v>4.147543336200079E-2</v>
      </c>
      <c r="T157" s="15">
        <f t="shared" si="73"/>
        <v>5.7789941489742066E-4</v>
      </c>
      <c r="X157" t="s">
        <v>54</v>
      </c>
    </row>
    <row r="158" spans="1:24" x14ac:dyDescent="0.25">
      <c r="A158">
        <v>148</v>
      </c>
      <c r="D158">
        <v>1.0044902888E-2</v>
      </c>
      <c r="E158" s="2">
        <v>-5.5978652499999998E-8</v>
      </c>
      <c r="F158" s="2">
        <v>-8.5333242499999993E-9</v>
      </c>
      <c r="G158" s="2">
        <v>4.3181052848833003E-8</v>
      </c>
      <c r="H158" s="2">
        <v>4.7495767670316701E-8</v>
      </c>
      <c r="I158" s="2">
        <v>5.6449903793499497E-8</v>
      </c>
      <c r="J158">
        <v>7</v>
      </c>
      <c r="K158">
        <v>2</v>
      </c>
      <c r="L158">
        <v>0.2</v>
      </c>
      <c r="M158">
        <v>10</v>
      </c>
      <c r="N158" s="8">
        <f t="shared" si="68"/>
        <v>1.0044902888</v>
      </c>
      <c r="O158" s="3">
        <f t="shared" si="69"/>
        <v>-0.11145683163721593</v>
      </c>
      <c r="P158" s="3">
        <f t="shared" si="70"/>
        <v>-1.6990356890745486E-2</v>
      </c>
      <c r="Q158" s="7"/>
      <c r="R158" s="14">
        <f t="shared" si="71"/>
        <v>9.4566902636872369E-2</v>
      </c>
      <c r="S158" s="14">
        <f t="shared" si="72"/>
        <v>0.11239512103384608</v>
      </c>
      <c r="T158" s="15">
        <f t="shared" si="73"/>
        <v>4.2988024205210226E-4</v>
      </c>
      <c r="X158" t="s">
        <v>54</v>
      </c>
    </row>
    <row r="159" spans="1:24" x14ac:dyDescent="0.25">
      <c r="A159">
        <v>149</v>
      </c>
      <c r="D159">
        <v>1.0036763968E-2</v>
      </c>
      <c r="E159" s="2">
        <v>-3.7644559450000003E-8</v>
      </c>
      <c r="F159" s="2">
        <v>-5.7291242500000003E-9</v>
      </c>
      <c r="G159" s="2">
        <v>4.8790428046181401E-8</v>
      </c>
      <c r="H159" s="2">
        <v>2.8197711907747798E-8</v>
      </c>
      <c r="I159" s="2">
        <v>1.91755574497653E-8</v>
      </c>
      <c r="J159">
        <v>7</v>
      </c>
      <c r="K159">
        <v>2</v>
      </c>
      <c r="L159">
        <v>0.2</v>
      </c>
      <c r="M159">
        <v>10</v>
      </c>
      <c r="N159" s="8">
        <f t="shared" si="68"/>
        <v>1.0036763968</v>
      </c>
      <c r="O159" s="3">
        <f t="shared" si="69"/>
        <v>-7.501334009651188E-2</v>
      </c>
      <c r="P159" s="3">
        <f t="shared" si="70"/>
        <v>-1.1416277733074213E-2</v>
      </c>
      <c r="Q159" s="7"/>
      <c r="R159" s="14">
        <f t="shared" si="71"/>
        <v>5.6188851302371869E-2</v>
      </c>
      <c r="S159" s="14">
        <f t="shared" si="72"/>
        <v>3.8210637434341027E-2</v>
      </c>
      <c r="T159" s="15">
        <f t="shared" si="73"/>
        <v>4.8611712103362078E-4</v>
      </c>
      <c r="X159" t="s">
        <v>54</v>
      </c>
    </row>
    <row r="160" spans="1:24" x14ac:dyDescent="0.25">
      <c r="A160">
        <v>150</v>
      </c>
      <c r="D160">
        <v>1.0040907466000001E-2</v>
      </c>
      <c r="E160" s="2">
        <v>-4.4748860000000001E-8</v>
      </c>
      <c r="F160" s="2">
        <v>-9.010599E-9</v>
      </c>
      <c r="G160" s="2">
        <v>2.07610979642786E-8</v>
      </c>
      <c r="H160" s="2">
        <v>1.32714918346206E-8</v>
      </c>
      <c r="I160" s="2">
        <v>2.2271323370447701E-8</v>
      </c>
      <c r="J160">
        <v>7</v>
      </c>
      <c r="K160">
        <v>2</v>
      </c>
      <c r="L160">
        <v>0.2</v>
      </c>
      <c r="M160">
        <v>10</v>
      </c>
      <c r="N160" s="8">
        <f t="shared" si="68"/>
        <v>1.0040907466</v>
      </c>
      <c r="O160" s="3">
        <f t="shared" si="69"/>
        <v>-8.9133099077999198E-2</v>
      </c>
      <c r="P160" s="3">
        <f t="shared" si="70"/>
        <v>-1.7947778187402327E-2</v>
      </c>
      <c r="Q160" s="7"/>
      <c r="R160" s="14">
        <f t="shared" si="71"/>
        <v>2.6434845415237291E-2</v>
      </c>
      <c r="S160" s="14">
        <f t="shared" si="72"/>
        <v>4.4361176409326936E-2</v>
      </c>
      <c r="T160" s="15">
        <f t="shared" si="73"/>
        <v>2.0676515578476099E-4</v>
      </c>
      <c r="X160" t="s">
        <v>54</v>
      </c>
    </row>
    <row r="161" spans="1:24" x14ac:dyDescent="0.25">
      <c r="A161">
        <v>151</v>
      </c>
      <c r="D161">
        <v>1.0063849975999999E-2</v>
      </c>
      <c r="E161" s="2">
        <v>-3.6278129999999997E-8</v>
      </c>
      <c r="F161" s="2">
        <v>-5.9328566999999999E-9</v>
      </c>
      <c r="G161" s="2">
        <v>1.0046302839116E-7</v>
      </c>
      <c r="H161" s="2">
        <v>1.8937161835900901E-8</v>
      </c>
      <c r="I161" s="2">
        <v>2.5640363113467902E-8</v>
      </c>
      <c r="J161">
        <v>7</v>
      </c>
      <c r="K161">
        <v>2</v>
      </c>
      <c r="L161">
        <v>0.2</v>
      </c>
      <c r="M161">
        <v>10</v>
      </c>
      <c r="N161" s="8">
        <f t="shared" si="68"/>
        <v>1.0063849975999999</v>
      </c>
      <c r="O161" s="3">
        <f t="shared" si="69"/>
        <v>-7.2095927674826463E-2</v>
      </c>
      <c r="P161" s="3">
        <f t="shared" si="70"/>
        <v>-1.1790431523022539E-2</v>
      </c>
      <c r="Q161" s="7"/>
      <c r="R161" s="14">
        <f t="shared" si="71"/>
        <v>3.7634030477524484E-2</v>
      </c>
      <c r="S161" s="14">
        <f t="shared" si="72"/>
        <v>5.0955376271733681E-2</v>
      </c>
      <c r="T161" s="15">
        <f t="shared" si="73"/>
        <v>9.9825641907164316E-4</v>
      </c>
      <c r="X161" t="s">
        <v>54</v>
      </c>
    </row>
    <row r="162" spans="1:24" x14ac:dyDescent="0.25">
      <c r="A162">
        <v>152</v>
      </c>
      <c r="D162">
        <v>9.9026101803999997E-3</v>
      </c>
      <c r="E162" s="2">
        <v>-3.9022612999999997E-8</v>
      </c>
      <c r="F162" s="2">
        <v>-2.5847243000000001E-8</v>
      </c>
      <c r="G162" s="2">
        <v>6.7076300156670894E-8</v>
      </c>
      <c r="H162" s="2">
        <v>2.1795997939975399E-8</v>
      </c>
      <c r="I162" s="2">
        <v>2.20970690059793E-8</v>
      </c>
      <c r="J162">
        <v>7</v>
      </c>
      <c r="K162">
        <v>2</v>
      </c>
      <c r="L162">
        <v>0.2</v>
      </c>
      <c r="M162">
        <v>10</v>
      </c>
      <c r="N162" s="8">
        <f t="shared" si="68"/>
        <v>0.99026101804</v>
      </c>
      <c r="O162" s="3">
        <f t="shared" si="69"/>
        <v>-7.8812782264693251E-2</v>
      </c>
      <c r="P162" s="3">
        <f t="shared" si="70"/>
        <v>-5.2202888994174156E-2</v>
      </c>
      <c r="Q162" s="7"/>
      <c r="R162" s="14">
        <f t="shared" si="71"/>
        <v>4.4020712807852823E-2</v>
      </c>
      <c r="S162" s="14">
        <f t="shared" si="72"/>
        <v>4.4628776864741183E-2</v>
      </c>
      <c r="T162" s="15">
        <f t="shared" si="73"/>
        <v>6.7735979640431987E-4</v>
      </c>
      <c r="X162" t="s">
        <v>54</v>
      </c>
    </row>
    <row r="163" spans="1:24" x14ac:dyDescent="0.25">
      <c r="A163">
        <v>153</v>
      </c>
      <c r="D163">
        <v>9.8828648514000007E-3</v>
      </c>
      <c r="E163" s="2">
        <v>-3.0703243499999997E-8</v>
      </c>
      <c r="F163" s="2">
        <v>-1.52126565E-8</v>
      </c>
      <c r="G163" s="2">
        <v>2.85964926417385E-8</v>
      </c>
      <c r="H163" s="2">
        <v>1.24220719447576E-8</v>
      </c>
      <c r="I163" s="2">
        <v>2.8149796842728999E-8</v>
      </c>
      <c r="J163">
        <v>7</v>
      </c>
      <c r="K163">
        <v>2</v>
      </c>
      <c r="L163">
        <v>0.2</v>
      </c>
      <c r="M163">
        <v>10</v>
      </c>
      <c r="N163" s="8">
        <f t="shared" si="68"/>
        <v>0.98828648514000006</v>
      </c>
      <c r="O163" s="3">
        <f t="shared" si="69"/>
        <v>-6.2134298023210549E-2</v>
      </c>
      <c r="P163" s="3">
        <f t="shared" si="70"/>
        <v>-3.0785924382736012E-2</v>
      </c>
      <c r="Q163" s="7"/>
      <c r="R163" s="14">
        <f t="shared" si="71"/>
        <v>2.5138605316449097E-2</v>
      </c>
      <c r="S163" s="14">
        <f t="shared" si="72"/>
        <v>5.6966876034414901E-2</v>
      </c>
      <c r="T163" s="15">
        <f t="shared" si="73"/>
        <v>2.8935428210057469E-4</v>
      </c>
      <c r="X163" t="s">
        <v>54</v>
      </c>
    </row>
    <row r="164" spans="1:24" x14ac:dyDescent="0.25">
      <c r="A164">
        <v>154</v>
      </c>
      <c r="E164" s="2"/>
      <c r="F164" s="2"/>
      <c r="G164" s="2"/>
      <c r="H164" s="2"/>
      <c r="I164" s="2"/>
    </row>
    <row r="165" spans="1:24" x14ac:dyDescent="0.25">
      <c r="A165">
        <v>155</v>
      </c>
      <c r="C165" s="1" t="s">
        <v>55</v>
      </c>
      <c r="L165" t="s">
        <v>45</v>
      </c>
    </row>
    <row r="166" spans="1:24" x14ac:dyDescent="0.25">
      <c r="A166">
        <v>156</v>
      </c>
      <c r="D166">
        <v>0.10036891626</v>
      </c>
      <c r="E166" s="2">
        <v>1.3277534999999999E-6</v>
      </c>
      <c r="F166" s="2">
        <v>3.7011554999999999E-7</v>
      </c>
      <c r="G166" s="2">
        <v>6.7801894250979503E-9</v>
      </c>
      <c r="H166" s="2">
        <v>6.3289276127555804E-8</v>
      </c>
      <c r="I166" s="2">
        <v>8.0305672996043704E-8</v>
      </c>
      <c r="J166">
        <v>9</v>
      </c>
      <c r="K166">
        <v>2</v>
      </c>
      <c r="L166">
        <v>0.2</v>
      </c>
      <c r="M166">
        <v>10</v>
      </c>
      <c r="N166" s="8">
        <f t="shared" ref="N166:N204" si="74">100*D166/(L166*5)</f>
        <v>10.036891625999999</v>
      </c>
      <c r="O166" s="3">
        <f t="shared" ref="O166:O204" si="75">1000000*E166*L166/(M166*D166)</f>
        <v>0.26457464112903833</v>
      </c>
      <c r="P166" s="3">
        <f t="shared" ref="P166:P204" si="76">1000000*F166*L166/(D166*M166)</f>
        <v>7.3751030456727568E-2</v>
      </c>
      <c r="Q166" s="7"/>
      <c r="R166" s="14">
        <f t="shared" ref="R166:R204" si="77">1000000*L166*H166/(M166*D166)</f>
        <v>1.2611329978617785E-2</v>
      </c>
      <c r="S166" s="14">
        <f t="shared" ref="S166:S204" si="78">1000000*L166*I166/(M166*D166)</f>
        <v>1.6002100249447031E-2</v>
      </c>
      <c r="T166" s="15">
        <f t="shared" ref="T166:T204" si="79">G166*100/D166</f>
        <v>6.7552681425136181E-6</v>
      </c>
      <c r="X166" t="s">
        <v>24</v>
      </c>
    </row>
    <row r="167" spans="1:24" x14ac:dyDescent="0.25">
      <c r="A167">
        <v>157</v>
      </c>
      <c r="D167">
        <v>0.10020116717999999</v>
      </c>
      <c r="E167" s="2">
        <v>-1.781544E-4</v>
      </c>
      <c r="F167" s="2">
        <v>-8.9862030000000003E-6</v>
      </c>
      <c r="G167" s="2">
        <v>3.4958790559191599E-8</v>
      </c>
      <c r="H167" s="2">
        <v>6.9894491914601306E-8</v>
      </c>
      <c r="I167" s="2">
        <v>6.4820195471781801E-8</v>
      </c>
      <c r="J167">
        <v>15</v>
      </c>
      <c r="K167">
        <v>2</v>
      </c>
      <c r="L167">
        <v>0.2</v>
      </c>
      <c r="M167">
        <v>10</v>
      </c>
      <c r="N167" s="8">
        <f t="shared" si="74"/>
        <v>10.020116717999999</v>
      </c>
      <c r="O167" s="3">
        <f t="shared" si="75"/>
        <v>-35.559346265890476</v>
      </c>
      <c r="P167" s="3">
        <f t="shared" si="76"/>
        <v>-1.7936324002807889</v>
      </c>
      <c r="Q167" s="7"/>
      <c r="R167" s="14">
        <f t="shared" si="77"/>
        <v>1.3950833883809716E-2</v>
      </c>
      <c r="S167" s="14">
        <f t="shared" si="78"/>
        <v>1.2938012060346499E-2</v>
      </c>
      <c r="T167" s="15">
        <f t="shared" si="79"/>
        <v>3.4888606134090343E-5</v>
      </c>
      <c r="X167" s="7" t="s">
        <v>46</v>
      </c>
    </row>
    <row r="168" spans="1:24" x14ac:dyDescent="0.25">
      <c r="A168">
        <v>158</v>
      </c>
      <c r="D168">
        <v>9.9997865692000004E-2</v>
      </c>
      <c r="E168" s="2">
        <v>3.1349320000000003E-5</v>
      </c>
      <c r="F168" s="2">
        <v>-6.1344285000000003E-4</v>
      </c>
      <c r="G168" s="2">
        <v>7.4213345470196299E-8</v>
      </c>
      <c r="H168" s="2">
        <v>3.5133681845204901E-8</v>
      </c>
      <c r="I168" s="2">
        <v>1.9000007236841299E-7</v>
      </c>
      <c r="J168">
        <v>17</v>
      </c>
      <c r="K168">
        <v>2</v>
      </c>
      <c r="L168">
        <v>0.2</v>
      </c>
      <c r="M168">
        <v>10</v>
      </c>
      <c r="N168" s="8">
        <f t="shared" si="74"/>
        <v>9.9997865692000012</v>
      </c>
      <c r="O168" s="3">
        <f t="shared" si="75"/>
        <v>6.269997821065096</v>
      </c>
      <c r="P168" s="3">
        <f t="shared" si="76"/>
        <v>-122.69118860785376</v>
      </c>
      <c r="Q168" s="7"/>
      <c r="R168" s="14">
        <f t="shared" si="77"/>
        <v>7.026886344438381E-3</v>
      </c>
      <c r="S168" s="14">
        <f t="shared" si="78"/>
        <v>3.8000825528341914E-2</v>
      </c>
      <c r="T168" s="15">
        <f t="shared" si="79"/>
        <v>7.421492944537264E-5</v>
      </c>
      <c r="X168" s="7" t="s">
        <v>40</v>
      </c>
    </row>
    <row r="169" spans="1:24" x14ac:dyDescent="0.25">
      <c r="A169">
        <v>159</v>
      </c>
      <c r="D169">
        <v>9.9768615184000001E-2</v>
      </c>
      <c r="E169" s="2">
        <v>1.4249065E-6</v>
      </c>
      <c r="F169" s="2">
        <v>4.8366764999999999E-7</v>
      </c>
      <c r="G169" s="2">
        <v>9.2192641909940197E-8</v>
      </c>
      <c r="H169" s="2">
        <v>8.6555261554396594E-8</v>
      </c>
      <c r="I169" s="2">
        <v>7.6234801619257198E-8</v>
      </c>
      <c r="J169">
        <v>9</v>
      </c>
      <c r="K169">
        <v>2</v>
      </c>
      <c r="L169">
        <v>0.2</v>
      </c>
      <c r="M169">
        <v>10</v>
      </c>
      <c r="N169" s="8">
        <f t="shared" si="74"/>
        <v>9.9768615183999998</v>
      </c>
      <c r="O169" s="3">
        <f t="shared" si="75"/>
        <v>0.28564223275467776</v>
      </c>
      <c r="P169" s="3">
        <f t="shared" si="76"/>
        <v>9.6957875802523186E-2</v>
      </c>
      <c r="Q169" s="7"/>
      <c r="R169" s="14">
        <f t="shared" si="77"/>
        <v>1.7351200353891965E-2</v>
      </c>
      <c r="S169" s="14">
        <f t="shared" si="78"/>
        <v>1.5282321294860081E-2</v>
      </c>
      <c r="T169" s="15">
        <f t="shared" si="79"/>
        <v>9.2406456419097648E-5</v>
      </c>
    </row>
    <row r="170" spans="1:24" x14ac:dyDescent="0.25">
      <c r="A170">
        <v>160</v>
      </c>
      <c r="D170">
        <v>1.2498854775999999</v>
      </c>
      <c r="E170" s="2">
        <v>1.0617279999999999E-5</v>
      </c>
      <c r="F170" s="2">
        <v>4.824793E-6</v>
      </c>
      <c r="G170" s="2">
        <v>8.2783866257757902E-6</v>
      </c>
      <c r="H170" s="2">
        <v>8.8289396871877996E-8</v>
      </c>
      <c r="I170" s="2">
        <v>1.97777011050325E-8</v>
      </c>
      <c r="J170">
        <v>12</v>
      </c>
      <c r="K170">
        <v>2</v>
      </c>
      <c r="L170">
        <v>0.2</v>
      </c>
      <c r="M170">
        <v>10</v>
      </c>
      <c r="N170" s="8">
        <f t="shared" si="74"/>
        <v>124.98854775999999</v>
      </c>
      <c r="O170" s="3">
        <f t="shared" si="75"/>
        <v>0.16989204515580175</v>
      </c>
      <c r="P170" s="3">
        <f t="shared" si="76"/>
        <v>7.7203761248021738E-2</v>
      </c>
      <c r="Q170" s="7"/>
      <c r="R170" s="14">
        <f t="shared" si="77"/>
        <v>1.4127597840629235E-3</v>
      </c>
      <c r="S170" s="14">
        <f t="shared" si="78"/>
        <v>3.1647221220634022E-4</v>
      </c>
      <c r="T170" s="15">
        <f t="shared" si="79"/>
        <v>6.6233161150665971E-4</v>
      </c>
      <c r="V170" s="11" t="s">
        <v>47</v>
      </c>
      <c r="X170" s="7" t="s">
        <v>27</v>
      </c>
    </row>
    <row r="171" spans="1:24" x14ac:dyDescent="0.25">
      <c r="A171">
        <v>161</v>
      </c>
      <c r="D171">
        <v>1.2440143885999999</v>
      </c>
      <c r="E171" s="2">
        <v>1.0946449999999999E-5</v>
      </c>
      <c r="F171" s="2">
        <v>4.8423939999999998E-6</v>
      </c>
      <c r="G171" s="2">
        <v>8.4935513152305996E-6</v>
      </c>
      <c r="H171" s="2">
        <v>1.87725407177612E-7</v>
      </c>
      <c r="I171" s="2">
        <v>1.14939634521778E-7</v>
      </c>
      <c r="J171">
        <v>12</v>
      </c>
      <c r="K171">
        <v>2</v>
      </c>
      <c r="L171">
        <v>0.2</v>
      </c>
      <c r="M171">
        <v>10</v>
      </c>
      <c r="N171" s="8">
        <f t="shared" si="74"/>
        <v>124.40143885999998</v>
      </c>
      <c r="O171" s="3">
        <f t="shared" si="75"/>
        <v>0.17598590659902275</v>
      </c>
      <c r="P171" s="3">
        <f t="shared" si="76"/>
        <v>7.7851093112348585E-2</v>
      </c>
      <c r="Q171" s="7"/>
      <c r="R171" s="14">
        <f t="shared" si="77"/>
        <v>3.0180584549166843E-3</v>
      </c>
      <c r="S171" s="14">
        <f t="shared" si="78"/>
        <v>1.8478827186416999E-3</v>
      </c>
      <c r="T171" s="15">
        <f t="shared" si="79"/>
        <v>6.8275346274645175E-4</v>
      </c>
      <c r="V171" s="11" t="s">
        <v>47</v>
      </c>
      <c r="X171" s="7" t="s">
        <v>56</v>
      </c>
    </row>
    <row r="172" spans="1:24" x14ac:dyDescent="0.25">
      <c r="A172">
        <v>162</v>
      </c>
      <c r="D172">
        <v>1.2485884852</v>
      </c>
      <c r="E172" s="2">
        <v>1.8662384999999998E-5</v>
      </c>
      <c r="F172" s="2">
        <v>5.9264079999999999E-6</v>
      </c>
      <c r="G172" s="2">
        <v>1.12881282444056E-5</v>
      </c>
      <c r="H172" s="2">
        <v>2.3454754154062202E-6</v>
      </c>
      <c r="I172" s="2">
        <v>5.4105152440964399E-7</v>
      </c>
      <c r="J172">
        <v>12</v>
      </c>
      <c r="K172">
        <v>2</v>
      </c>
      <c r="L172">
        <v>0.2</v>
      </c>
      <c r="M172">
        <v>10</v>
      </c>
      <c r="N172" s="8">
        <f t="shared" si="74"/>
        <v>124.85884852</v>
      </c>
      <c r="O172" s="3">
        <f t="shared" si="75"/>
        <v>0.29893572175640626</v>
      </c>
      <c r="P172" s="3">
        <f t="shared" si="76"/>
        <v>9.4929723768046828E-2</v>
      </c>
      <c r="Q172" s="7"/>
      <c r="R172" s="14">
        <f t="shared" si="77"/>
        <v>3.7570031170526451E-2</v>
      </c>
      <c r="S172" s="14">
        <f t="shared" si="78"/>
        <v>8.6666108301163437E-3</v>
      </c>
      <c r="T172" s="15">
        <f t="shared" si="79"/>
        <v>9.0407114739629027E-4</v>
      </c>
      <c r="V172" s="11" t="s">
        <v>47</v>
      </c>
      <c r="X172" s="7" t="s">
        <v>56</v>
      </c>
    </row>
    <row r="173" spans="1:24" x14ac:dyDescent="0.25">
      <c r="A173">
        <v>163</v>
      </c>
      <c r="D173">
        <v>1.2474923341999999</v>
      </c>
      <c r="E173" s="2">
        <v>1.9171935000000001E-5</v>
      </c>
      <c r="F173" s="2">
        <v>6.1008439999999996E-6</v>
      </c>
      <c r="G173" s="2">
        <v>6.6031136386505104E-6</v>
      </c>
      <c r="H173" s="2">
        <v>3.7973700826065098E-6</v>
      </c>
      <c r="I173" s="2">
        <v>4.7212274828057202E-7</v>
      </c>
      <c r="J173">
        <v>13</v>
      </c>
      <c r="K173">
        <v>2</v>
      </c>
      <c r="L173">
        <v>0.2</v>
      </c>
      <c r="M173">
        <v>10</v>
      </c>
      <c r="N173" s="8">
        <f t="shared" si="74"/>
        <v>124.74923342</v>
      </c>
      <c r="O173" s="3">
        <f t="shared" si="75"/>
        <v>0.30736758013498666</v>
      </c>
      <c r="P173" s="3">
        <f t="shared" si="76"/>
        <v>9.7809723278378113E-2</v>
      </c>
      <c r="Q173" s="7"/>
      <c r="R173" s="14">
        <f t="shared" si="77"/>
        <v>6.0880054786736817E-2</v>
      </c>
      <c r="S173" s="14">
        <f t="shared" si="78"/>
        <v>7.5691486887306285E-3</v>
      </c>
      <c r="T173" s="15">
        <f t="shared" si="79"/>
        <v>5.2931095908376853E-4</v>
      </c>
      <c r="V173" s="11" t="s">
        <v>47</v>
      </c>
      <c r="X173" s="7" t="s">
        <v>56</v>
      </c>
    </row>
    <row r="174" spans="1:24" x14ac:dyDescent="0.25">
      <c r="A174">
        <v>164</v>
      </c>
      <c r="D174">
        <v>1.1987775216000001</v>
      </c>
      <c r="E174" s="2">
        <v>1.111876E-5</v>
      </c>
      <c r="F174" s="2">
        <v>5.1090770000000003E-6</v>
      </c>
      <c r="G174" s="2">
        <v>4.8774661951859498E-6</v>
      </c>
      <c r="H174" s="2">
        <v>3.3207388695891202E-7</v>
      </c>
      <c r="I174" s="2">
        <v>2.1649664223724199E-8</v>
      </c>
      <c r="J174">
        <v>12</v>
      </c>
      <c r="K174">
        <v>2</v>
      </c>
      <c r="L174">
        <v>0.2</v>
      </c>
      <c r="M174">
        <v>10</v>
      </c>
      <c r="N174" s="8">
        <f t="shared" si="74"/>
        <v>119.87775216</v>
      </c>
      <c r="O174" s="3">
        <f t="shared" si="75"/>
        <v>0.18550164312657227</v>
      </c>
      <c r="P174" s="3">
        <f t="shared" si="76"/>
        <v>8.5238118131894081E-2</v>
      </c>
      <c r="Q174" s="7"/>
      <c r="R174" s="14">
        <f t="shared" si="77"/>
        <v>5.5402087706098342E-3</v>
      </c>
      <c r="S174" s="14">
        <f t="shared" si="78"/>
        <v>3.6119569867857618E-4</v>
      </c>
      <c r="T174" s="15">
        <f t="shared" si="79"/>
        <v>4.0687000776224342E-4</v>
      </c>
      <c r="V174" s="11" t="s">
        <v>47</v>
      </c>
      <c r="X174" s="7" t="s">
        <v>56</v>
      </c>
    </row>
    <row r="175" spans="1:24" x14ac:dyDescent="0.25">
      <c r="A175">
        <v>165</v>
      </c>
      <c r="D175">
        <v>1.1983083614000001</v>
      </c>
      <c r="E175" s="2">
        <v>1.1126934999999999E-5</v>
      </c>
      <c r="F175" s="2">
        <v>5.0826289999999996E-6</v>
      </c>
      <c r="G175" s="2">
        <v>7.5549003445407702E-6</v>
      </c>
      <c r="H175" s="2">
        <v>5.6332089212100302E-8</v>
      </c>
      <c r="I175" s="2">
        <v>1.4931289261145501E-8</v>
      </c>
      <c r="J175">
        <v>12</v>
      </c>
      <c r="K175">
        <v>2</v>
      </c>
      <c r="L175">
        <v>0.2</v>
      </c>
      <c r="M175">
        <v>10</v>
      </c>
      <c r="N175" s="8">
        <f t="shared" si="74"/>
        <v>119.83083614</v>
      </c>
      <c r="O175" s="3">
        <f t="shared" si="75"/>
        <v>0.18571071284189736</v>
      </c>
      <c r="P175" s="3">
        <f t="shared" si="76"/>
        <v>8.4830068181480339E-2</v>
      </c>
      <c r="Q175" s="7"/>
      <c r="R175" s="14">
        <f t="shared" si="77"/>
        <v>9.4019354327606864E-4</v>
      </c>
      <c r="S175" s="14">
        <f t="shared" si="78"/>
        <v>2.4920612660502629E-4</v>
      </c>
      <c r="T175" s="15">
        <f t="shared" si="79"/>
        <v>6.304637927848786E-4</v>
      </c>
      <c r="V175" s="11" t="s">
        <v>47</v>
      </c>
      <c r="X175" s="7" t="s">
        <v>28</v>
      </c>
    </row>
    <row r="176" spans="1:24" x14ac:dyDescent="0.25">
      <c r="A176">
        <v>166</v>
      </c>
      <c r="D176">
        <v>1.1986240295999999</v>
      </c>
      <c r="E176" s="2">
        <v>1.0980915E-5</v>
      </c>
      <c r="F176" s="2">
        <v>5.1311504999999997E-6</v>
      </c>
      <c r="G176">
        <v>5.8264458674402152E-6</v>
      </c>
      <c r="H176" s="2">
        <v>3.4196787495319E-8</v>
      </c>
      <c r="I176" s="2">
        <v>2.38010927217639E-8</v>
      </c>
      <c r="J176">
        <v>12</v>
      </c>
      <c r="K176">
        <v>2</v>
      </c>
      <c r="L176">
        <v>0.2</v>
      </c>
      <c r="M176">
        <v>10</v>
      </c>
      <c r="N176" s="8">
        <f t="shared" si="74"/>
        <v>119.86240296</v>
      </c>
      <c r="O176" s="3">
        <f t="shared" si="75"/>
        <v>0.18322534387475126</v>
      </c>
      <c r="P176" s="3">
        <f t="shared" si="76"/>
        <v>8.5617347446510783E-2</v>
      </c>
      <c r="Q176" s="7"/>
      <c r="R176" s="14">
        <f t="shared" si="77"/>
        <v>5.7060073302102939E-4</v>
      </c>
      <c r="S176" s="14">
        <f t="shared" si="78"/>
        <v>3.971402563939371E-4</v>
      </c>
      <c r="T176" s="15">
        <f t="shared" si="79"/>
        <v>4.8609453202640981E-4</v>
      </c>
      <c r="V176" s="11" t="s">
        <v>47</v>
      </c>
    </row>
    <row r="177" spans="1:22" x14ac:dyDescent="0.25">
      <c r="A177">
        <v>167</v>
      </c>
      <c r="D177">
        <v>1.1989396978</v>
      </c>
      <c r="E177" s="2">
        <v>1.0774205E-5</v>
      </c>
      <c r="F177" s="2">
        <v>4.9921979999999998E-6</v>
      </c>
      <c r="G177" s="2">
        <v>4.0979913903396601E-6</v>
      </c>
      <c r="H177" s="2">
        <v>2.8946113296952499E-8</v>
      </c>
      <c r="I177" s="2">
        <v>1.7859005179460599E-8</v>
      </c>
      <c r="J177">
        <v>12</v>
      </c>
      <c r="K177">
        <v>2</v>
      </c>
      <c r="L177">
        <v>0.2</v>
      </c>
      <c r="M177">
        <v>10</v>
      </c>
      <c r="N177" s="8">
        <f t="shared" si="74"/>
        <v>119.89396977999999</v>
      </c>
      <c r="O177" s="3">
        <f t="shared" si="75"/>
        <v>0.17972888911377577</v>
      </c>
      <c r="P177" s="3">
        <f t="shared" si="76"/>
        <v>8.3276882217853954E-2</v>
      </c>
      <c r="Q177" s="7"/>
      <c r="R177" s="14">
        <f t="shared" si="77"/>
        <v>4.8286187120281872E-4</v>
      </c>
      <c r="S177" s="14">
        <f t="shared" si="78"/>
        <v>2.9791331811318056E-4</v>
      </c>
      <c r="T177" s="15">
        <f t="shared" si="79"/>
        <v>3.418012930808187E-4</v>
      </c>
      <c r="V177" s="11" t="s">
        <v>47</v>
      </c>
    </row>
    <row r="178" spans="1:22" x14ac:dyDescent="0.25">
      <c r="A178">
        <v>168</v>
      </c>
      <c r="D178">
        <v>1.0007938994000001</v>
      </c>
      <c r="E178" s="2">
        <v>9.6497000000000001E-6</v>
      </c>
      <c r="F178" s="2">
        <v>4.3416930000000003E-6</v>
      </c>
      <c r="G178" s="2">
        <v>4.3894702904070398E-7</v>
      </c>
      <c r="H178" s="2">
        <v>3.0068038013811402E-8</v>
      </c>
      <c r="I178" s="2">
        <v>1.7185597778372499E-8</v>
      </c>
      <c r="J178">
        <v>11</v>
      </c>
      <c r="K178">
        <v>2</v>
      </c>
      <c r="L178">
        <v>0.2</v>
      </c>
      <c r="M178">
        <v>10</v>
      </c>
      <c r="N178" s="8">
        <f t="shared" si="74"/>
        <v>100.07938994000001</v>
      </c>
      <c r="O178" s="3">
        <f t="shared" si="75"/>
        <v>0.19284090372223947</v>
      </c>
      <c r="P178" s="3">
        <f t="shared" si="76"/>
        <v>8.6764977336551502E-2</v>
      </c>
      <c r="Q178" s="7"/>
      <c r="R178" s="14">
        <f t="shared" si="77"/>
        <v>6.0088371905220274E-4</v>
      </c>
      <c r="S178" s="14">
        <f t="shared" si="78"/>
        <v>3.4343929931378834E-4</v>
      </c>
      <c r="T178" s="15">
        <f t="shared" si="79"/>
        <v>4.3859882569614303E-5</v>
      </c>
      <c r="V178" s="11" t="s">
        <v>47</v>
      </c>
    </row>
    <row r="179" spans="1:22" x14ac:dyDescent="0.25">
      <c r="A179">
        <v>169</v>
      </c>
      <c r="D179">
        <v>1.0004883548000001</v>
      </c>
      <c r="E179" s="2">
        <v>9.4960094999999995E-6</v>
      </c>
      <c r="F179" s="2">
        <v>4.3195035000000003E-6</v>
      </c>
      <c r="G179" s="2">
        <v>4.9285173342052296E-7</v>
      </c>
      <c r="H179" s="2">
        <v>1.5817828698971301E-8</v>
      </c>
      <c r="I179" s="2">
        <v>1.70263396756321E-8</v>
      </c>
      <c r="J179">
        <v>11</v>
      </c>
      <c r="K179">
        <v>2</v>
      </c>
      <c r="L179">
        <v>0.2</v>
      </c>
      <c r="M179">
        <v>10</v>
      </c>
      <c r="N179" s="8">
        <f t="shared" si="74"/>
        <v>100.04883548000001</v>
      </c>
      <c r="O179" s="3">
        <f t="shared" si="75"/>
        <v>0.18982748683563189</v>
      </c>
      <c r="P179" s="3">
        <f t="shared" si="76"/>
        <v>8.6347901587789697E-2</v>
      </c>
      <c r="Q179" s="7"/>
      <c r="R179" s="14">
        <f t="shared" si="77"/>
        <v>3.1620215513919345E-4</v>
      </c>
      <c r="S179" s="14">
        <f t="shared" si="78"/>
        <v>3.4036057679123522E-4</v>
      </c>
      <c r="T179" s="15">
        <f t="shared" si="79"/>
        <v>4.9261116439385757E-5</v>
      </c>
      <c r="V179" s="11" t="s">
        <v>47</v>
      </c>
    </row>
    <row r="180" spans="1:22" x14ac:dyDescent="0.25">
      <c r="A180">
        <v>170</v>
      </c>
      <c r="D180">
        <v>0.59957792164000001</v>
      </c>
      <c r="E180" s="2">
        <v>6.5340255000000002E-6</v>
      </c>
      <c r="F180" s="2">
        <v>3.013215E-6</v>
      </c>
      <c r="G180" s="2">
        <v>1.34280363173155E-6</v>
      </c>
      <c r="H180" s="2">
        <v>3.3314379399142301E-8</v>
      </c>
      <c r="I180" s="2">
        <v>2.13467399150315E-8</v>
      </c>
      <c r="J180">
        <v>11</v>
      </c>
      <c r="K180">
        <v>2</v>
      </c>
      <c r="L180">
        <v>0.2</v>
      </c>
      <c r="M180">
        <v>10</v>
      </c>
      <c r="N180" s="8">
        <f t="shared" si="74"/>
        <v>59.957792164000004</v>
      </c>
      <c r="O180" s="3">
        <f t="shared" si="75"/>
        <v>0.21795417289975449</v>
      </c>
      <c r="P180" s="3">
        <f t="shared" si="76"/>
        <v>0.1005112060083227</v>
      </c>
      <c r="Q180" s="7"/>
      <c r="R180" s="14">
        <f t="shared" si="77"/>
        <v>1.11126104537068E-3</v>
      </c>
      <c r="S180" s="14">
        <f t="shared" si="78"/>
        <v>7.1205890492574079E-4</v>
      </c>
      <c r="T180" s="15">
        <f t="shared" si="79"/>
        <v>2.2395815177093852E-4</v>
      </c>
    </row>
    <row r="181" spans="1:22" x14ac:dyDescent="0.25">
      <c r="A181">
        <v>171</v>
      </c>
      <c r="D181">
        <v>0.60044170405999997</v>
      </c>
      <c r="E181" s="2">
        <v>6.5150494999999999E-6</v>
      </c>
      <c r="F181" s="2">
        <v>2.9990824999999998E-6</v>
      </c>
      <c r="G181" s="2">
        <v>1.34421267783221E-6</v>
      </c>
      <c r="H181" s="2">
        <v>2.09615394174664E-8</v>
      </c>
      <c r="I181" s="2">
        <v>2.33119619240852E-8</v>
      </c>
      <c r="J181">
        <v>11</v>
      </c>
      <c r="K181">
        <v>2</v>
      </c>
      <c r="L181">
        <v>0.2</v>
      </c>
      <c r="M181">
        <v>10</v>
      </c>
      <c r="N181" s="8">
        <f t="shared" si="74"/>
        <v>60.044170405999999</v>
      </c>
      <c r="O181" s="3">
        <f t="shared" si="75"/>
        <v>0.21700856072945177</v>
      </c>
      <c r="P181" s="3">
        <f t="shared" si="76"/>
        <v>9.9895875976673071E-2</v>
      </c>
      <c r="Q181" s="7"/>
      <c r="R181" s="14">
        <f t="shared" si="77"/>
        <v>6.9820398136008846E-4</v>
      </c>
      <c r="S181" s="14">
        <f t="shared" si="78"/>
        <v>7.7649376338975013E-4</v>
      </c>
      <c r="T181" s="15">
        <f t="shared" si="79"/>
        <v>2.2387063868866238E-4</v>
      </c>
    </row>
    <row r="182" spans="1:22" x14ac:dyDescent="0.25">
      <c r="A182">
        <v>172</v>
      </c>
      <c r="D182">
        <v>0.39963997977999999</v>
      </c>
      <c r="E182" s="2">
        <v>5.0652600000000002E-6</v>
      </c>
      <c r="F182" s="2">
        <v>1.8919105E-6</v>
      </c>
      <c r="G182" s="2">
        <v>1.1567534049991201E-6</v>
      </c>
      <c r="H182" s="2">
        <v>3.0163994927727999E-8</v>
      </c>
      <c r="I182" s="2">
        <v>2.6689664755294301E-8</v>
      </c>
      <c r="J182">
        <v>10</v>
      </c>
      <c r="K182">
        <v>2</v>
      </c>
      <c r="L182">
        <v>0.2</v>
      </c>
      <c r="M182">
        <v>10</v>
      </c>
      <c r="N182" s="8">
        <f t="shared" si="74"/>
        <v>39.963997978000002</v>
      </c>
      <c r="O182" s="3">
        <f t="shared" si="75"/>
        <v>0.25349115485334595</v>
      </c>
      <c r="P182" s="3">
        <f t="shared" si="76"/>
        <v>9.4680742454320441E-2</v>
      </c>
      <c r="Q182" s="7"/>
      <c r="R182" s="14">
        <f t="shared" si="77"/>
        <v>1.5095584252773281E-3</v>
      </c>
      <c r="S182" s="14">
        <f t="shared" si="78"/>
        <v>1.3356854221635605E-3</v>
      </c>
      <c r="T182" s="15">
        <f t="shared" si="79"/>
        <v>2.8944886986429825E-4</v>
      </c>
    </row>
    <row r="183" spans="1:22" x14ac:dyDescent="0.25">
      <c r="A183">
        <v>173</v>
      </c>
      <c r="D183">
        <v>0.40021189085999997</v>
      </c>
      <c r="E183" s="2">
        <v>5.0728375E-6</v>
      </c>
      <c r="F183" s="2">
        <v>1.9437515000000002E-6</v>
      </c>
      <c r="G183" s="2">
        <v>1.09169294691895E-6</v>
      </c>
      <c r="H183" s="2">
        <v>7.8735386890203405E-8</v>
      </c>
      <c r="I183" s="2">
        <v>6.9599649156802499E-8</v>
      </c>
      <c r="J183">
        <v>10</v>
      </c>
      <c r="K183">
        <v>2</v>
      </c>
      <c r="L183">
        <v>0.2</v>
      </c>
      <c r="M183">
        <v>10</v>
      </c>
      <c r="N183" s="8">
        <f t="shared" si="74"/>
        <v>40.021189086</v>
      </c>
      <c r="O183" s="3">
        <f t="shared" si="75"/>
        <v>0.25350758514941546</v>
      </c>
      <c r="P183" s="3">
        <f t="shared" si="76"/>
        <v>9.7136119360329204E-2</v>
      </c>
      <c r="Q183" s="7"/>
      <c r="R183" s="14">
        <f t="shared" si="77"/>
        <v>3.9346850350204209E-3</v>
      </c>
      <c r="S183" s="14">
        <f t="shared" si="78"/>
        <v>3.4781399926545153E-3</v>
      </c>
      <c r="T183" s="15">
        <f t="shared" si="79"/>
        <v>2.7277873842605045E-4</v>
      </c>
    </row>
    <row r="184" spans="1:22" x14ac:dyDescent="0.25">
      <c r="A184">
        <v>174</v>
      </c>
      <c r="D184">
        <v>0.19989913292</v>
      </c>
      <c r="E184" s="2">
        <v>2.8775220000000002E-6</v>
      </c>
      <c r="F184" s="2">
        <v>9.2939524999999997E-7</v>
      </c>
      <c r="G184" s="2">
        <v>5.5784905952282395E-7</v>
      </c>
      <c r="H184" s="2">
        <v>7.1279300543706203E-8</v>
      </c>
      <c r="I184" s="2">
        <v>5.4317775044523898E-8</v>
      </c>
      <c r="J184">
        <v>10</v>
      </c>
      <c r="K184">
        <v>2</v>
      </c>
      <c r="L184">
        <v>0.2</v>
      </c>
      <c r="M184">
        <v>10</v>
      </c>
      <c r="N184" s="8">
        <f t="shared" si="74"/>
        <v>19.989913292000001</v>
      </c>
      <c r="O184" s="3">
        <f t="shared" si="75"/>
        <v>0.28789739684879878</v>
      </c>
      <c r="P184" s="3">
        <f t="shared" si="76"/>
        <v>9.2986421344003117E-2</v>
      </c>
      <c r="Q184" s="7"/>
      <c r="R184" s="14">
        <f t="shared" si="77"/>
        <v>7.1315267357595106E-3</v>
      </c>
      <c r="S184" s="14">
        <f t="shared" si="78"/>
        <v>5.434518324425347E-3</v>
      </c>
      <c r="T184" s="15">
        <f t="shared" si="79"/>
        <v>2.790652722571219E-4</v>
      </c>
    </row>
    <row r="185" spans="1:22" x14ac:dyDescent="0.25">
      <c r="A185">
        <v>175</v>
      </c>
      <c r="D185">
        <v>0.20020531795999999</v>
      </c>
      <c r="E185" s="2">
        <v>2.9303755E-6</v>
      </c>
      <c r="F185" s="2">
        <v>9.3732215E-7</v>
      </c>
      <c r="G185" s="2">
        <v>4.9011951817679605E-7</v>
      </c>
      <c r="H185" s="2">
        <v>1.9987670568377899E-8</v>
      </c>
      <c r="I185" s="2">
        <v>2.2136253881980599E-8</v>
      </c>
      <c r="J185">
        <v>10</v>
      </c>
      <c r="K185">
        <v>2</v>
      </c>
      <c r="L185">
        <v>0.2</v>
      </c>
      <c r="M185">
        <v>10</v>
      </c>
      <c r="N185" s="8">
        <f t="shared" si="74"/>
        <v>20.020531796</v>
      </c>
      <c r="O185" s="3">
        <f t="shared" si="75"/>
        <v>0.29273702915179045</v>
      </c>
      <c r="P185" s="3">
        <f t="shared" si="76"/>
        <v>9.3636089145970866E-2</v>
      </c>
      <c r="Q185" s="7"/>
      <c r="R185" s="14">
        <f t="shared" si="77"/>
        <v>1.9967172472782502E-3</v>
      </c>
      <c r="S185" s="14">
        <f t="shared" si="78"/>
        <v>2.2113552334712019E-3</v>
      </c>
      <c r="T185" s="15">
        <f t="shared" si="79"/>
        <v>2.4480844123966753E-4</v>
      </c>
    </row>
    <row r="186" spans="1:22" x14ac:dyDescent="0.25">
      <c r="A186">
        <v>176</v>
      </c>
      <c r="D186">
        <v>9.9972301651999995E-2</v>
      </c>
      <c r="E186" s="2">
        <v>1.6016495E-6</v>
      </c>
      <c r="F186" s="2">
        <v>4.0751954999999999E-7</v>
      </c>
      <c r="G186" s="13">
        <v>2.4812764705984301E-7</v>
      </c>
      <c r="H186" s="2">
        <v>2.4353884387300502E-8</v>
      </c>
      <c r="I186" s="2">
        <v>2.1913382640466501E-8</v>
      </c>
      <c r="J186">
        <v>9</v>
      </c>
      <c r="K186">
        <v>2</v>
      </c>
      <c r="L186">
        <v>0.2</v>
      </c>
      <c r="M186">
        <v>10</v>
      </c>
      <c r="N186" s="8">
        <f t="shared" si="74"/>
        <v>9.9972301651999995</v>
      </c>
      <c r="O186" s="3">
        <f t="shared" si="75"/>
        <v>0.3204186506729203</v>
      </c>
      <c r="P186" s="3">
        <f t="shared" si="76"/>
        <v>8.1526491491325473E-2</v>
      </c>
      <c r="Q186" s="7"/>
      <c r="R186" s="14">
        <f t="shared" si="77"/>
        <v>4.8721263759787187E-3</v>
      </c>
      <c r="S186" s="14">
        <f t="shared" si="78"/>
        <v>4.3838907934212025E-3</v>
      </c>
      <c r="T186" s="15">
        <f t="shared" si="79"/>
        <v>2.4819639336059947E-4</v>
      </c>
    </row>
    <row r="187" spans="1:22" x14ac:dyDescent="0.25">
      <c r="A187">
        <v>177</v>
      </c>
      <c r="D187">
        <v>0.10011996526</v>
      </c>
      <c r="E187" s="2">
        <v>1.5702405E-6</v>
      </c>
      <c r="F187" s="2">
        <v>4.3672804999999999E-7</v>
      </c>
      <c r="G187" s="2">
        <v>2.35312695438721E-7</v>
      </c>
      <c r="H187" s="2">
        <v>1.4406160305577599E-8</v>
      </c>
      <c r="I187" s="2">
        <v>2.2926995334048899E-8</v>
      </c>
      <c r="J187">
        <v>9</v>
      </c>
      <c r="K187">
        <v>2</v>
      </c>
      <c r="L187">
        <v>0.2</v>
      </c>
      <c r="M187">
        <v>10</v>
      </c>
      <c r="N187" s="8">
        <f t="shared" si="74"/>
        <v>10.011996526000001</v>
      </c>
      <c r="O187" s="3">
        <f t="shared" si="75"/>
        <v>0.31367180280621682</v>
      </c>
      <c r="P187" s="3">
        <f t="shared" si="76"/>
        <v>8.7240951166107111E-2</v>
      </c>
      <c r="Q187" s="7"/>
      <c r="R187" s="14">
        <f t="shared" si="77"/>
        <v>2.8777797251859734E-3</v>
      </c>
      <c r="S187" s="14">
        <f t="shared" si="78"/>
        <v>4.5799047721421272E-3</v>
      </c>
      <c r="T187" s="15">
        <f t="shared" si="79"/>
        <v>2.3503074020015993E-4</v>
      </c>
    </row>
    <row r="188" spans="1:22" x14ac:dyDescent="0.25">
      <c r="A188">
        <v>178</v>
      </c>
      <c r="D188">
        <v>0.10025546294</v>
      </c>
      <c r="E188" s="2">
        <v>1.5946705000000001E-6</v>
      </c>
      <c r="F188" s="2">
        <v>4.5857344999999998E-7</v>
      </c>
      <c r="G188" s="2">
        <v>2.0817402444548499E-7</v>
      </c>
      <c r="H188" s="2">
        <v>2.2372680321097E-8</v>
      </c>
      <c r="I188" s="2">
        <v>1.02098706479318E-8</v>
      </c>
      <c r="J188">
        <v>9</v>
      </c>
      <c r="K188">
        <v>2</v>
      </c>
      <c r="L188">
        <v>0.2</v>
      </c>
      <c r="M188">
        <v>10</v>
      </c>
      <c r="N188" s="8">
        <f t="shared" si="74"/>
        <v>10.025546294</v>
      </c>
      <c r="O188" s="3">
        <f t="shared" si="75"/>
        <v>0.31812141767364127</v>
      </c>
      <c r="P188" s="3">
        <f t="shared" si="76"/>
        <v>9.1480989973472662E-2</v>
      </c>
      <c r="Q188" s="7"/>
      <c r="R188" s="14">
        <f t="shared" si="77"/>
        <v>4.4631344098398709E-3</v>
      </c>
      <c r="S188" s="14">
        <f t="shared" si="78"/>
        <v>2.0367709346755724E-3</v>
      </c>
      <c r="T188" s="15">
        <f t="shared" si="79"/>
        <v>2.0764357207154999E-4</v>
      </c>
    </row>
    <row r="189" spans="1:22" x14ac:dyDescent="0.25">
      <c r="A189">
        <v>179</v>
      </c>
      <c r="D189">
        <v>4.9525609801999999E-2</v>
      </c>
      <c r="E189" s="2">
        <v>8.1622945000000001E-7</v>
      </c>
      <c r="F189" s="2">
        <v>2.2019480000000001E-7</v>
      </c>
      <c r="G189" s="2">
        <v>1.1402682797608701E-7</v>
      </c>
      <c r="H189" s="2">
        <v>3.0182002924714901E-8</v>
      </c>
      <c r="I189" s="2">
        <v>1.75790216667481E-8</v>
      </c>
      <c r="J189">
        <v>8</v>
      </c>
      <c r="K189">
        <v>2</v>
      </c>
      <c r="L189">
        <v>0.2</v>
      </c>
      <c r="M189">
        <v>10</v>
      </c>
      <c r="N189" s="8">
        <f t="shared" si="74"/>
        <v>4.9525609802000004</v>
      </c>
      <c r="O189" s="3">
        <f t="shared" si="75"/>
        <v>0.32961914179885099</v>
      </c>
      <c r="P189" s="3">
        <f t="shared" si="76"/>
        <v>8.8921590619610247E-2</v>
      </c>
      <c r="Q189" s="7"/>
      <c r="R189" s="14">
        <f t="shared" si="77"/>
        <v>1.2188442725038818E-2</v>
      </c>
      <c r="S189" s="14">
        <f t="shared" si="78"/>
        <v>7.0989622286440597E-3</v>
      </c>
      <c r="T189" s="15">
        <f t="shared" si="79"/>
        <v>2.3023811000401302E-4</v>
      </c>
    </row>
    <row r="190" spans="1:22" x14ac:dyDescent="0.25">
      <c r="A190">
        <v>180</v>
      </c>
      <c r="D190">
        <v>4.958290823E-2</v>
      </c>
      <c r="E190" s="2">
        <v>8.4180289999999997E-7</v>
      </c>
      <c r="F190" s="2">
        <v>2.2013654999999999E-7</v>
      </c>
      <c r="G190" s="2">
        <v>8.2110335191884604E-8</v>
      </c>
      <c r="H190" s="2">
        <v>1.2117469438376999E-8</v>
      </c>
      <c r="I190" s="2">
        <v>1.2881227035787399E-8</v>
      </c>
      <c r="J190">
        <v>8</v>
      </c>
      <c r="K190">
        <v>2</v>
      </c>
      <c r="L190">
        <v>0.2</v>
      </c>
      <c r="M190">
        <v>10</v>
      </c>
      <c r="N190" s="8">
        <f t="shared" si="74"/>
        <v>4.9582908230000005</v>
      </c>
      <c r="O190" s="3">
        <f t="shared" si="75"/>
        <v>0.33955366074742244</v>
      </c>
      <c r="P190" s="3">
        <f t="shared" si="76"/>
        <v>8.8795336077849105E-2</v>
      </c>
      <c r="Q190" s="7"/>
      <c r="R190" s="14">
        <f t="shared" si="77"/>
        <v>4.8877606703373478E-3</v>
      </c>
      <c r="S190" s="14">
        <f t="shared" si="78"/>
        <v>5.1958336029969496E-3</v>
      </c>
      <c r="T190" s="15">
        <f t="shared" si="79"/>
        <v>1.6560209580890209E-4</v>
      </c>
    </row>
    <row r="191" spans="1:22" x14ac:dyDescent="0.25">
      <c r="A191">
        <v>181</v>
      </c>
      <c r="D191">
        <v>4.9636729307999998E-2</v>
      </c>
      <c r="E191" s="2">
        <v>8.3457639999999996E-7</v>
      </c>
      <c r="F191" s="2">
        <v>2.235302E-7</v>
      </c>
      <c r="G191" s="2">
        <v>9.1271446432063394E-8</v>
      </c>
      <c r="H191" s="2">
        <v>1.05856360149025E-8</v>
      </c>
      <c r="I191" s="2">
        <v>2.7465022227553401E-8</v>
      </c>
      <c r="J191">
        <v>8</v>
      </c>
      <c r="K191">
        <v>2</v>
      </c>
      <c r="L191">
        <v>0.2</v>
      </c>
      <c r="M191">
        <v>10</v>
      </c>
      <c r="N191" s="8">
        <f t="shared" si="74"/>
        <v>4.9636729307999996</v>
      </c>
      <c r="O191" s="3">
        <f t="shared" si="75"/>
        <v>0.33627372779595716</v>
      </c>
      <c r="P191" s="3">
        <f t="shared" si="76"/>
        <v>9.0066450032586426E-2</v>
      </c>
      <c r="Q191" s="7"/>
      <c r="R191" s="14">
        <f t="shared" si="77"/>
        <v>4.2652431626659989E-3</v>
      </c>
      <c r="S191" s="14">
        <f t="shared" si="78"/>
        <v>1.1066410946269515E-2</v>
      </c>
      <c r="T191" s="15">
        <f t="shared" si="79"/>
        <v>1.838788487970602E-4</v>
      </c>
    </row>
    <row r="192" spans="1:22" x14ac:dyDescent="0.25">
      <c r="A192">
        <v>182</v>
      </c>
      <c r="D192">
        <v>4.9700527238000003E-2</v>
      </c>
      <c r="E192" s="2">
        <v>8.3236155000000003E-7</v>
      </c>
      <c r="F192" s="2">
        <v>2.255907E-7</v>
      </c>
      <c r="G192" s="2">
        <v>6.53691003974905E-8</v>
      </c>
      <c r="H192" s="2">
        <v>2.19282087879402E-8</v>
      </c>
      <c r="I192" s="2">
        <v>1.6589087726876399E-8</v>
      </c>
      <c r="J192">
        <v>8</v>
      </c>
      <c r="K192">
        <v>2</v>
      </c>
      <c r="L192">
        <v>0.2</v>
      </c>
      <c r="M192">
        <v>10</v>
      </c>
      <c r="N192" s="8">
        <f t="shared" si="74"/>
        <v>4.9700527238000003</v>
      </c>
      <c r="O192" s="3">
        <f t="shared" si="75"/>
        <v>0.33495079278096412</v>
      </c>
      <c r="P192" s="3">
        <f t="shared" si="76"/>
        <v>9.0780002763237486E-2</v>
      </c>
      <c r="Q192" s="7"/>
      <c r="R192" s="14">
        <f t="shared" si="77"/>
        <v>8.8241352784581093E-3</v>
      </c>
      <c r="S192" s="14">
        <f t="shared" si="78"/>
        <v>6.6756184084070334E-3</v>
      </c>
      <c r="T192" s="15">
        <f t="shared" si="79"/>
        <v>1.3152596970341719E-4</v>
      </c>
    </row>
    <row r="193" spans="1:24" x14ac:dyDescent="0.25">
      <c r="A193">
        <v>183</v>
      </c>
      <c r="D193">
        <v>9.9301611997999993E-3</v>
      </c>
      <c r="E193" s="2">
        <v>1.6443905E-7</v>
      </c>
      <c r="F193" s="2">
        <v>3.1414852E-8</v>
      </c>
      <c r="G193" s="2">
        <v>1.6475847439620002E-8</v>
      </c>
      <c r="H193" s="2">
        <v>2.8132863722833099E-8</v>
      </c>
      <c r="I193" s="2">
        <v>1.44588171972529E-8</v>
      </c>
      <c r="J193">
        <v>7</v>
      </c>
      <c r="K193">
        <v>2</v>
      </c>
      <c r="L193">
        <v>0.2</v>
      </c>
      <c r="M193">
        <v>10</v>
      </c>
      <c r="N193" s="8">
        <f t="shared" si="74"/>
        <v>0.99301611997999994</v>
      </c>
      <c r="O193" s="3">
        <f t="shared" si="75"/>
        <v>0.33119109889839843</v>
      </c>
      <c r="P193" s="3">
        <f t="shared" si="76"/>
        <v>6.327158515942867E-2</v>
      </c>
      <c r="Q193" s="7"/>
      <c r="R193" s="14">
        <f t="shared" si="77"/>
        <v>5.6661444173534088E-2</v>
      </c>
      <c r="S193" s="14">
        <f t="shared" si="78"/>
        <v>2.9121012048714999E-2</v>
      </c>
      <c r="T193" s="15">
        <f t="shared" si="79"/>
        <v>1.6591722035642117E-4</v>
      </c>
    </row>
    <row r="194" spans="1:24" x14ac:dyDescent="0.25">
      <c r="A194">
        <v>184</v>
      </c>
      <c r="D194">
        <v>9.9597218964000006E-3</v>
      </c>
      <c r="E194" s="2">
        <v>1.833856E-7</v>
      </c>
      <c r="F194" s="2">
        <v>5.1054243000000003E-8</v>
      </c>
      <c r="G194" s="2">
        <v>8.4554858750226094E-9</v>
      </c>
      <c r="H194" s="2">
        <v>1.1200101791501701E-8</v>
      </c>
      <c r="I194" s="2">
        <v>2.0265724308529699E-8</v>
      </c>
      <c r="J194">
        <v>7</v>
      </c>
      <c r="K194">
        <v>2</v>
      </c>
      <c r="L194">
        <v>0.2</v>
      </c>
      <c r="M194">
        <v>10</v>
      </c>
      <c r="N194" s="8">
        <f t="shared" si="74"/>
        <v>0.99597218964000001</v>
      </c>
      <c r="O194" s="3">
        <f t="shared" si="75"/>
        <v>0.36825445912558219</v>
      </c>
      <c r="P194" s="3">
        <f t="shared" si="76"/>
        <v>0.10252142284907347</v>
      </c>
      <c r="Q194" s="7"/>
      <c r="R194" s="14">
        <f t="shared" si="77"/>
        <v>2.2490792228947763E-2</v>
      </c>
      <c r="S194" s="14">
        <f t="shared" si="78"/>
        <v>4.0695361816989815E-2</v>
      </c>
      <c r="T194" s="15">
        <f t="shared" si="79"/>
        <v>8.4896806988947097E-5</v>
      </c>
    </row>
    <row r="195" spans="1:24" x14ac:dyDescent="0.25">
      <c r="A195">
        <v>185</v>
      </c>
      <c r="D195">
        <v>9.9461992775999996E-3</v>
      </c>
      <c r="E195" s="2">
        <v>1.6900535E-7</v>
      </c>
      <c r="F195" s="2">
        <v>4.5720939999999997E-8</v>
      </c>
      <c r="G195" s="2">
        <v>5.3684568343330897E-8</v>
      </c>
      <c r="H195" s="2">
        <v>1.7728647459056199E-8</v>
      </c>
      <c r="I195" s="2">
        <v>1.8591908325946499E-8</v>
      </c>
      <c r="J195">
        <v>7</v>
      </c>
      <c r="K195">
        <v>2</v>
      </c>
      <c r="L195">
        <v>0.2</v>
      </c>
      <c r="M195">
        <v>10</v>
      </c>
      <c r="N195" s="8">
        <f t="shared" si="74"/>
        <v>0.99461992775999997</v>
      </c>
      <c r="O195" s="3">
        <f t="shared" si="75"/>
        <v>0.33983905868570269</v>
      </c>
      <c r="P195" s="3">
        <f t="shared" si="76"/>
        <v>9.1936505038600791E-2</v>
      </c>
      <c r="Q195" s="7"/>
      <c r="R195" s="14">
        <f t="shared" si="77"/>
        <v>3.5649089595426023E-2</v>
      </c>
      <c r="S195" s="14">
        <f t="shared" si="78"/>
        <v>3.7384950385656646E-2</v>
      </c>
      <c r="T195" s="15">
        <f t="shared" si="79"/>
        <v>5.3974957513906654E-4</v>
      </c>
    </row>
    <row r="196" spans="1:24" x14ac:dyDescent="0.25">
      <c r="A196">
        <v>186</v>
      </c>
      <c r="D196">
        <v>9.9597509759999994E-3</v>
      </c>
      <c r="E196" s="2">
        <v>1.712362E-7</v>
      </c>
      <c r="F196" s="2">
        <v>5.1677024500000003E-8</v>
      </c>
      <c r="G196" s="2">
        <v>1.08492540132904E-7</v>
      </c>
      <c r="H196" s="2">
        <v>1.55642770040886E-8</v>
      </c>
      <c r="I196" s="2">
        <v>2.6983639851964101E-8</v>
      </c>
      <c r="J196">
        <v>7</v>
      </c>
      <c r="K196">
        <v>2</v>
      </c>
      <c r="L196">
        <v>0.2</v>
      </c>
      <c r="M196">
        <v>10</v>
      </c>
      <c r="N196" s="8">
        <f t="shared" si="74"/>
        <v>0.99597509759999991</v>
      </c>
      <c r="O196" s="3">
        <f t="shared" si="75"/>
        <v>0.34385638840293842</v>
      </c>
      <c r="P196" s="3">
        <f t="shared" si="76"/>
        <v>0.10377172004506151</v>
      </c>
      <c r="Q196" s="7"/>
      <c r="R196" s="14">
        <f t="shared" si="77"/>
        <v>3.1254349715356983E-2</v>
      </c>
      <c r="S196" s="14">
        <f t="shared" si="78"/>
        <v>5.4185370531826649E-2</v>
      </c>
      <c r="T196" s="15">
        <f t="shared" si="79"/>
        <v>1.089309766823873E-3</v>
      </c>
    </row>
    <row r="197" spans="1:24" x14ac:dyDescent="0.25">
      <c r="A197">
        <v>187</v>
      </c>
      <c r="D197">
        <v>9.9804062095999995E-3</v>
      </c>
      <c r="E197" s="2">
        <v>1.7535585000000001E-7</v>
      </c>
      <c r="F197" s="2">
        <v>7.1133114999999999E-8</v>
      </c>
      <c r="G197" s="2">
        <v>2.3138962800653699E-8</v>
      </c>
      <c r="H197" s="2">
        <v>1.59761726808238E-8</v>
      </c>
      <c r="I197" s="2">
        <v>7.6006356179121604E-9</v>
      </c>
      <c r="J197">
        <v>7</v>
      </c>
      <c r="K197">
        <v>2</v>
      </c>
      <c r="L197">
        <v>0.2</v>
      </c>
      <c r="M197">
        <v>10</v>
      </c>
      <c r="N197" s="8">
        <f t="shared" si="74"/>
        <v>0.9980406209599999</v>
      </c>
      <c r="O197" s="3">
        <f t="shared" si="75"/>
        <v>0.35140022623794193</v>
      </c>
      <c r="P197" s="3">
        <f t="shared" si="76"/>
        <v>0.14254553072514853</v>
      </c>
      <c r="Q197" s="7"/>
      <c r="R197" s="14">
        <f t="shared" si="77"/>
        <v>3.2015075028622712E-2</v>
      </c>
      <c r="S197" s="14">
        <f t="shared" si="78"/>
        <v>1.5231114762846477E-2</v>
      </c>
      <c r="T197" s="15">
        <f t="shared" si="79"/>
        <v>2.3184389808098878E-4</v>
      </c>
    </row>
    <row r="198" spans="1:24" x14ac:dyDescent="0.25">
      <c r="A198">
        <v>188</v>
      </c>
      <c r="D198">
        <v>9.9783886619999995E-3</v>
      </c>
      <c r="E198" s="2">
        <v>1.8930100000000001E-7</v>
      </c>
      <c r="F198" s="2">
        <v>5.3600852600000001E-8</v>
      </c>
      <c r="G198" s="2">
        <v>1.09151772280713E-7</v>
      </c>
      <c r="H198" s="2">
        <v>1.20870078886381E-8</v>
      </c>
      <c r="I198" s="2">
        <v>2.1440293567436301E-8</v>
      </c>
      <c r="J198">
        <v>7</v>
      </c>
      <c r="K198">
        <v>2</v>
      </c>
      <c r="L198">
        <v>0.2</v>
      </c>
      <c r="M198">
        <v>10</v>
      </c>
      <c r="N198" s="8">
        <f t="shared" si="74"/>
        <v>0.99783886619999995</v>
      </c>
      <c r="O198" s="3">
        <f t="shared" si="75"/>
        <v>0.379421981669048</v>
      </c>
      <c r="P198" s="3">
        <f t="shared" si="76"/>
        <v>0.10743388419840647</v>
      </c>
      <c r="Q198" s="7"/>
      <c r="R198" s="14">
        <f t="shared" si="77"/>
        <v>2.4226372209108688E-2</v>
      </c>
      <c r="S198" s="14">
        <f t="shared" si="78"/>
        <v>4.2973458528601668E-2</v>
      </c>
      <c r="T198" s="15">
        <f t="shared" si="79"/>
        <v>1.0938817476251258E-3</v>
      </c>
    </row>
    <row r="199" spans="1:24" x14ac:dyDescent="0.25">
      <c r="A199">
        <v>189</v>
      </c>
      <c r="D199">
        <v>9.9665252816000006E-3</v>
      </c>
      <c r="E199" s="2">
        <v>1.6992214999999999E-7</v>
      </c>
      <c r="F199" s="2">
        <v>3.8554034999999997E-8</v>
      </c>
      <c r="G199" s="2">
        <v>1.9040548322471398E-8</v>
      </c>
      <c r="H199" s="2">
        <v>1.37140521556358E-8</v>
      </c>
      <c r="I199" s="2">
        <v>1.5186607120692698E-8</v>
      </c>
      <c r="J199">
        <v>7</v>
      </c>
      <c r="K199">
        <v>2</v>
      </c>
      <c r="L199">
        <v>0.2</v>
      </c>
      <c r="M199">
        <v>10</v>
      </c>
      <c r="N199" s="8">
        <f t="shared" si="74"/>
        <v>0.99665252816000005</v>
      </c>
      <c r="O199" s="3">
        <f t="shared" si="75"/>
        <v>0.34098574016303734</v>
      </c>
      <c r="P199" s="3">
        <f t="shared" si="76"/>
        <v>7.7367054034725005E-2</v>
      </c>
      <c r="Q199" s="7"/>
      <c r="R199" s="14">
        <f t="shared" si="77"/>
        <v>2.752022749785105E-2</v>
      </c>
      <c r="S199" s="14">
        <f t="shared" si="78"/>
        <v>3.0475229212993438E-2</v>
      </c>
      <c r="T199" s="15">
        <f t="shared" si="79"/>
        <v>1.9104500098568632E-4</v>
      </c>
    </row>
    <row r="200" spans="1:24" x14ac:dyDescent="0.25">
      <c r="A200">
        <v>190</v>
      </c>
      <c r="D200">
        <v>9.9796468094000002E-3</v>
      </c>
      <c r="E200" s="2">
        <v>1.951973E-7</v>
      </c>
      <c r="F200" s="2">
        <v>3.7417543550000001E-8</v>
      </c>
      <c r="G200" s="2">
        <v>4.7984153547419699E-8</v>
      </c>
      <c r="H200" s="2">
        <v>1.61081948060607E-8</v>
      </c>
      <c r="I200" s="2">
        <v>2.4461281035363199E-8</v>
      </c>
      <c r="J200">
        <v>7</v>
      </c>
      <c r="K200">
        <v>2</v>
      </c>
      <c r="L200">
        <v>0.2</v>
      </c>
      <c r="M200">
        <v>10</v>
      </c>
      <c r="N200" s="8">
        <f t="shared" si="74"/>
        <v>0.99796468094000002</v>
      </c>
      <c r="O200" s="3">
        <f t="shared" si="75"/>
        <v>0.39119079808744395</v>
      </c>
      <c r="P200" s="3">
        <f t="shared" si="76"/>
        <v>7.4987711017499695E-2</v>
      </c>
      <c r="Q200" s="7"/>
      <c r="R200" s="14">
        <f t="shared" si="77"/>
        <v>3.2282093973281932E-2</v>
      </c>
      <c r="S200" s="14">
        <f t="shared" si="78"/>
        <v>4.9022338169969502E-2</v>
      </c>
      <c r="T200" s="15">
        <f t="shared" si="79"/>
        <v>4.8082015790601527E-4</v>
      </c>
    </row>
    <row r="201" spans="1:24" x14ac:dyDescent="0.25">
      <c r="A201">
        <v>191</v>
      </c>
      <c r="D201">
        <v>9.9909017403999999E-3</v>
      </c>
      <c r="E201" s="2">
        <v>1.755798E-7</v>
      </c>
      <c r="F201" s="2">
        <v>4.5853340000000003E-8</v>
      </c>
      <c r="G201" s="2">
        <v>4.0170693002887999E-8</v>
      </c>
      <c r="H201" s="2">
        <v>1.5731270144524299E-8</v>
      </c>
      <c r="I201" s="2">
        <v>1.25493521003437E-8</v>
      </c>
      <c r="J201">
        <v>7</v>
      </c>
      <c r="K201">
        <v>2</v>
      </c>
      <c r="L201">
        <v>0.2</v>
      </c>
      <c r="M201">
        <v>10</v>
      </c>
      <c r="N201" s="8">
        <f t="shared" si="74"/>
        <v>0.99909017404</v>
      </c>
      <c r="O201" s="3">
        <f t="shared" si="75"/>
        <v>0.35147938506894055</v>
      </c>
      <c r="P201" s="3">
        <f t="shared" si="76"/>
        <v>9.1790193100556319E-2</v>
      </c>
      <c r="Q201" s="7"/>
      <c r="R201" s="14">
        <f t="shared" si="77"/>
        <v>3.149119179285307E-2</v>
      </c>
      <c r="S201" s="14">
        <f t="shared" si="78"/>
        <v>2.5121560448539193E-2</v>
      </c>
      <c r="T201" s="15">
        <f t="shared" si="79"/>
        <v>4.0207274625122787E-4</v>
      </c>
    </row>
    <row r="202" spans="1:24" x14ac:dyDescent="0.25">
      <c r="A202">
        <v>192</v>
      </c>
      <c r="D202">
        <v>1.0008542976E-2</v>
      </c>
      <c r="E202" s="2">
        <v>1.8118240000000001E-7</v>
      </c>
      <c r="F202" s="2">
        <v>5.1159000000000002E-8</v>
      </c>
      <c r="G202" s="2">
        <v>2.5058350447509599E-8</v>
      </c>
      <c r="H202" s="2">
        <v>1.40362768012034E-8</v>
      </c>
      <c r="I202" s="2">
        <v>1.95521268707269E-8</v>
      </c>
      <c r="J202">
        <v>7</v>
      </c>
      <c r="K202">
        <v>2</v>
      </c>
      <c r="L202">
        <v>0.2</v>
      </c>
      <c r="M202">
        <v>10</v>
      </c>
      <c r="N202" s="8">
        <f t="shared" si="74"/>
        <v>1.0008542976000001</v>
      </c>
      <c r="O202" s="3">
        <f t="shared" si="75"/>
        <v>0.36205549685796751</v>
      </c>
      <c r="P202" s="3">
        <f t="shared" si="76"/>
        <v>0.10223066458859557</v>
      </c>
      <c r="Q202" s="7"/>
      <c r="R202" s="14">
        <f t="shared" si="77"/>
        <v>2.8048591757784746E-2</v>
      </c>
      <c r="S202" s="14">
        <f t="shared" si="78"/>
        <v>3.9070875586210606E-2</v>
      </c>
      <c r="T202" s="15">
        <f t="shared" si="79"/>
        <v>2.503696143144742E-4</v>
      </c>
    </row>
    <row r="203" spans="1:24" x14ac:dyDescent="0.25">
      <c r="A203">
        <v>193</v>
      </c>
      <c r="D203">
        <v>1.0000455846400001E-2</v>
      </c>
      <c r="E203" s="2">
        <v>1.6593345E-7</v>
      </c>
      <c r="F203" s="2">
        <v>5.3258865000000001E-8</v>
      </c>
      <c r="G203" s="2">
        <v>6.5265699575154407E-8</v>
      </c>
      <c r="H203" s="2">
        <v>1.7234547941489498E-8</v>
      </c>
      <c r="I203" s="2">
        <v>1.7069171150330501E-8</v>
      </c>
      <c r="J203">
        <v>7</v>
      </c>
      <c r="K203">
        <v>2</v>
      </c>
      <c r="L203">
        <v>0.2</v>
      </c>
      <c r="M203">
        <v>10</v>
      </c>
      <c r="N203" s="8">
        <f t="shared" si="74"/>
        <v>1.00004558464</v>
      </c>
      <c r="O203" s="3">
        <f t="shared" si="75"/>
        <v>0.33185177265641014</v>
      </c>
      <c r="P203" s="3">
        <f t="shared" si="76"/>
        <v>0.10651287464895377</v>
      </c>
      <c r="Q203" s="7"/>
      <c r="R203" s="14">
        <f t="shared" si="77"/>
        <v>3.4467524693274167E-2</v>
      </c>
      <c r="S203" s="14">
        <f t="shared" si="78"/>
        <v>3.4136786187551886E-2</v>
      </c>
      <c r="T203" s="15">
        <f t="shared" si="79"/>
        <v>6.5262724597348206E-4</v>
      </c>
    </row>
    <row r="204" spans="1:24" x14ac:dyDescent="0.25">
      <c r="A204">
        <v>194</v>
      </c>
      <c r="D204">
        <v>1.0004260078E-2</v>
      </c>
      <c r="E204" s="2">
        <v>1.4426125E-7</v>
      </c>
      <c r="F204" s="2">
        <v>5.5648290000000003E-8</v>
      </c>
      <c r="G204" s="2">
        <v>5.41778116485831E-8</v>
      </c>
      <c r="H204" s="2">
        <v>1.8877524747368201E-8</v>
      </c>
      <c r="I204" s="2">
        <v>1.3661060745926701E-8</v>
      </c>
      <c r="J204">
        <v>7</v>
      </c>
      <c r="K204">
        <v>2</v>
      </c>
      <c r="L204">
        <v>0.2</v>
      </c>
      <c r="M204">
        <v>10</v>
      </c>
      <c r="N204" s="8">
        <f t="shared" si="74"/>
        <v>1.0004260078</v>
      </c>
      <c r="O204" s="3">
        <f t="shared" si="75"/>
        <v>0.28839963950405412</v>
      </c>
      <c r="P204" s="3">
        <f t="shared" si="76"/>
        <v>0.11124918697860348</v>
      </c>
      <c r="Q204" s="7"/>
      <c r="R204" s="14">
        <f t="shared" si="77"/>
        <v>3.7738972398130816E-2</v>
      </c>
      <c r="S204" s="14">
        <f t="shared" si="78"/>
        <v>2.7310487011364765E-2</v>
      </c>
      <c r="T204" s="15">
        <f t="shared" si="79"/>
        <v>5.4154741306379603E-4</v>
      </c>
    </row>
    <row r="205" spans="1:24" x14ac:dyDescent="0.25">
      <c r="A205">
        <v>195</v>
      </c>
    </row>
    <row r="206" spans="1:24" x14ac:dyDescent="0.25">
      <c r="A206">
        <v>196</v>
      </c>
    </row>
    <row r="207" spans="1:24" x14ac:dyDescent="0.25">
      <c r="A207">
        <v>197</v>
      </c>
      <c r="C207" s="1" t="s">
        <v>57</v>
      </c>
      <c r="L207" t="s">
        <v>45</v>
      </c>
    </row>
    <row r="208" spans="1:24" x14ac:dyDescent="0.25">
      <c r="A208">
        <v>198</v>
      </c>
      <c r="D208">
        <v>0.10047637092</v>
      </c>
      <c r="E208" s="2">
        <v>1.8180234999999999E-6</v>
      </c>
      <c r="F208" s="2">
        <v>5.4349439999999998E-7</v>
      </c>
      <c r="G208" s="2">
        <v>3.8005718356057697E-8</v>
      </c>
      <c r="H208" s="2">
        <v>1.9294782526631401E-8</v>
      </c>
      <c r="I208" s="2">
        <v>1.09615676725549E-8</v>
      </c>
      <c r="J208">
        <v>9</v>
      </c>
      <c r="K208">
        <v>2</v>
      </c>
      <c r="L208">
        <v>0.2</v>
      </c>
      <c r="M208">
        <v>10</v>
      </c>
      <c r="N208" s="8">
        <f t="shared" ref="N208:N259" si="80">100*D208/(L208*5)</f>
        <v>10.047637092</v>
      </c>
      <c r="O208" s="3">
        <f t="shared" ref="O208:O259" si="81">1000000*E208*L208/(M208*D208)</f>
        <v>0.36188080507953913</v>
      </c>
      <c r="P208" s="3">
        <f t="shared" ref="P208:P259" si="82">1000000*F208*L208/(D208*M208)</f>
        <v>0.10818352514597368</v>
      </c>
      <c r="Q208" s="7"/>
      <c r="R208" s="14">
        <f t="shared" ref="R208:R259" si="83">1000000*L208*H208/(M208*D208)</f>
        <v>3.8406607145463167E-3</v>
      </c>
      <c r="S208" s="14">
        <f t="shared" ref="S208:S259" si="84">1000000*L208*I208/(M208*D208)</f>
        <v>2.1819195044937637E-3</v>
      </c>
      <c r="T208" s="15">
        <f t="shared" ref="T208:T259" si="85">G208*100/D208</f>
        <v>3.7825528537767471E-5</v>
      </c>
      <c r="X208" t="s">
        <v>24</v>
      </c>
    </row>
    <row r="209" spans="1:24" x14ac:dyDescent="0.25">
      <c r="A209">
        <v>199</v>
      </c>
      <c r="D209">
        <v>0.10040820424000001</v>
      </c>
      <c r="E209" s="2">
        <v>-1.837807E-4</v>
      </c>
      <c r="F209" s="2">
        <v>-1.2395955E-5</v>
      </c>
      <c r="G209" s="2">
        <v>5.9561472646661399E-8</v>
      </c>
      <c r="H209" s="2">
        <v>7.3273528644389096E-8</v>
      </c>
      <c r="I209" s="2">
        <v>2.6752373259208199E-8</v>
      </c>
      <c r="J209">
        <v>15</v>
      </c>
      <c r="K209">
        <v>2</v>
      </c>
      <c r="L209">
        <v>0.2</v>
      </c>
      <c r="M209">
        <v>10</v>
      </c>
      <c r="N209" s="8">
        <f t="shared" si="80"/>
        <v>10.040820424000001</v>
      </c>
      <c r="O209" s="3">
        <f t="shared" si="81"/>
        <v>-36.60670985823419</v>
      </c>
      <c r="P209" s="3">
        <f t="shared" si="82"/>
        <v>-2.4691119802064492</v>
      </c>
      <c r="Q209" s="7"/>
      <c r="R209" s="14">
        <f t="shared" si="83"/>
        <v>1.4595127798371448E-2</v>
      </c>
      <c r="S209" s="14">
        <f t="shared" si="84"/>
        <v>5.3287225803308911E-3</v>
      </c>
      <c r="T209" s="15">
        <f t="shared" si="85"/>
        <v>5.9319328632045851E-5</v>
      </c>
      <c r="X209" s="7" t="s">
        <v>46</v>
      </c>
    </row>
    <row r="210" spans="1:24" x14ac:dyDescent="0.25">
      <c r="A210">
        <v>200</v>
      </c>
      <c r="D210">
        <v>0.10018402468</v>
      </c>
      <c r="E210" s="2">
        <v>4.4918259999999997E-5</v>
      </c>
      <c r="F210" s="2">
        <v>-6.4254785E-4</v>
      </c>
      <c r="G210" s="2">
        <v>5.2165103747223998E-8</v>
      </c>
      <c r="H210" s="2">
        <v>3.9534167501034598E-8</v>
      </c>
      <c r="I210" s="2">
        <v>1.61116813213259E-7</v>
      </c>
      <c r="J210">
        <v>17</v>
      </c>
      <c r="K210">
        <v>2</v>
      </c>
      <c r="L210">
        <v>0.2</v>
      </c>
      <c r="M210">
        <v>10</v>
      </c>
      <c r="N210" s="8">
        <f t="shared" si="80"/>
        <v>10.018402468</v>
      </c>
      <c r="O210" s="3">
        <f t="shared" si="81"/>
        <v>8.9671502304832327</v>
      </c>
      <c r="P210" s="3">
        <f t="shared" si="82"/>
        <v>-128.27351507435966</v>
      </c>
      <c r="Q210" s="7"/>
      <c r="R210" s="14">
        <f t="shared" si="83"/>
        <v>7.8923097025322252E-3</v>
      </c>
      <c r="S210" s="14">
        <f t="shared" si="84"/>
        <v>3.2164172626900495E-2</v>
      </c>
      <c r="T210" s="15">
        <f t="shared" si="85"/>
        <v>5.2069283415041184E-5</v>
      </c>
      <c r="X210" s="7" t="s">
        <v>40</v>
      </c>
    </row>
    <row r="211" spans="1:24" x14ac:dyDescent="0.25">
      <c r="A211">
        <v>201</v>
      </c>
      <c r="D211">
        <v>0.10036285882</v>
      </c>
      <c r="E211" s="2">
        <v>1.856588E-6</v>
      </c>
      <c r="F211" s="2">
        <v>5.4007755000000001E-7</v>
      </c>
      <c r="G211" s="2">
        <v>2.5815032414464699E-8</v>
      </c>
      <c r="H211" s="2">
        <v>3.9125986198433401E-8</v>
      </c>
      <c r="I211" s="2">
        <v>3.8151099862880699E-8</v>
      </c>
      <c r="J211">
        <v>10</v>
      </c>
      <c r="K211">
        <v>2</v>
      </c>
      <c r="L211">
        <v>0.2</v>
      </c>
      <c r="M211">
        <v>10</v>
      </c>
      <c r="N211" s="8">
        <f t="shared" si="80"/>
        <v>10.036285882</v>
      </c>
      <c r="O211" s="3">
        <f t="shared" si="81"/>
        <v>0.36997511267186522</v>
      </c>
      <c r="P211" s="3">
        <f t="shared" si="82"/>
        <v>0.10762498325573305</v>
      </c>
      <c r="Q211" s="7"/>
      <c r="R211" s="14">
        <f t="shared" si="83"/>
        <v>7.7969054804637545E-3</v>
      </c>
      <c r="S211" s="14">
        <f t="shared" si="84"/>
        <v>7.6026331476476564E-3</v>
      </c>
      <c r="T211" s="15">
        <f t="shared" si="85"/>
        <v>2.5721698961130389E-5</v>
      </c>
    </row>
    <row r="212" spans="1:24" x14ac:dyDescent="0.25">
      <c r="A212">
        <v>202</v>
      </c>
      <c r="D212">
        <v>1.2510978932000001</v>
      </c>
      <c r="E212" s="2">
        <v>1.100317E-5</v>
      </c>
      <c r="F212" s="2">
        <v>5.4685695000000004E-6</v>
      </c>
      <c r="G212" s="2">
        <v>9.6463834258806593E-6</v>
      </c>
      <c r="H212" s="2">
        <v>1.44567832175764E-7</v>
      </c>
      <c r="I212" s="2">
        <v>2.5661578570890799E-8</v>
      </c>
      <c r="J212">
        <v>12</v>
      </c>
      <c r="K212">
        <v>2</v>
      </c>
      <c r="L212">
        <v>0.2</v>
      </c>
      <c r="M212">
        <v>10</v>
      </c>
      <c r="N212" s="8">
        <f t="shared" si="80"/>
        <v>125.10978932</v>
      </c>
      <c r="O212" s="3">
        <f t="shared" si="81"/>
        <v>0.17589622778208991</v>
      </c>
      <c r="P212" s="3">
        <f t="shared" si="82"/>
        <v>8.7420329451802489E-2</v>
      </c>
      <c r="Q212" s="7"/>
      <c r="R212" s="14">
        <f t="shared" si="83"/>
        <v>2.3110554811341761E-3</v>
      </c>
      <c r="S212" s="14">
        <f t="shared" si="84"/>
        <v>4.1022495058727664E-4</v>
      </c>
      <c r="T212" s="15">
        <f t="shared" si="85"/>
        <v>7.7103346415264022E-4</v>
      </c>
      <c r="V212" s="11" t="s">
        <v>47</v>
      </c>
      <c r="X212" s="7" t="s">
        <v>27</v>
      </c>
    </row>
    <row r="213" spans="1:24" x14ac:dyDescent="0.25">
      <c r="A213">
        <v>203</v>
      </c>
      <c r="D213">
        <v>1.2454067959999999</v>
      </c>
      <c r="E213" s="2">
        <v>9.9077935000000008E-6</v>
      </c>
      <c r="F213" s="2">
        <v>5.2846784999999999E-6</v>
      </c>
      <c r="G213" s="2">
        <v>7.8880449860964906E-6</v>
      </c>
      <c r="H213" s="2">
        <v>4.9521168733684101E-8</v>
      </c>
      <c r="I213" s="2">
        <v>1.6836999814396698E-8</v>
      </c>
      <c r="J213">
        <v>12</v>
      </c>
      <c r="K213">
        <v>2</v>
      </c>
      <c r="L213">
        <v>0.2</v>
      </c>
      <c r="M213">
        <v>10</v>
      </c>
      <c r="N213" s="8">
        <f t="shared" si="80"/>
        <v>124.54067959999999</v>
      </c>
      <c r="O213" s="3">
        <f t="shared" si="81"/>
        <v>0.15910935337468643</v>
      </c>
      <c r="P213" s="3">
        <f t="shared" si="82"/>
        <v>8.4866704067672369E-2</v>
      </c>
      <c r="Q213" s="7"/>
      <c r="R213" s="14">
        <f t="shared" si="83"/>
        <v>7.9526093630990754E-4</v>
      </c>
      <c r="S213" s="14">
        <f t="shared" si="84"/>
        <v>2.7038554580678068E-4</v>
      </c>
      <c r="T213" s="15">
        <f t="shared" si="85"/>
        <v>6.3337096051116221E-4</v>
      </c>
      <c r="V213" s="11" t="s">
        <v>47</v>
      </c>
      <c r="X213" s="7" t="s">
        <v>56</v>
      </c>
    </row>
    <row r="214" spans="1:24" x14ac:dyDescent="0.25">
      <c r="A214">
        <v>204</v>
      </c>
      <c r="D214">
        <v>1.2519152013999999</v>
      </c>
      <c r="E214" s="2">
        <v>1.0452530000000001E-5</v>
      </c>
      <c r="F214" s="2">
        <v>5.3776725E-6</v>
      </c>
      <c r="G214" s="2">
        <v>8.5264920465397495E-6</v>
      </c>
      <c r="H214" s="2">
        <v>7.5616057157193898E-8</v>
      </c>
      <c r="I214" s="2">
        <v>1.19500551776969E-8</v>
      </c>
      <c r="J214">
        <v>12</v>
      </c>
      <c r="K214">
        <v>2</v>
      </c>
      <c r="L214">
        <v>0.2</v>
      </c>
      <c r="M214">
        <v>10</v>
      </c>
      <c r="N214" s="8">
        <f t="shared" si="80"/>
        <v>125.19152013999999</v>
      </c>
      <c r="O214" s="3">
        <f t="shared" si="81"/>
        <v>0.16698463263823426</v>
      </c>
      <c r="P214" s="3">
        <f t="shared" si="82"/>
        <v>8.5911130306369335E-2</v>
      </c>
      <c r="Q214" s="7"/>
      <c r="R214" s="14">
        <f t="shared" si="83"/>
        <v>1.2080060546055113E-3</v>
      </c>
      <c r="S214" s="14">
        <f t="shared" si="84"/>
        <v>1.9090838044515018E-4</v>
      </c>
      <c r="T214" s="15">
        <f t="shared" si="85"/>
        <v>6.810758457924857E-4</v>
      </c>
      <c r="V214" s="11" t="s">
        <v>47</v>
      </c>
      <c r="X214" s="7" t="s">
        <v>56</v>
      </c>
    </row>
    <row r="215" spans="1:24" x14ac:dyDescent="0.25">
      <c r="A215">
        <v>205</v>
      </c>
      <c r="D215">
        <v>1.2476155952000001</v>
      </c>
      <c r="E215" s="2">
        <v>9.8738945000000004E-6</v>
      </c>
      <c r="F215" s="2">
        <v>5.3357630000000003E-6</v>
      </c>
      <c r="G215" s="2">
        <v>5.5801237836857E-6</v>
      </c>
      <c r="H215" s="2">
        <v>7.0705693934435004E-8</v>
      </c>
      <c r="I215" s="2">
        <v>2.9047163389907799E-8</v>
      </c>
      <c r="J215">
        <v>12</v>
      </c>
      <c r="K215">
        <v>2</v>
      </c>
      <c r="L215">
        <v>0.2</v>
      </c>
      <c r="M215">
        <v>10</v>
      </c>
      <c r="N215" s="8">
        <f t="shared" si="80"/>
        <v>124.76155952000001</v>
      </c>
      <c r="O215" s="3">
        <f t="shared" si="81"/>
        <v>0.15828424296695584</v>
      </c>
      <c r="P215" s="3">
        <f t="shared" si="82"/>
        <v>8.5535368755063471E-2</v>
      </c>
      <c r="Q215" s="7"/>
      <c r="R215" s="14">
        <f t="shared" si="83"/>
        <v>1.1334531919361022E-3</v>
      </c>
      <c r="S215" s="14">
        <f t="shared" si="84"/>
        <v>4.6564283905494732E-4</v>
      </c>
      <c r="T215" s="15">
        <f t="shared" si="85"/>
        <v>4.4726306765916732E-4</v>
      </c>
      <c r="V215" s="11" t="s">
        <v>47</v>
      </c>
      <c r="X215" s="7" t="s">
        <v>56</v>
      </c>
    </row>
    <row r="216" spans="1:24" x14ac:dyDescent="0.25">
      <c r="A216">
        <v>206</v>
      </c>
      <c r="D216">
        <v>1.2509671896000001</v>
      </c>
      <c r="E216" s="2">
        <v>1.0532115E-5</v>
      </c>
      <c r="F216" s="2">
        <v>5.3385095E-6</v>
      </c>
      <c r="G216" s="2">
        <v>6.7658328356606902E-6</v>
      </c>
      <c r="H216" s="2">
        <v>1.3904792797809E-7</v>
      </c>
      <c r="I216" s="2">
        <v>2.5904665501604099E-8</v>
      </c>
      <c r="J216">
        <v>12</v>
      </c>
      <c r="K216">
        <v>2</v>
      </c>
      <c r="L216">
        <v>0.2</v>
      </c>
      <c r="M216">
        <v>10</v>
      </c>
      <c r="N216" s="8">
        <f t="shared" si="80"/>
        <v>125.09671896</v>
      </c>
      <c r="O216" s="3">
        <f t="shared" si="81"/>
        <v>0.16838355294302595</v>
      </c>
      <c r="P216" s="3">
        <f t="shared" si="82"/>
        <v>8.5350112207291426E-2</v>
      </c>
      <c r="Q216" s="7"/>
      <c r="R216" s="14">
        <f t="shared" si="83"/>
        <v>2.223046761483024E-3</v>
      </c>
      <c r="S216" s="14">
        <f t="shared" si="84"/>
        <v>4.1415419552110204E-4</v>
      </c>
      <c r="T216" s="15">
        <f t="shared" si="85"/>
        <v>5.4084814469227457E-4</v>
      </c>
      <c r="V216" s="11" t="s">
        <v>47</v>
      </c>
      <c r="X216" s="7" t="s">
        <v>56</v>
      </c>
    </row>
    <row r="217" spans="1:24" x14ac:dyDescent="0.25">
      <c r="A217">
        <v>207</v>
      </c>
      <c r="D217">
        <v>1.2477538835999999</v>
      </c>
      <c r="E217" s="2">
        <v>1.054905E-5</v>
      </c>
      <c r="F217" s="2">
        <v>5.3596045000000001E-6</v>
      </c>
      <c r="G217" s="2">
        <v>5.2580671719962701E-6</v>
      </c>
      <c r="H217" s="2">
        <v>4.1056235823562603E-8</v>
      </c>
      <c r="I217" s="2">
        <v>1.7252236514434899E-8</v>
      </c>
      <c r="J217">
        <v>12</v>
      </c>
      <c r="K217">
        <v>2</v>
      </c>
      <c r="L217">
        <v>0.2</v>
      </c>
      <c r="M217">
        <v>10</v>
      </c>
      <c r="N217" s="8">
        <f t="shared" si="80"/>
        <v>124.77538835999999</v>
      </c>
      <c r="O217" s="3">
        <f t="shared" si="81"/>
        <v>0.16908863420347042</v>
      </c>
      <c r="P217" s="3">
        <f t="shared" si="82"/>
        <v>8.5908039565247493E-2</v>
      </c>
      <c r="Q217" s="7"/>
      <c r="R217" s="14">
        <f t="shared" si="83"/>
        <v>6.5808227669238422E-4</v>
      </c>
      <c r="S217" s="14">
        <f t="shared" si="84"/>
        <v>2.7653268390812806E-4</v>
      </c>
      <c r="T217" s="15">
        <f t="shared" si="85"/>
        <v>4.2140258917293665E-4</v>
      </c>
      <c r="V217" s="11" t="s">
        <v>47</v>
      </c>
      <c r="X217" s="7" t="s">
        <v>56</v>
      </c>
    </row>
    <row r="218" spans="1:24" x14ac:dyDescent="0.25">
      <c r="A218">
        <v>208</v>
      </c>
      <c r="D218">
        <v>1.1988865611999999</v>
      </c>
      <c r="E218" s="2">
        <v>1.0604929999999999E-5</v>
      </c>
      <c r="F218" s="2">
        <v>5.1453075000000002E-6</v>
      </c>
      <c r="G218" s="2">
        <v>2.4569858820059002E-6</v>
      </c>
      <c r="H218" s="2">
        <v>4.2807932676082402E-8</v>
      </c>
      <c r="I218" s="2">
        <v>2.47594886609155E-8</v>
      </c>
      <c r="J218">
        <v>12</v>
      </c>
      <c r="K218">
        <v>2</v>
      </c>
      <c r="L218">
        <v>0.2</v>
      </c>
      <c r="M218">
        <v>10</v>
      </c>
      <c r="N218" s="8">
        <f t="shared" si="80"/>
        <v>119.88865611999999</v>
      </c>
      <c r="O218" s="3">
        <f t="shared" si="81"/>
        <v>0.17691298481793341</v>
      </c>
      <c r="P218" s="3">
        <f t="shared" si="82"/>
        <v>8.5834768134358169E-2</v>
      </c>
      <c r="Q218" s="7"/>
      <c r="R218" s="14">
        <f t="shared" si="83"/>
        <v>7.1412815960226811E-4</v>
      </c>
      <c r="S218" s="14">
        <f t="shared" si="84"/>
        <v>4.1304139127446748E-4</v>
      </c>
      <c r="T218" s="15">
        <f t="shared" si="85"/>
        <v>2.0493897934318597E-4</v>
      </c>
      <c r="V218" s="11" t="s">
        <v>47</v>
      </c>
      <c r="X218" s="7" t="s">
        <v>28</v>
      </c>
    </row>
    <row r="219" spans="1:24" x14ac:dyDescent="0.25">
      <c r="A219">
        <v>209</v>
      </c>
      <c r="D219" s="2">
        <v>1.1981256894000001</v>
      </c>
      <c r="E219" s="2">
        <v>1.0104725E-5</v>
      </c>
      <c r="F219" s="2">
        <v>5.159697E-6</v>
      </c>
      <c r="G219" s="2">
        <v>5.2239506248149498E-6</v>
      </c>
      <c r="H219" s="2">
        <v>3.1554443031053503E-8</v>
      </c>
      <c r="I219" s="2">
        <v>1.85301724492786E-8</v>
      </c>
      <c r="J219">
        <v>12</v>
      </c>
      <c r="K219">
        <v>2</v>
      </c>
      <c r="L219">
        <v>0.2</v>
      </c>
      <c r="M219">
        <v>10</v>
      </c>
      <c r="N219" s="8">
        <f t="shared" si="80"/>
        <v>119.81256894000001</v>
      </c>
      <c r="O219" s="3">
        <f t="shared" si="81"/>
        <v>0.16867554196355253</v>
      </c>
      <c r="P219" s="3">
        <f t="shared" si="82"/>
        <v>8.6129477827720805E-2</v>
      </c>
      <c r="Q219" s="7"/>
      <c r="R219" s="14">
        <f t="shared" si="83"/>
        <v>5.2673009702104625E-4</v>
      </c>
      <c r="S219" s="14">
        <f t="shared" si="84"/>
        <v>3.0931934125472561E-4</v>
      </c>
      <c r="T219" s="15">
        <f t="shared" si="85"/>
        <v>4.3601023423769594E-4</v>
      </c>
      <c r="V219" s="11" t="s">
        <v>47</v>
      </c>
    </row>
    <row r="220" spans="1:24" x14ac:dyDescent="0.25">
      <c r="A220">
        <v>210</v>
      </c>
      <c r="D220">
        <v>1.1984016721999999</v>
      </c>
      <c r="E220" s="2">
        <v>1.0371405000000001E-5</v>
      </c>
      <c r="F220" s="2">
        <v>5.1428865000000001E-6</v>
      </c>
      <c r="G220" s="2">
        <v>3.31067077490595E-6</v>
      </c>
      <c r="H220" s="2">
        <v>2.22196641513773E-8</v>
      </c>
      <c r="I220" s="2">
        <v>3.0914859093161098E-8</v>
      </c>
      <c r="J220">
        <v>12</v>
      </c>
      <c r="K220">
        <v>2</v>
      </c>
      <c r="L220">
        <v>0.2</v>
      </c>
      <c r="M220">
        <v>10</v>
      </c>
      <c r="N220" s="8">
        <f t="shared" si="80"/>
        <v>119.84016722</v>
      </c>
      <c r="O220" s="3">
        <f t="shared" si="81"/>
        <v>0.17308729185867039</v>
      </c>
      <c r="P220" s="3">
        <f t="shared" si="82"/>
        <v>8.5829094189409802E-2</v>
      </c>
      <c r="Q220" s="7"/>
      <c r="R220" s="14">
        <f t="shared" si="83"/>
        <v>3.7082164798029558E-4</v>
      </c>
      <c r="S220" s="14">
        <f t="shared" si="84"/>
        <v>5.1593484572511094E-4</v>
      </c>
      <c r="T220" s="15">
        <f t="shared" si="85"/>
        <v>2.7625718919669831E-4</v>
      </c>
      <c r="V220" s="11" t="s">
        <v>47</v>
      </c>
    </row>
    <row r="221" spans="1:24" x14ac:dyDescent="0.25">
      <c r="A221">
        <v>211</v>
      </c>
      <c r="D221">
        <v>1.1983467122</v>
      </c>
      <c r="E221" s="2">
        <v>1.0354770000000001E-5</v>
      </c>
      <c r="F221" s="2">
        <v>5.1004645000000001E-6</v>
      </c>
      <c r="G221" s="2">
        <v>3.49072572697598E-6</v>
      </c>
      <c r="H221" s="2">
        <v>5.8562975505006498E-8</v>
      </c>
      <c r="I221" s="2">
        <v>1.2974287061337901E-8</v>
      </c>
      <c r="J221">
        <v>12</v>
      </c>
      <c r="K221">
        <v>2</v>
      </c>
      <c r="L221">
        <v>0.2</v>
      </c>
      <c r="M221">
        <v>10</v>
      </c>
      <c r="N221" s="8">
        <f t="shared" si="80"/>
        <v>119.83467122</v>
      </c>
      <c r="O221" s="3">
        <f t="shared" si="81"/>
        <v>0.17281759768823604</v>
      </c>
      <c r="P221" s="3">
        <f t="shared" si="82"/>
        <v>8.5125021800013911E-2</v>
      </c>
      <c r="Q221" s="7"/>
      <c r="R221" s="14">
        <f t="shared" si="83"/>
        <v>9.7739618941321119E-4</v>
      </c>
      <c r="S221" s="14">
        <f t="shared" si="84"/>
        <v>2.1653644857954157E-4</v>
      </c>
      <c r="T221" s="15">
        <f t="shared" si="85"/>
        <v>2.9129513949827481E-4</v>
      </c>
      <c r="V221" s="11" t="s">
        <v>47</v>
      </c>
    </row>
    <row r="222" spans="1:24" x14ac:dyDescent="0.25">
      <c r="A222">
        <v>212</v>
      </c>
      <c r="D222">
        <v>1.1982917522000001</v>
      </c>
      <c r="E222" s="2">
        <v>1.0267834999999999E-5</v>
      </c>
      <c r="F222" s="2">
        <v>5.0799749999999996E-6</v>
      </c>
      <c r="G222" s="2">
        <v>3.67078067904601E-6</v>
      </c>
      <c r="H222" s="2">
        <v>3.3626585836209802E-8</v>
      </c>
      <c r="I222" s="2">
        <v>2.0183777768296999E-8</v>
      </c>
      <c r="J222">
        <v>12</v>
      </c>
      <c r="K222">
        <v>2</v>
      </c>
      <c r="L222">
        <v>0.2</v>
      </c>
      <c r="M222">
        <v>10</v>
      </c>
      <c r="N222" s="8">
        <f t="shared" si="80"/>
        <v>119.82917522000001</v>
      </c>
      <c r="O222" s="3">
        <f t="shared" si="81"/>
        <v>0.17137454182003339</v>
      </c>
      <c r="P222" s="3">
        <f t="shared" si="82"/>
        <v>8.478694759725143E-2</v>
      </c>
      <c r="Q222" s="7"/>
      <c r="R222" s="14">
        <f t="shared" si="83"/>
        <v>5.6124204768117909E-4</v>
      </c>
      <c r="S222" s="14">
        <f t="shared" si="84"/>
        <v>3.3687585233296738E-4</v>
      </c>
      <c r="T222" s="15">
        <f t="shared" si="85"/>
        <v>3.0633446923978669E-4</v>
      </c>
      <c r="V222" s="11" t="s">
        <v>47</v>
      </c>
    </row>
    <row r="223" spans="1:24" x14ac:dyDescent="0.25">
      <c r="A223">
        <v>213</v>
      </c>
      <c r="D223">
        <v>1.1993468158</v>
      </c>
      <c r="E223" s="2">
        <v>1.021937E-5</v>
      </c>
      <c r="F223" s="2">
        <v>5.0911509999999998E-6</v>
      </c>
      <c r="G223" s="2">
        <v>3.4461062871730501E-6</v>
      </c>
      <c r="H223" s="2">
        <v>4.0711793131720602E-8</v>
      </c>
      <c r="I223" s="2">
        <v>1.7037615414135901E-8</v>
      </c>
      <c r="J223">
        <v>12</v>
      </c>
      <c r="K223">
        <v>2</v>
      </c>
      <c r="L223">
        <v>0.2</v>
      </c>
      <c r="M223">
        <v>10</v>
      </c>
      <c r="N223" s="8">
        <f t="shared" si="80"/>
        <v>119.93468158</v>
      </c>
      <c r="O223" s="3">
        <f t="shared" si="81"/>
        <v>0.17041559397784997</v>
      </c>
      <c r="P223" s="3">
        <f t="shared" si="82"/>
        <v>8.4898728756853392E-2</v>
      </c>
      <c r="Q223" s="7"/>
      <c r="R223" s="14">
        <f t="shared" si="83"/>
        <v>6.7889942417639437E-4</v>
      </c>
      <c r="S223" s="14">
        <f t="shared" si="84"/>
        <v>2.8411490637545578E-4</v>
      </c>
      <c r="T223" s="15">
        <f t="shared" si="85"/>
        <v>2.8733192449211572E-4</v>
      </c>
      <c r="V223" s="11" t="s">
        <v>47</v>
      </c>
    </row>
    <row r="224" spans="1:24" x14ac:dyDescent="0.25">
      <c r="A224">
        <v>214</v>
      </c>
      <c r="D224">
        <v>1.0031146954000001</v>
      </c>
      <c r="E224" s="2">
        <v>9.2350299999999992E-6</v>
      </c>
      <c r="F224" s="2">
        <v>4.3609004999999997E-6</v>
      </c>
      <c r="G224" s="2">
        <v>1.8476662778787701E-7</v>
      </c>
      <c r="H224" s="2">
        <v>5.0628356382564902E-8</v>
      </c>
      <c r="I224" s="2">
        <v>1.7407671146652499E-8</v>
      </c>
      <c r="J224">
        <v>11</v>
      </c>
      <c r="K224">
        <v>2</v>
      </c>
      <c r="L224">
        <v>0.2</v>
      </c>
      <c r="M224">
        <v>10</v>
      </c>
      <c r="N224" s="8">
        <f t="shared" si="80"/>
        <v>100.31146954</v>
      </c>
      <c r="O224" s="3">
        <f t="shared" si="81"/>
        <v>0.18412710016809111</v>
      </c>
      <c r="P224" s="3">
        <f t="shared" si="82"/>
        <v>8.6947195968673466E-2</v>
      </c>
      <c r="Q224" s="7"/>
      <c r="R224" s="14">
        <f t="shared" si="83"/>
        <v>1.0094230822204522E-3</v>
      </c>
      <c r="S224" s="14">
        <f t="shared" si="84"/>
        <v>3.4707239813112402E-4</v>
      </c>
      <c r="T224" s="15">
        <f t="shared" si="85"/>
        <v>1.8419292293808915E-5</v>
      </c>
      <c r="V224" s="11" t="s">
        <v>47</v>
      </c>
    </row>
    <row r="225" spans="1:22" x14ac:dyDescent="0.25">
      <c r="A225">
        <v>215</v>
      </c>
      <c r="D225">
        <v>1.0007121816</v>
      </c>
      <c r="E225" s="2">
        <v>9.0953779999999992E-6</v>
      </c>
      <c r="F225" s="2">
        <v>4.3311675000000004E-6</v>
      </c>
      <c r="G225" s="2">
        <v>6.3759218739307504E-7</v>
      </c>
      <c r="H225" s="2">
        <v>2.3229935772618899E-8</v>
      </c>
      <c r="I225" s="2">
        <v>1.8920952110028699E-8</v>
      </c>
      <c r="J225">
        <v>11</v>
      </c>
      <c r="K225">
        <v>2</v>
      </c>
      <c r="L225">
        <v>0.2</v>
      </c>
      <c r="M225">
        <v>10</v>
      </c>
      <c r="N225" s="8">
        <f t="shared" si="80"/>
        <v>100.07121816</v>
      </c>
      <c r="O225" s="3">
        <f t="shared" si="81"/>
        <v>0.18177810098119823</v>
      </c>
      <c r="P225" s="3">
        <f t="shared" si="82"/>
        <v>8.6561702348322861E-2</v>
      </c>
      <c r="Q225" s="7"/>
      <c r="R225" s="14">
        <f t="shared" si="83"/>
        <v>4.6426807227383708E-4</v>
      </c>
      <c r="S225" s="14">
        <f t="shared" si="84"/>
        <v>3.7814973092016769E-4</v>
      </c>
      <c r="T225" s="15">
        <f t="shared" si="85"/>
        <v>6.3713842912719784E-5</v>
      </c>
      <c r="V225" s="11" t="s">
        <v>47</v>
      </c>
    </row>
    <row r="226" spans="1:22" x14ac:dyDescent="0.25">
      <c r="A226">
        <v>216</v>
      </c>
      <c r="D226">
        <v>0.99962181591999999</v>
      </c>
      <c r="E226" s="2">
        <v>8.9489265000000008E-6</v>
      </c>
      <c r="F226" s="2">
        <v>4.3577120000000001E-6</v>
      </c>
      <c r="G226" s="2">
        <v>1.09437126316908E-7</v>
      </c>
      <c r="H226" s="2">
        <v>1.7270828085242601E-8</v>
      </c>
      <c r="I226" s="2">
        <v>1.73779617907279E-8</v>
      </c>
      <c r="J226">
        <v>11</v>
      </c>
      <c r="K226">
        <v>2</v>
      </c>
      <c r="L226">
        <v>0.2</v>
      </c>
      <c r="M226">
        <v>10</v>
      </c>
      <c r="N226" s="8">
        <f t="shared" si="80"/>
        <v>99.962181591999993</v>
      </c>
      <c r="O226" s="3">
        <f t="shared" si="81"/>
        <v>0.17904624243847406</v>
      </c>
      <c r="P226" s="3">
        <f t="shared" si="82"/>
        <v>8.7187212815866541E-2</v>
      </c>
      <c r="Q226" s="7"/>
      <c r="R226" s="14">
        <f t="shared" si="83"/>
        <v>3.4554724217072892E-4</v>
      </c>
      <c r="S226" s="14">
        <f t="shared" si="84"/>
        <v>3.4769072691223987E-4</v>
      </c>
      <c r="T226" s="15">
        <f t="shared" si="85"/>
        <v>1.0947852935381143E-5</v>
      </c>
      <c r="V226" s="11" t="s">
        <v>47</v>
      </c>
    </row>
    <row r="227" spans="1:22" x14ac:dyDescent="0.25">
      <c r="A227">
        <v>217</v>
      </c>
      <c r="D227">
        <v>0.99957187985999996</v>
      </c>
      <c r="E227" s="2">
        <v>8.979195E-6</v>
      </c>
      <c r="F227" s="2">
        <v>4.3317495E-6</v>
      </c>
      <c r="G227" s="2">
        <v>1.53691573458861E-7</v>
      </c>
      <c r="H227" s="2">
        <v>1.9395012889915701E-8</v>
      </c>
      <c r="I227" s="2">
        <v>1.45190686598694E-8</v>
      </c>
      <c r="J227">
        <v>11</v>
      </c>
      <c r="K227">
        <v>2</v>
      </c>
      <c r="L227">
        <v>0.2</v>
      </c>
      <c r="M227">
        <v>10</v>
      </c>
      <c r="N227" s="8">
        <f t="shared" si="80"/>
        <v>99.957187985999994</v>
      </c>
      <c r="O227" s="3">
        <f t="shared" si="81"/>
        <v>0.17966081641387566</v>
      </c>
      <c r="P227" s="3">
        <f t="shared" si="82"/>
        <v>8.6672096069903559E-2</v>
      </c>
      <c r="Q227" s="7"/>
      <c r="R227" s="14">
        <f t="shared" si="83"/>
        <v>3.8806639683845783E-4</v>
      </c>
      <c r="S227" s="14">
        <f t="shared" si="84"/>
        <v>2.9050574455741874E-4</v>
      </c>
      <c r="T227" s="15">
        <f t="shared" si="85"/>
        <v>1.5375740009851724E-5</v>
      </c>
      <c r="V227" s="11" t="s">
        <v>47</v>
      </c>
    </row>
    <row r="228" spans="1:22" x14ac:dyDescent="0.25">
      <c r="A228">
        <v>218</v>
      </c>
      <c r="D228">
        <v>0.60007057180000001</v>
      </c>
      <c r="E228" s="2">
        <v>6.4302300000000003E-6</v>
      </c>
      <c r="F228" s="2">
        <v>2.8792925E-6</v>
      </c>
      <c r="G228" s="2">
        <v>1.97287282361855E-6</v>
      </c>
      <c r="H228" s="2">
        <v>3.1002241048027499E-8</v>
      </c>
      <c r="I228" s="2">
        <v>3.17090799101772E-8</v>
      </c>
      <c r="J228">
        <v>11</v>
      </c>
      <c r="K228">
        <v>2</v>
      </c>
      <c r="L228">
        <v>0.2</v>
      </c>
      <c r="M228">
        <v>10</v>
      </c>
      <c r="N228" s="8">
        <f t="shared" si="80"/>
        <v>60.007057180000004</v>
      </c>
      <c r="O228" s="3">
        <f t="shared" si="81"/>
        <v>0.21431579224795441</v>
      </c>
      <c r="P228" s="3">
        <f t="shared" si="82"/>
        <v>9.5965129280149122E-2</v>
      </c>
      <c r="Q228" s="7"/>
      <c r="R228" s="14">
        <f t="shared" si="83"/>
        <v>1.0332865001205346E-3</v>
      </c>
      <c r="S228" s="14">
        <f t="shared" si="84"/>
        <v>1.0568450245797307E-3</v>
      </c>
      <c r="T228" s="15">
        <f t="shared" si="85"/>
        <v>3.2877346704415571E-4</v>
      </c>
    </row>
    <row r="229" spans="1:22" x14ac:dyDescent="0.25">
      <c r="A229">
        <v>219</v>
      </c>
      <c r="D229">
        <v>0.60102818069999997</v>
      </c>
      <c r="E229" s="2">
        <v>6.4119755000000003E-6</v>
      </c>
      <c r="F229" s="2">
        <v>2.8628995E-6</v>
      </c>
      <c r="G229" s="13">
        <v>1.8540261148725901E-6</v>
      </c>
      <c r="H229" s="2">
        <v>2.1585271014050399E-8</v>
      </c>
      <c r="I229" s="2">
        <v>1.59613854270236E-8</v>
      </c>
      <c r="J229">
        <v>11</v>
      </c>
      <c r="K229">
        <v>2</v>
      </c>
      <c r="L229">
        <v>0.2</v>
      </c>
      <c r="M229">
        <v>10</v>
      </c>
      <c r="N229" s="8">
        <f t="shared" si="80"/>
        <v>60.102818069999998</v>
      </c>
      <c r="O229" s="3">
        <f t="shared" si="81"/>
        <v>0.21336688381340654</v>
      </c>
      <c r="P229" s="3">
        <f t="shared" si="82"/>
        <v>9.5266730976429903E-2</v>
      </c>
      <c r="Q229" s="7"/>
      <c r="R229" s="14">
        <f t="shared" si="83"/>
        <v>7.1827816755316398E-4</v>
      </c>
      <c r="S229" s="14">
        <f t="shared" si="84"/>
        <v>5.3113600791343388E-4</v>
      </c>
      <c r="T229" s="15">
        <f t="shared" si="85"/>
        <v>3.0847573781203738E-4</v>
      </c>
    </row>
    <row r="230" spans="1:22" x14ac:dyDescent="0.25">
      <c r="A230">
        <v>220</v>
      </c>
      <c r="D230">
        <v>0.40001015942000001</v>
      </c>
      <c r="E230" s="2">
        <v>4.8893105000000003E-6</v>
      </c>
      <c r="F230" s="2">
        <v>1.8201609999999999E-6</v>
      </c>
      <c r="G230" s="2">
        <v>1.4058420326248801E-6</v>
      </c>
      <c r="H230" s="2">
        <v>4.2980553099628597E-8</v>
      </c>
      <c r="I230" s="2">
        <v>4.6010718414299899E-8</v>
      </c>
      <c r="J230">
        <v>10</v>
      </c>
      <c r="K230">
        <v>2</v>
      </c>
      <c r="L230">
        <v>0.2</v>
      </c>
      <c r="M230">
        <v>10</v>
      </c>
      <c r="N230" s="8">
        <f t="shared" si="80"/>
        <v>40.001015942000002</v>
      </c>
      <c r="O230" s="3">
        <f t="shared" si="81"/>
        <v>0.24445931608783741</v>
      </c>
      <c r="P230" s="3">
        <f t="shared" si="82"/>
        <v>9.1005738586198232E-2</v>
      </c>
      <c r="Q230" s="7"/>
      <c r="R230" s="14">
        <f t="shared" si="83"/>
        <v>2.1489730741813566E-3</v>
      </c>
      <c r="S230" s="14">
        <f t="shared" si="84"/>
        <v>2.3004774919223926E-3</v>
      </c>
      <c r="T230" s="15">
        <f t="shared" si="85"/>
        <v>3.5145158179564716E-4</v>
      </c>
    </row>
    <row r="231" spans="1:22" x14ac:dyDescent="0.25">
      <c r="A231">
        <v>221</v>
      </c>
      <c r="D231">
        <v>0.40100060125999998</v>
      </c>
      <c r="E231" s="2">
        <v>4.9158995000000001E-6</v>
      </c>
      <c r="F231" s="2">
        <v>1.7804745E-6</v>
      </c>
      <c r="G231" s="2">
        <v>1.3188189110272701E-6</v>
      </c>
      <c r="H231" s="2">
        <v>3.3026022236260797E-8</v>
      </c>
      <c r="I231" s="2">
        <v>3.1165646387488902E-8</v>
      </c>
      <c r="J231">
        <v>10</v>
      </c>
      <c r="K231">
        <v>2</v>
      </c>
      <c r="L231">
        <v>0.2</v>
      </c>
      <c r="M231">
        <v>10</v>
      </c>
      <c r="N231" s="8">
        <f t="shared" si="80"/>
        <v>40.100060125999995</v>
      </c>
      <c r="O231" s="3">
        <f t="shared" si="81"/>
        <v>0.24518165232438838</v>
      </c>
      <c r="P231" s="3">
        <f t="shared" si="82"/>
        <v>8.8801587549021122E-2</v>
      </c>
      <c r="Q231" s="7"/>
      <c r="R231" s="14">
        <f t="shared" si="83"/>
        <v>1.647180684143037E-3</v>
      </c>
      <c r="S231" s="14">
        <f t="shared" si="84"/>
        <v>1.5543939978923762E-3</v>
      </c>
      <c r="T231" s="15">
        <f t="shared" si="85"/>
        <v>3.2888202832697923E-4</v>
      </c>
    </row>
    <row r="232" spans="1:22" x14ac:dyDescent="0.25">
      <c r="A232">
        <v>222</v>
      </c>
      <c r="D232">
        <v>0.20002602321999999</v>
      </c>
      <c r="E232" s="2">
        <v>2.7120024999999998E-6</v>
      </c>
      <c r="F232" s="2">
        <v>8.8067389999999997E-7</v>
      </c>
      <c r="G232" s="2">
        <v>5.7996919143493501E-7</v>
      </c>
      <c r="H232" s="2">
        <v>1.3118573824448301E-7</v>
      </c>
      <c r="I232" s="2">
        <v>1.1284092869610801E-8</v>
      </c>
      <c r="J232">
        <v>10</v>
      </c>
      <c r="K232">
        <v>2</v>
      </c>
      <c r="L232">
        <v>0.2</v>
      </c>
      <c r="M232">
        <v>10</v>
      </c>
      <c r="N232" s="8">
        <f t="shared" si="80"/>
        <v>20.002602321999998</v>
      </c>
      <c r="O232" s="3">
        <f t="shared" si="81"/>
        <v>0.27116496707202792</v>
      </c>
      <c r="P232" s="3">
        <f t="shared" si="82"/>
        <v>8.8055932505480536E-2</v>
      </c>
      <c r="Q232" s="7"/>
      <c r="R232" s="14">
        <f t="shared" si="83"/>
        <v>1.3116867108855878E-2</v>
      </c>
      <c r="S232" s="14">
        <f t="shared" si="84"/>
        <v>1.1282624818471658E-3</v>
      </c>
      <c r="T232" s="15">
        <f t="shared" si="85"/>
        <v>2.8994686896167103E-4</v>
      </c>
    </row>
    <row r="233" spans="1:22" x14ac:dyDescent="0.25">
      <c r="A233">
        <v>223</v>
      </c>
      <c r="D233">
        <v>0.20035452162</v>
      </c>
      <c r="E233" s="2">
        <v>2.8079860000000001E-6</v>
      </c>
      <c r="F233" s="2">
        <v>8.7069710000000005E-7</v>
      </c>
      <c r="G233" s="2">
        <v>5.6711819268484802E-7</v>
      </c>
      <c r="H233" s="2">
        <v>1.4689487873986601E-8</v>
      </c>
      <c r="I233" s="2">
        <v>1.8685378930864598E-8</v>
      </c>
      <c r="J233">
        <v>10</v>
      </c>
      <c r="K233">
        <v>2</v>
      </c>
      <c r="L233">
        <v>0.2</v>
      </c>
      <c r="M233">
        <v>10</v>
      </c>
      <c r="N233" s="8">
        <f t="shared" si="80"/>
        <v>20.035452161999999</v>
      </c>
      <c r="O233" s="3">
        <f t="shared" si="81"/>
        <v>0.28030173487431775</v>
      </c>
      <c r="P233" s="3">
        <f t="shared" si="82"/>
        <v>8.6915642627861153E-2</v>
      </c>
      <c r="Q233" s="7"/>
      <c r="R233" s="14">
        <f t="shared" si="83"/>
        <v>1.4663495243543584E-3</v>
      </c>
      <c r="S233" s="14">
        <f t="shared" si="84"/>
        <v>1.8652315684997613E-3</v>
      </c>
      <c r="T233" s="15">
        <f t="shared" si="85"/>
        <v>2.8305734659708152E-4</v>
      </c>
    </row>
    <row r="234" spans="1:22" x14ac:dyDescent="0.25">
      <c r="A234">
        <v>224</v>
      </c>
      <c r="D234">
        <v>9.9826669834000001E-2</v>
      </c>
      <c r="E234" s="2">
        <v>1.4838310000000001E-6</v>
      </c>
      <c r="F234" s="2">
        <v>4.3254894999999999E-7</v>
      </c>
      <c r="G234" s="2">
        <v>2.7169429273984498E-7</v>
      </c>
      <c r="H234" s="2">
        <v>2.17527726738455E-8</v>
      </c>
      <c r="I234" s="2">
        <v>2.5625762147641599E-8</v>
      </c>
      <c r="J234">
        <v>9</v>
      </c>
      <c r="K234">
        <v>2</v>
      </c>
      <c r="L234">
        <v>0.2</v>
      </c>
      <c r="M234">
        <v>10</v>
      </c>
      <c r="N234" s="8">
        <f t="shared" si="80"/>
        <v>9.9826669833999997</v>
      </c>
      <c r="O234" s="3">
        <f t="shared" si="81"/>
        <v>0.29728147848013692</v>
      </c>
      <c r="P234" s="3">
        <f t="shared" si="82"/>
        <v>8.66599979182473E-2</v>
      </c>
      <c r="Q234" s="7"/>
      <c r="R234" s="14">
        <f t="shared" si="83"/>
        <v>4.3581084513823407E-3</v>
      </c>
      <c r="S234" s="14">
        <f t="shared" si="84"/>
        <v>5.1340512891503293E-3</v>
      </c>
      <c r="T234" s="15">
        <f t="shared" si="85"/>
        <v>2.7216603858632224E-4</v>
      </c>
    </row>
    <row r="235" spans="1:22" x14ac:dyDescent="0.25">
      <c r="A235">
        <v>225</v>
      </c>
      <c r="D235">
        <v>0.10000564243399999</v>
      </c>
      <c r="E235" s="2">
        <v>1.532877E-6</v>
      </c>
      <c r="F235" s="2">
        <v>4.0815414999999998E-7</v>
      </c>
      <c r="G235" s="2">
        <v>2.4874685917529499E-7</v>
      </c>
      <c r="H235" s="2">
        <v>4.25844728862528E-8</v>
      </c>
      <c r="I235" s="2">
        <v>3.7312178422433298E-8</v>
      </c>
      <c r="J235">
        <v>9</v>
      </c>
      <c r="K235">
        <v>2</v>
      </c>
      <c r="L235">
        <v>0.2</v>
      </c>
      <c r="M235">
        <v>10</v>
      </c>
      <c r="N235" s="8">
        <f t="shared" si="80"/>
        <v>10.000564243399999</v>
      </c>
      <c r="O235" s="3">
        <f t="shared" si="81"/>
        <v>0.30655810266138578</v>
      </c>
      <c r="P235" s="3">
        <f t="shared" si="82"/>
        <v>8.1626224294167521E-2</v>
      </c>
      <c r="Q235" s="7"/>
      <c r="R235" s="14">
        <f t="shared" si="83"/>
        <v>8.5164140442089507E-3</v>
      </c>
      <c r="S235" s="14">
        <f t="shared" si="84"/>
        <v>7.4620146452352336E-3</v>
      </c>
      <c r="T235" s="15">
        <f t="shared" si="85"/>
        <v>2.4873282458983119E-4</v>
      </c>
    </row>
    <row r="236" spans="1:22" x14ac:dyDescent="0.25">
      <c r="A236">
        <v>226</v>
      </c>
      <c r="D236">
        <v>0.10014349332</v>
      </c>
      <c r="E236" s="2">
        <v>1.52889E-6</v>
      </c>
      <c r="F236" s="2">
        <v>4.4814304999999999E-7</v>
      </c>
      <c r="G236" s="2">
        <v>2.3733700920622E-7</v>
      </c>
      <c r="H236" s="2">
        <v>4.4436473307408198E-8</v>
      </c>
      <c r="I236" s="2">
        <v>3.62661472002128E-8</v>
      </c>
      <c r="J236">
        <v>9</v>
      </c>
      <c r="K236">
        <v>2</v>
      </c>
      <c r="L236">
        <v>0.2</v>
      </c>
      <c r="M236">
        <v>10</v>
      </c>
      <c r="N236" s="8">
        <f t="shared" si="80"/>
        <v>10.014349332</v>
      </c>
      <c r="O236" s="3">
        <f t="shared" si="81"/>
        <v>0.30533985770090172</v>
      </c>
      <c r="P236" s="3">
        <f t="shared" si="82"/>
        <v>8.9500183215697707E-2</v>
      </c>
      <c r="Q236" s="7"/>
      <c r="R236" s="14">
        <f t="shared" si="83"/>
        <v>8.874560260328691E-3</v>
      </c>
      <c r="S236" s="14">
        <f t="shared" si="84"/>
        <v>7.2428364535531854E-3</v>
      </c>
      <c r="T236" s="15">
        <f t="shared" si="85"/>
        <v>2.3699693443669857E-4</v>
      </c>
    </row>
    <row r="237" spans="1:22" x14ac:dyDescent="0.25">
      <c r="A237">
        <v>227</v>
      </c>
      <c r="D237">
        <v>0.10027099668</v>
      </c>
      <c r="E237" s="2">
        <v>1.5168410000000001E-6</v>
      </c>
      <c r="F237" s="2">
        <v>4.3497065000000001E-7</v>
      </c>
      <c r="G237" s="2">
        <v>2.27009470171956E-7</v>
      </c>
      <c r="H237" s="2">
        <v>5.1275470636552902E-8</v>
      </c>
      <c r="I237" s="2">
        <v>3.7126394558689602E-8</v>
      </c>
      <c r="J237">
        <v>9</v>
      </c>
      <c r="K237">
        <v>2</v>
      </c>
      <c r="L237">
        <v>0.2</v>
      </c>
      <c r="M237">
        <v>10</v>
      </c>
      <c r="N237" s="8">
        <f t="shared" si="80"/>
        <v>10.027099668</v>
      </c>
      <c r="O237" s="3">
        <f t="shared" si="81"/>
        <v>0.30254830414038331</v>
      </c>
      <c r="P237" s="3">
        <f t="shared" si="82"/>
        <v>8.675901594718248E-2</v>
      </c>
      <c r="Q237" s="7"/>
      <c r="R237" s="14">
        <f t="shared" si="83"/>
        <v>1.0227378271743116E-2</v>
      </c>
      <c r="S237" s="14">
        <f t="shared" si="84"/>
        <v>7.4052110356842239E-3</v>
      </c>
      <c r="T237" s="15">
        <f t="shared" si="85"/>
        <v>2.2639594467822337E-4</v>
      </c>
    </row>
    <row r="238" spans="1:22" x14ac:dyDescent="0.25">
      <c r="A238">
        <v>228</v>
      </c>
      <c r="D238">
        <v>4.9779979792000002E-2</v>
      </c>
      <c r="E238" s="2">
        <v>7.8447705000000004E-7</v>
      </c>
      <c r="F238" s="2">
        <v>2.9189559999999999E-7</v>
      </c>
      <c r="G238" s="2">
        <v>1.11458248253706E-7</v>
      </c>
      <c r="H238" s="2">
        <v>5.9904185459344195E-8</v>
      </c>
      <c r="I238" s="2">
        <v>4.49013534755914E-8</v>
      </c>
      <c r="J238">
        <v>8</v>
      </c>
      <c r="K238">
        <v>2</v>
      </c>
      <c r="L238">
        <v>0.2</v>
      </c>
      <c r="M238">
        <v>10</v>
      </c>
      <c r="N238" s="8">
        <f t="shared" si="80"/>
        <v>4.9779979792000004</v>
      </c>
      <c r="O238" s="3">
        <f t="shared" si="81"/>
        <v>0.31517772939155397</v>
      </c>
      <c r="P238" s="3">
        <f t="shared" si="82"/>
        <v>0.11727429429246562</v>
      </c>
      <c r="Q238" s="7"/>
      <c r="R238" s="14">
        <f t="shared" si="83"/>
        <v>2.4067581268472599E-2</v>
      </c>
      <c r="S238" s="14">
        <f t="shared" si="84"/>
        <v>1.8039924348385281E-2</v>
      </c>
      <c r="T238" s="15">
        <f t="shared" si="85"/>
        <v>2.2390175472031455E-4</v>
      </c>
    </row>
    <row r="239" spans="1:22" x14ac:dyDescent="0.25">
      <c r="A239">
        <v>229</v>
      </c>
      <c r="D239">
        <v>4.984025642E-2</v>
      </c>
      <c r="E239" s="2">
        <v>7.9108345000000003E-7</v>
      </c>
      <c r="F239" s="2">
        <v>2.3042509999999999E-7</v>
      </c>
      <c r="G239" s="2">
        <v>9.0730889650500605E-8</v>
      </c>
      <c r="H239" s="2">
        <v>3.6499888986783199E-8</v>
      </c>
      <c r="I239" s="2">
        <v>3.1016141300780797E-8</v>
      </c>
      <c r="J239">
        <v>8</v>
      </c>
      <c r="K239">
        <v>2</v>
      </c>
      <c r="L239">
        <v>0.2</v>
      </c>
      <c r="M239">
        <v>10</v>
      </c>
      <c r="N239" s="8">
        <f t="shared" si="80"/>
        <v>4.9840256419999998</v>
      </c>
      <c r="O239" s="3">
        <f t="shared" si="81"/>
        <v>0.31744758427147757</v>
      </c>
      <c r="P239" s="3">
        <f t="shared" si="82"/>
        <v>9.2465455256981605E-2</v>
      </c>
      <c r="Q239" s="7"/>
      <c r="R239" s="14">
        <f t="shared" si="83"/>
        <v>1.4646750080578017E-2</v>
      </c>
      <c r="S239" s="14">
        <f t="shared" si="84"/>
        <v>1.244622059702509E-2</v>
      </c>
      <c r="T239" s="15">
        <f t="shared" si="85"/>
        <v>1.8204338454023668E-4</v>
      </c>
    </row>
    <row r="240" spans="1:22" x14ac:dyDescent="0.25">
      <c r="A240">
        <v>230</v>
      </c>
      <c r="D240">
        <v>4.9896838541999999E-2</v>
      </c>
      <c r="E240" s="2">
        <v>7.7992515000000001E-7</v>
      </c>
      <c r="F240" s="2">
        <v>2.208293E-7</v>
      </c>
      <c r="G240" s="2">
        <v>7.6314253982428102E-8</v>
      </c>
      <c r="H240" s="2">
        <v>3.1739685969264097E-8</v>
      </c>
      <c r="I240" s="2">
        <v>2.1136713297246599E-8</v>
      </c>
      <c r="J240">
        <v>8</v>
      </c>
      <c r="K240">
        <v>2</v>
      </c>
      <c r="L240">
        <v>0.2</v>
      </c>
      <c r="M240">
        <v>10</v>
      </c>
      <c r="N240" s="8">
        <f t="shared" si="80"/>
        <v>4.9896838541999999</v>
      </c>
      <c r="O240" s="3">
        <f t="shared" si="81"/>
        <v>0.3126150565004267</v>
      </c>
      <c r="P240" s="3">
        <f t="shared" si="82"/>
        <v>8.8514345378463158E-2</v>
      </c>
      <c r="Q240" s="7"/>
      <c r="R240" s="14">
        <f t="shared" si="83"/>
        <v>1.2722123042944952E-2</v>
      </c>
      <c r="S240" s="14">
        <f t="shared" si="84"/>
        <v>8.4721653374712526E-3</v>
      </c>
      <c r="T240" s="15">
        <f t="shared" si="85"/>
        <v>1.529440666229617E-4</v>
      </c>
    </row>
    <row r="241" spans="1:20" x14ac:dyDescent="0.25">
      <c r="A241">
        <v>231</v>
      </c>
      <c r="D241">
        <v>4.9936628237999998E-2</v>
      </c>
      <c r="E241" s="2">
        <v>8.0824600000000005E-7</v>
      </c>
      <c r="F241" s="2">
        <v>2.4218305000000001E-7</v>
      </c>
      <c r="G241" s="2">
        <v>8.7061439310778604E-8</v>
      </c>
      <c r="H241" s="2">
        <v>3.4121319811812699E-8</v>
      </c>
      <c r="I241" s="2">
        <v>3.8916013162289597E-8</v>
      </c>
      <c r="J241">
        <v>8</v>
      </c>
      <c r="K241">
        <v>2</v>
      </c>
      <c r="L241">
        <v>0.2</v>
      </c>
      <c r="M241">
        <v>10</v>
      </c>
      <c r="N241" s="8">
        <f t="shared" si="80"/>
        <v>4.9936628238000003</v>
      </c>
      <c r="O241" s="3">
        <f t="shared" si="81"/>
        <v>0.32370867978825757</v>
      </c>
      <c r="P241" s="3">
        <f t="shared" si="82"/>
        <v>9.6996156346698365E-2</v>
      </c>
      <c r="Q241" s="7"/>
      <c r="R241" s="14">
        <f t="shared" si="83"/>
        <v>1.3665848502701906E-2</v>
      </c>
      <c r="S241" s="14">
        <f t="shared" si="84"/>
        <v>1.5586159712992355E-2</v>
      </c>
      <c r="T241" s="15">
        <f t="shared" si="85"/>
        <v>1.7434384815859062E-4</v>
      </c>
    </row>
    <row r="242" spans="1:20" x14ac:dyDescent="0.25">
      <c r="A242">
        <v>232</v>
      </c>
      <c r="D242">
        <v>4.9981624269999997E-2</v>
      </c>
      <c r="E242" s="2">
        <v>8.0499805000000004E-7</v>
      </c>
      <c r="F242" s="2">
        <v>2.2916775E-7</v>
      </c>
      <c r="G242" s="2">
        <v>8.46606339315293E-8</v>
      </c>
      <c r="H242" s="2">
        <v>2.3757706058192999E-8</v>
      </c>
      <c r="I242" s="2">
        <v>2.52918463617724E-8</v>
      </c>
      <c r="J242">
        <v>8</v>
      </c>
      <c r="K242">
        <v>2</v>
      </c>
      <c r="L242">
        <v>0.2</v>
      </c>
      <c r="M242">
        <v>10</v>
      </c>
      <c r="N242" s="8">
        <f t="shared" si="80"/>
        <v>4.9981624269999996</v>
      </c>
      <c r="O242" s="3">
        <f t="shared" si="81"/>
        <v>0.32211760292199088</v>
      </c>
      <c r="P242" s="3">
        <f t="shared" si="82"/>
        <v>9.170080138334008E-2</v>
      </c>
      <c r="Q242" s="7"/>
      <c r="R242" s="14">
        <f t="shared" si="83"/>
        <v>9.5065762288373112E-3</v>
      </c>
      <c r="S242" s="14">
        <f t="shared" si="84"/>
        <v>1.012045796076823E-2</v>
      </c>
      <c r="T242" s="15">
        <f t="shared" si="85"/>
        <v>1.6938351877920934E-4</v>
      </c>
    </row>
    <row r="243" spans="1:20" x14ac:dyDescent="0.25">
      <c r="A243">
        <v>233</v>
      </c>
      <c r="D243">
        <v>5.0037579313999998E-2</v>
      </c>
      <c r="E243" s="2">
        <v>7.9751549999999999E-7</v>
      </c>
      <c r="F243" s="2">
        <v>2.1148113999999999E-7</v>
      </c>
      <c r="G243" s="2">
        <v>9.8314137082833096E-8</v>
      </c>
      <c r="H243" s="2">
        <v>6.0310979631821602E-8</v>
      </c>
      <c r="I243" s="2">
        <v>6.3181008645576396E-8</v>
      </c>
      <c r="J243">
        <v>8</v>
      </c>
      <c r="K243">
        <v>2</v>
      </c>
      <c r="L243">
        <v>0.2</v>
      </c>
      <c r="M243">
        <v>10</v>
      </c>
      <c r="N243" s="8">
        <f t="shared" si="80"/>
        <v>5.0037579314</v>
      </c>
      <c r="O243" s="3">
        <f t="shared" si="81"/>
        <v>0.31876661938235024</v>
      </c>
      <c r="P243" s="3">
        <f t="shared" si="82"/>
        <v>8.4528925219541834E-2</v>
      </c>
      <c r="Q243" s="7"/>
      <c r="R243" s="14">
        <f t="shared" si="83"/>
        <v>2.4106273907997466E-2</v>
      </c>
      <c r="S243" s="14">
        <f t="shared" si="84"/>
        <v>2.5253423331731396E-2</v>
      </c>
      <c r="T243" s="15">
        <f t="shared" si="85"/>
        <v>1.9648060204088615E-4</v>
      </c>
    </row>
    <row r="244" spans="1:20" x14ac:dyDescent="0.25">
      <c r="A244">
        <v>234</v>
      </c>
      <c r="D244">
        <v>5.0084886032000002E-2</v>
      </c>
      <c r="E244" s="2">
        <v>7.9774829999999998E-7</v>
      </c>
      <c r="F244" s="2">
        <v>2.3013974999999999E-7</v>
      </c>
      <c r="G244" s="2">
        <v>6.4302967461082401E-8</v>
      </c>
      <c r="H244" s="2">
        <v>1.9503960323739401E-8</v>
      </c>
      <c r="I244" s="2">
        <v>2.0405578099811301E-8</v>
      </c>
      <c r="J244">
        <v>8</v>
      </c>
      <c r="K244">
        <v>2</v>
      </c>
      <c r="L244">
        <v>0.2</v>
      </c>
      <c r="M244">
        <v>10</v>
      </c>
      <c r="N244" s="8">
        <f t="shared" si="80"/>
        <v>5.0084886032</v>
      </c>
      <c r="O244" s="3">
        <f t="shared" si="81"/>
        <v>0.31855849666516423</v>
      </c>
      <c r="P244" s="3">
        <f t="shared" si="82"/>
        <v>9.1899879677458066E-2</v>
      </c>
      <c r="Q244" s="7"/>
      <c r="R244" s="14">
        <f t="shared" si="83"/>
        <v>7.7883616671416698E-3</v>
      </c>
      <c r="S244" s="14">
        <f t="shared" si="84"/>
        <v>8.1483975372426184E-3</v>
      </c>
      <c r="T244" s="15">
        <f t="shared" si="85"/>
        <v>1.2838796801893139E-4</v>
      </c>
    </row>
    <row r="245" spans="1:20" x14ac:dyDescent="0.25">
      <c r="A245">
        <v>235</v>
      </c>
      <c r="D245">
        <v>5.0132073928000002E-2</v>
      </c>
      <c r="E245" s="2">
        <v>8.1712290000000004E-7</v>
      </c>
      <c r="F245" s="2">
        <v>2.6528600000000001E-7</v>
      </c>
      <c r="G245" s="2">
        <v>7.1804856650064204E-8</v>
      </c>
      <c r="H245" s="2">
        <v>5.7332570339118802E-8</v>
      </c>
      <c r="I245" s="2">
        <v>3.4141279204212597E-8</v>
      </c>
      <c r="J245">
        <v>8</v>
      </c>
      <c r="K245">
        <v>2</v>
      </c>
      <c r="L245">
        <v>0.2</v>
      </c>
      <c r="M245">
        <v>10</v>
      </c>
      <c r="N245" s="8">
        <f t="shared" si="80"/>
        <v>5.0132073928000001</v>
      </c>
      <c r="O245" s="3">
        <f t="shared" si="81"/>
        <v>0.32598806950359049</v>
      </c>
      <c r="P245" s="3">
        <f t="shared" si="82"/>
        <v>0.10583483954045286</v>
      </c>
      <c r="Q245" s="7"/>
      <c r="R245" s="14">
        <f t="shared" si="83"/>
        <v>2.2872610625070171E-2</v>
      </c>
      <c r="S245" s="14">
        <f t="shared" si="84"/>
        <v>1.3620533334905122E-2</v>
      </c>
      <c r="T245" s="15">
        <f t="shared" si="85"/>
        <v>1.4323137070529097E-4</v>
      </c>
    </row>
    <row r="246" spans="1:20" x14ac:dyDescent="0.25">
      <c r="A246">
        <v>236</v>
      </c>
      <c r="D246">
        <v>9.8821335072000003E-3</v>
      </c>
      <c r="E246" s="2">
        <v>1.648391E-7</v>
      </c>
      <c r="F246" s="2">
        <v>6.3711558499999995E-8</v>
      </c>
      <c r="G246" s="2">
        <v>5.8856705794289798E-8</v>
      </c>
      <c r="H246" s="2">
        <v>2.8181191386987199E-8</v>
      </c>
      <c r="I246" s="2">
        <v>3.5201010519735402E-8</v>
      </c>
      <c r="J246">
        <v>8</v>
      </c>
      <c r="K246">
        <v>2</v>
      </c>
      <c r="L246">
        <v>0.2</v>
      </c>
      <c r="M246">
        <v>10</v>
      </c>
      <c r="N246" s="8">
        <f t="shared" si="80"/>
        <v>0.98821335072000005</v>
      </c>
      <c r="O246" s="3">
        <f t="shared" si="81"/>
        <v>0.33361034817005919</v>
      </c>
      <c r="P246" s="3">
        <f t="shared" si="82"/>
        <v>0.12894292199873753</v>
      </c>
      <c r="Q246" s="7"/>
      <c r="R246" s="14">
        <f t="shared" si="83"/>
        <v>5.7034629954057461E-2</v>
      </c>
      <c r="S246" s="14">
        <f t="shared" si="84"/>
        <v>7.1241722233540736E-2</v>
      </c>
      <c r="T246" s="15">
        <f t="shared" si="85"/>
        <v>5.9558703342155346E-4</v>
      </c>
    </row>
    <row r="247" spans="1:20" x14ac:dyDescent="0.25">
      <c r="A247">
        <v>237</v>
      </c>
      <c r="D247">
        <v>9.8944632952000008E-3</v>
      </c>
      <c r="E247" s="2">
        <v>1.7349186499999999E-7</v>
      </c>
      <c r="F247" s="2">
        <v>8.2058744000000005E-8</v>
      </c>
      <c r="G247" s="2">
        <v>5.37834091255343E-8</v>
      </c>
      <c r="H247" s="2">
        <v>5.9372431659788703E-8</v>
      </c>
      <c r="I247" s="2">
        <v>5.3290259172693702E-8</v>
      </c>
      <c r="J247">
        <v>8</v>
      </c>
      <c r="K247">
        <v>2</v>
      </c>
      <c r="L247">
        <v>0.2</v>
      </c>
      <c r="M247">
        <v>10</v>
      </c>
      <c r="N247" s="8">
        <f t="shared" si="80"/>
        <v>0.98944632952000011</v>
      </c>
      <c r="O247" s="3">
        <f t="shared" si="81"/>
        <v>0.35068474120099935</v>
      </c>
      <c r="P247" s="3">
        <f t="shared" si="82"/>
        <v>0.1658680042601367</v>
      </c>
      <c r="Q247" s="7"/>
      <c r="R247" s="14">
        <f t="shared" si="83"/>
        <v>0.12001142434596011</v>
      </c>
      <c r="S247" s="14">
        <f t="shared" si="84"/>
        <v>0.1077173315677382</v>
      </c>
      <c r="T247" s="15">
        <f t="shared" si="85"/>
        <v>5.4357075791696243E-4</v>
      </c>
    </row>
    <row r="248" spans="1:20" x14ac:dyDescent="0.25">
      <c r="A248">
        <v>238</v>
      </c>
      <c r="D248">
        <v>9.8964983760000003E-3</v>
      </c>
      <c r="E248" s="2">
        <v>1.4480395000000001E-7</v>
      </c>
      <c r="F248" s="2">
        <v>5.4663134999999998E-8</v>
      </c>
      <c r="G248" s="2">
        <v>1.3185405360622801E-7</v>
      </c>
      <c r="H248" s="2">
        <v>5.7460997966007297E-8</v>
      </c>
      <c r="I248" s="2">
        <v>4.9369317731017103E-8</v>
      </c>
      <c r="J248">
        <v>8</v>
      </c>
      <c r="K248">
        <v>2</v>
      </c>
      <c r="L248">
        <v>0.2</v>
      </c>
      <c r="M248">
        <v>10</v>
      </c>
      <c r="N248" s="8">
        <f t="shared" si="80"/>
        <v>0.98964983760000003</v>
      </c>
      <c r="O248" s="3">
        <f t="shared" si="81"/>
        <v>0.29263673776002247</v>
      </c>
      <c r="P248" s="3">
        <f t="shared" si="82"/>
        <v>0.11046964880540693</v>
      </c>
      <c r="Q248" s="7"/>
      <c r="R248" s="14">
        <f t="shared" si="83"/>
        <v>0.1161238971257874</v>
      </c>
      <c r="S248" s="14">
        <f t="shared" si="84"/>
        <v>9.977128445904189E-2</v>
      </c>
      <c r="T248" s="15">
        <f t="shared" si="85"/>
        <v>1.3323303717806623E-3</v>
      </c>
    </row>
    <row r="249" spans="1:20" x14ac:dyDescent="0.25">
      <c r="A249">
        <v>239</v>
      </c>
      <c r="D249">
        <v>9.9017776964000007E-3</v>
      </c>
      <c r="E249" s="2">
        <v>1.5773771000000001E-7</v>
      </c>
      <c r="F249" s="2">
        <v>3.3434657999999998E-8</v>
      </c>
      <c r="G249" s="2">
        <v>1.06819262752321E-7</v>
      </c>
      <c r="H249" s="2">
        <v>2.5657472316674101E-8</v>
      </c>
      <c r="I249" s="2">
        <v>2.30448686855429E-8</v>
      </c>
      <c r="J249">
        <v>8</v>
      </c>
      <c r="K249">
        <v>2</v>
      </c>
      <c r="L249">
        <v>0.2</v>
      </c>
      <c r="M249">
        <v>10</v>
      </c>
      <c r="N249" s="8">
        <f t="shared" si="80"/>
        <v>0.99017776964000004</v>
      </c>
      <c r="O249" s="3">
        <f t="shared" si="81"/>
        <v>0.31860483003440659</v>
      </c>
      <c r="P249" s="3">
        <f t="shared" si="82"/>
        <v>6.7532637118597152E-2</v>
      </c>
      <c r="Q249" s="7"/>
      <c r="R249" s="14">
        <f t="shared" si="83"/>
        <v>5.1823971620777579E-2</v>
      </c>
      <c r="S249" s="14">
        <f t="shared" si="84"/>
        <v>4.6546932060333661E-2</v>
      </c>
      <c r="T249" s="15">
        <f t="shared" si="85"/>
        <v>1.078788739027714E-3</v>
      </c>
    </row>
    <row r="250" spans="1:20" x14ac:dyDescent="0.25">
      <c r="A250">
        <v>240</v>
      </c>
      <c r="D250">
        <v>9.9011014628000004E-3</v>
      </c>
      <c r="E250" s="2">
        <v>1.6895289500000001E-7</v>
      </c>
      <c r="F250" s="2">
        <v>4.5034072500000003E-8</v>
      </c>
      <c r="G250" s="2">
        <v>5.40623132430417E-8</v>
      </c>
      <c r="H250" s="2">
        <v>5.2020279998337898E-8</v>
      </c>
      <c r="I250" s="2">
        <v>8.9646282532129402E-8</v>
      </c>
      <c r="J250">
        <v>7</v>
      </c>
      <c r="K250">
        <v>2</v>
      </c>
      <c r="L250">
        <v>0.2</v>
      </c>
      <c r="M250">
        <v>10</v>
      </c>
      <c r="N250" s="8">
        <f t="shared" si="80"/>
        <v>0.99011014628000005</v>
      </c>
      <c r="O250" s="3">
        <f t="shared" si="81"/>
        <v>0.34128100925898541</v>
      </c>
      <c r="P250" s="3">
        <f t="shared" si="82"/>
        <v>9.0967803267545763E-2</v>
      </c>
      <c r="Q250" s="7"/>
      <c r="R250" s="14">
        <f t="shared" si="83"/>
        <v>0.10507978368626217</v>
      </c>
      <c r="S250" s="14">
        <f t="shared" si="84"/>
        <v>0.1810834539347862</v>
      </c>
      <c r="T250" s="15">
        <f t="shared" si="85"/>
        <v>5.4602322222595473E-4</v>
      </c>
    </row>
    <row r="251" spans="1:20" x14ac:dyDescent="0.25">
      <c r="A251">
        <v>241</v>
      </c>
      <c r="D251">
        <v>9.9122267198000005E-3</v>
      </c>
      <c r="E251" s="2">
        <v>1.6331995000000001E-7</v>
      </c>
      <c r="F251" s="2">
        <v>3.9137586050000001E-8</v>
      </c>
      <c r="G251" s="2">
        <v>7.6268117960668696E-8</v>
      </c>
      <c r="H251" s="2">
        <v>3.0834229194962897E-8</v>
      </c>
      <c r="I251" s="2">
        <v>4.60799304511107E-8</v>
      </c>
      <c r="J251">
        <v>7</v>
      </c>
      <c r="K251">
        <v>2</v>
      </c>
      <c r="L251">
        <v>0.2</v>
      </c>
      <c r="M251">
        <v>10</v>
      </c>
      <c r="N251" s="8">
        <f t="shared" si="80"/>
        <v>0.99122267198000003</v>
      </c>
      <c r="O251" s="3">
        <f t="shared" si="81"/>
        <v>0.32953231320620024</v>
      </c>
      <c r="P251" s="3">
        <f t="shared" si="82"/>
        <v>7.8968302796830467E-2</v>
      </c>
      <c r="Q251" s="7"/>
      <c r="R251" s="14">
        <f t="shared" si="83"/>
        <v>6.2214535778061866E-2</v>
      </c>
      <c r="S251" s="14">
        <f t="shared" si="84"/>
        <v>9.2975941236421708E-2</v>
      </c>
      <c r="T251" s="15">
        <f t="shared" si="85"/>
        <v>7.6943476089303537E-4</v>
      </c>
    </row>
    <row r="252" spans="1:20" x14ac:dyDescent="0.25">
      <c r="A252">
        <v>242</v>
      </c>
      <c r="D252">
        <v>9.9129788263999999E-3</v>
      </c>
      <c r="E252" s="2">
        <v>2.1119184999999999E-7</v>
      </c>
      <c r="F252" s="2">
        <v>4.1828233000000001E-8</v>
      </c>
      <c r="G252" s="2">
        <v>3.5957940419459097E-8</v>
      </c>
      <c r="H252" s="2">
        <v>6.4858771136427602E-8</v>
      </c>
      <c r="I252" s="2">
        <v>5.0371876893053097E-8</v>
      </c>
      <c r="J252">
        <v>7</v>
      </c>
      <c r="K252">
        <v>2</v>
      </c>
      <c r="L252">
        <v>0.2</v>
      </c>
      <c r="M252">
        <v>10</v>
      </c>
      <c r="N252" s="8">
        <f t="shared" si="80"/>
        <v>0.99129788263999996</v>
      </c>
      <c r="O252" s="3">
        <f t="shared" si="81"/>
        <v>0.42609159910149125</v>
      </c>
      <c r="P252" s="3">
        <f t="shared" si="82"/>
        <v>8.4390845037627005E-2</v>
      </c>
      <c r="Q252" s="7"/>
      <c r="R252" s="14">
        <f t="shared" si="83"/>
        <v>0.13085626888195773</v>
      </c>
      <c r="S252" s="14">
        <f t="shared" si="84"/>
        <v>0.10162813373292792</v>
      </c>
      <c r="T252" s="15">
        <f t="shared" si="85"/>
        <v>3.6273597522166399E-4</v>
      </c>
    </row>
    <row r="253" spans="1:20" x14ac:dyDescent="0.25">
      <c r="A253">
        <v>243</v>
      </c>
      <c r="D253">
        <v>9.9240477857999998E-3</v>
      </c>
      <c r="E253" s="2">
        <v>1.5154890000000001E-7</v>
      </c>
      <c r="F253" s="2">
        <v>4.2426313000000003E-8</v>
      </c>
      <c r="G253" s="2">
        <v>5.3684762926203599E-8</v>
      </c>
      <c r="H253" s="2">
        <v>2.4983502548481899E-8</v>
      </c>
      <c r="I253" s="2">
        <v>3.9470056199592799E-8</v>
      </c>
      <c r="J253">
        <v>7</v>
      </c>
      <c r="K253">
        <v>2</v>
      </c>
      <c r="L253">
        <v>0.2</v>
      </c>
      <c r="M253">
        <v>10</v>
      </c>
      <c r="N253" s="8">
        <f t="shared" si="80"/>
        <v>0.99240477857999998</v>
      </c>
      <c r="O253" s="3">
        <f t="shared" si="81"/>
        <v>0.30541751364165431</v>
      </c>
      <c r="P253" s="3">
        <f t="shared" si="82"/>
        <v>8.5502032871519307E-2</v>
      </c>
      <c r="Q253" s="7"/>
      <c r="R253" s="14">
        <f t="shared" si="83"/>
        <v>5.0349420090922956E-2</v>
      </c>
      <c r="S253" s="14">
        <f t="shared" si="84"/>
        <v>7.9544268732903989E-2</v>
      </c>
      <c r="T253" s="15">
        <f t="shared" si="85"/>
        <v>5.4095631223198451E-4</v>
      </c>
    </row>
    <row r="254" spans="1:20" x14ac:dyDescent="0.25">
      <c r="A254">
        <v>244</v>
      </c>
      <c r="D254">
        <v>9.9336194870000005E-3</v>
      </c>
      <c r="E254" s="2">
        <v>1.7046785E-7</v>
      </c>
      <c r="F254" s="2">
        <v>3.2584790000000003E-8</v>
      </c>
      <c r="G254" s="2">
        <v>1.21189428891751E-7</v>
      </c>
      <c r="H254" s="2">
        <v>3.7850265017929497E-8</v>
      </c>
      <c r="I254" s="2">
        <v>3.5872581053378198E-8</v>
      </c>
      <c r="J254">
        <v>7</v>
      </c>
      <c r="K254">
        <v>2</v>
      </c>
      <c r="L254">
        <v>0.2</v>
      </c>
      <c r="M254">
        <v>10</v>
      </c>
      <c r="N254" s="8">
        <f t="shared" si="80"/>
        <v>0.99336194870000005</v>
      </c>
      <c r="O254" s="3">
        <f t="shared" si="81"/>
        <v>0.34321397195269882</v>
      </c>
      <c r="P254" s="3">
        <f t="shared" si="82"/>
        <v>6.5605069818998593E-2</v>
      </c>
      <c r="Q254" s="7"/>
      <c r="R254" s="14">
        <f t="shared" si="83"/>
        <v>7.6206391975178131E-2</v>
      </c>
      <c r="S254" s="14">
        <f t="shared" si="84"/>
        <v>7.2224592657941414E-2</v>
      </c>
      <c r="T254" s="15">
        <f t="shared" si="85"/>
        <v>1.2199926627987918E-3</v>
      </c>
    </row>
    <row r="255" spans="1:20" x14ac:dyDescent="0.25">
      <c r="A255">
        <v>245</v>
      </c>
      <c r="D255">
        <v>9.9262650705999999E-3</v>
      </c>
      <c r="E255" s="2">
        <v>1.3973838999999999E-7</v>
      </c>
      <c r="F255" s="2">
        <v>4.4319590499999999E-8</v>
      </c>
      <c r="G255" s="2">
        <v>1.4200036747784599E-8</v>
      </c>
      <c r="H255" s="2">
        <v>4.7945457248804103E-8</v>
      </c>
      <c r="I255" s="2">
        <v>5.1042712587756701E-8</v>
      </c>
      <c r="J255">
        <v>7</v>
      </c>
      <c r="K255">
        <v>2</v>
      </c>
      <c r="L255">
        <v>0.2</v>
      </c>
      <c r="M255">
        <v>10</v>
      </c>
      <c r="N255" s="8">
        <f t="shared" si="80"/>
        <v>0.99262650706</v>
      </c>
      <c r="O255" s="3">
        <f t="shared" si="81"/>
        <v>0.28155280763936602</v>
      </c>
      <c r="P255" s="3">
        <f t="shared" si="82"/>
        <v>8.9297616343668867E-2</v>
      </c>
      <c r="Q255" s="7"/>
      <c r="R255" s="14">
        <f t="shared" si="83"/>
        <v>9.6603217640864394E-2</v>
      </c>
      <c r="S255" s="14">
        <f t="shared" si="84"/>
        <v>0.10284374278687559</v>
      </c>
      <c r="T255" s="15">
        <f t="shared" si="85"/>
        <v>1.4305518386611318E-4</v>
      </c>
    </row>
    <row r="256" spans="1:20" x14ac:dyDescent="0.25">
      <c r="A256">
        <v>246</v>
      </c>
      <c r="D256">
        <v>9.9462293999999993E-3</v>
      </c>
      <c r="E256" s="2">
        <v>1.9075040000000001E-7</v>
      </c>
      <c r="F256" s="2">
        <v>5.7736525E-8</v>
      </c>
      <c r="G256" s="2">
        <v>8.4392152479947398E-8</v>
      </c>
      <c r="H256" s="2">
        <v>3.2581510984606003E-8</v>
      </c>
      <c r="I256" s="2">
        <v>3.1970239561268199E-8</v>
      </c>
      <c r="J256">
        <v>7</v>
      </c>
      <c r="K256">
        <v>2</v>
      </c>
      <c r="L256">
        <v>0.2</v>
      </c>
      <c r="M256">
        <v>10</v>
      </c>
      <c r="N256" s="8">
        <f t="shared" si="80"/>
        <v>0.99462293999999996</v>
      </c>
      <c r="O256" s="3">
        <f t="shared" si="81"/>
        <v>0.38356324256908858</v>
      </c>
      <c r="P256" s="3">
        <f t="shared" si="82"/>
        <v>0.11609731221361133</v>
      </c>
      <c r="Q256" s="7"/>
      <c r="R256" s="14">
        <f t="shared" si="83"/>
        <v>6.5515301677248672E-2</v>
      </c>
      <c r="S256" s="14">
        <f t="shared" si="84"/>
        <v>6.4286149606137585E-2</v>
      </c>
      <c r="T256" s="15">
        <f t="shared" si="85"/>
        <v>8.4848387349629605E-4</v>
      </c>
    </row>
    <row r="257" spans="1:20" x14ac:dyDescent="0.25">
      <c r="A257">
        <v>247</v>
      </c>
      <c r="D257">
        <v>9.9543558471999992E-3</v>
      </c>
      <c r="E257" s="2">
        <v>2.6193169999999999E-7</v>
      </c>
      <c r="F257" s="2">
        <v>4.6847246499999997E-8</v>
      </c>
      <c r="G257" s="2">
        <v>1.12978490093506E-7</v>
      </c>
      <c r="H257" s="2">
        <v>4.7938805090552703E-8</v>
      </c>
      <c r="I257" s="2">
        <v>5.4728171326382597E-8</v>
      </c>
      <c r="J257">
        <v>7</v>
      </c>
      <c r="K257">
        <v>2</v>
      </c>
      <c r="L257">
        <v>0.2</v>
      </c>
      <c r="M257">
        <v>10</v>
      </c>
      <c r="N257" s="8">
        <f t="shared" si="80"/>
        <v>0.99543558471999993</v>
      </c>
      <c r="O257" s="3">
        <f t="shared" si="81"/>
        <v>0.52626549426335245</v>
      </c>
      <c r="P257" s="3">
        <f t="shared" si="82"/>
        <v>9.4124114546653204E-2</v>
      </c>
      <c r="Q257" s="7"/>
      <c r="R257" s="14">
        <f t="shared" si="83"/>
        <v>9.6317242072548812E-2</v>
      </c>
      <c r="S257" s="14">
        <f t="shared" si="84"/>
        <v>0.10995823771314495</v>
      </c>
      <c r="T257" s="15">
        <f t="shared" si="85"/>
        <v>1.1349653541397663E-3</v>
      </c>
    </row>
    <row r="258" spans="1:20" x14ac:dyDescent="0.25">
      <c r="A258">
        <v>248</v>
      </c>
      <c r="D258">
        <v>9.9555283014000004E-3</v>
      </c>
      <c r="E258" s="2">
        <v>1.60178155E-7</v>
      </c>
      <c r="F258" s="2">
        <v>3.3644203400000002E-8</v>
      </c>
      <c r="G258" s="2">
        <v>1.9987240025413999E-8</v>
      </c>
      <c r="H258" s="2">
        <v>3.8751338303037699E-8</v>
      </c>
      <c r="I258" s="2">
        <v>4.1042190594998399E-8</v>
      </c>
      <c r="J258">
        <v>7</v>
      </c>
      <c r="K258">
        <v>2</v>
      </c>
      <c r="L258">
        <v>0.2</v>
      </c>
      <c r="M258">
        <v>10</v>
      </c>
      <c r="N258" s="8">
        <f t="shared" si="80"/>
        <v>0.99555283014000007</v>
      </c>
      <c r="O258" s="3">
        <f t="shared" si="81"/>
        <v>0.32178735301766936</v>
      </c>
      <c r="P258" s="3">
        <f t="shared" si="82"/>
        <v>6.7588986503646975E-2</v>
      </c>
      <c r="Q258" s="7"/>
      <c r="R258" s="14">
        <f t="shared" si="83"/>
        <v>7.7848883815815728E-2</v>
      </c>
      <c r="S258" s="14">
        <f t="shared" si="84"/>
        <v>8.2451055036882021E-2</v>
      </c>
      <c r="T258" s="15">
        <f t="shared" si="85"/>
        <v>2.0076523736669286E-4</v>
      </c>
    </row>
    <row r="259" spans="1:20" x14ac:dyDescent="0.25">
      <c r="A259">
        <v>249</v>
      </c>
      <c r="D259">
        <v>9.9868055192000003E-3</v>
      </c>
      <c r="E259" s="2">
        <v>2.2159196E-7</v>
      </c>
      <c r="F259" s="2">
        <v>8.4291075000000004E-8</v>
      </c>
      <c r="G259" s="2">
        <v>3.7904097912035997E-8</v>
      </c>
      <c r="H259" s="2">
        <v>7.8865416330216601E-8</v>
      </c>
      <c r="I259" s="2">
        <v>4.8437249723181797E-8</v>
      </c>
      <c r="J259">
        <v>7</v>
      </c>
      <c r="K259">
        <v>2</v>
      </c>
      <c r="L259">
        <v>0.2</v>
      </c>
      <c r="M259">
        <v>10</v>
      </c>
      <c r="N259" s="8">
        <f t="shared" si="80"/>
        <v>0.99868055192000005</v>
      </c>
      <c r="O259" s="3">
        <f t="shared" si="81"/>
        <v>0.44376945074975443</v>
      </c>
      <c r="P259" s="3">
        <f t="shared" si="82"/>
        <v>0.16880487927385252</v>
      </c>
      <c r="Q259" s="7"/>
      <c r="R259" s="14">
        <f t="shared" si="83"/>
        <v>0.15793922526796969</v>
      </c>
      <c r="S259" s="14">
        <f t="shared" si="84"/>
        <v>9.7002489194486466E-2</v>
      </c>
      <c r="T259" s="15">
        <f t="shared" si="85"/>
        <v>3.7954176477316976E-4</v>
      </c>
    </row>
    <row r="260" spans="1:20" x14ac:dyDescent="0.25">
      <c r="A260">
        <v>250</v>
      </c>
    </row>
    <row r="261" spans="1:20" x14ac:dyDescent="0.25">
      <c r="A261">
        <v>251</v>
      </c>
    </row>
    <row r="262" spans="1:20" x14ac:dyDescent="0.25">
      <c r="A262">
        <v>252</v>
      </c>
    </row>
    <row r="263" spans="1:20" x14ac:dyDescent="0.25">
      <c r="A263">
        <v>253</v>
      </c>
      <c r="C263" s="17" t="s">
        <v>59</v>
      </c>
      <c r="D263">
        <f>D139</f>
        <v>1.2512508095999999</v>
      </c>
      <c r="E263">
        <f t="shared" ref="E263:T263" si="86">E139</f>
        <v>-9.9664400000000007E-7</v>
      </c>
      <c r="F263">
        <f t="shared" si="86"/>
        <v>-1.0916684999999999E-6</v>
      </c>
      <c r="G263">
        <f t="shared" si="86"/>
        <v>1.03756323145778E-5</v>
      </c>
      <c r="H263">
        <f t="shared" si="86"/>
        <v>6.3058040691889606E-8</v>
      </c>
      <c r="I263">
        <f t="shared" si="86"/>
        <v>1.82422244463223E-8</v>
      </c>
      <c r="J263">
        <f t="shared" si="86"/>
        <v>9</v>
      </c>
      <c r="K263">
        <f t="shared" si="86"/>
        <v>2</v>
      </c>
      <c r="L263">
        <f t="shared" si="86"/>
        <v>0.2</v>
      </c>
      <c r="M263">
        <f t="shared" si="86"/>
        <v>10</v>
      </c>
      <c r="N263" s="16">
        <f t="shared" si="86"/>
        <v>125.12508095999999</v>
      </c>
      <c r="O263">
        <f t="shared" si="86"/>
        <v>-1.5930363318903386E-2</v>
      </c>
      <c r="P263">
        <f t="shared" si="86"/>
        <v>-1.7449235463016161E-2</v>
      </c>
      <c r="Q263">
        <f t="shared" si="86"/>
        <v>0</v>
      </c>
      <c r="R263">
        <f t="shared" si="86"/>
        <v>1.0079200781823751E-3</v>
      </c>
      <c r="S263">
        <f t="shared" si="86"/>
        <v>2.9158381846967961E-4</v>
      </c>
      <c r="T263">
        <f t="shared" si="86"/>
        <v>8.2922082726920949E-4</v>
      </c>
    </row>
    <row r="264" spans="1:20" x14ac:dyDescent="0.25">
      <c r="A264">
        <v>254</v>
      </c>
      <c r="D264">
        <f t="shared" ref="D264:T268" si="87">D140</f>
        <v>1.1979799648</v>
      </c>
      <c r="E264">
        <f t="shared" si="87"/>
        <v>-1.173212E-6</v>
      </c>
      <c r="F264">
        <f t="shared" si="87"/>
        <v>-1.0611559999999999E-6</v>
      </c>
      <c r="G264">
        <f t="shared" si="87"/>
        <v>5.7853502807709802E-6</v>
      </c>
      <c r="H264">
        <f t="shared" si="87"/>
        <v>1.80304183534382E-8</v>
      </c>
      <c r="I264">
        <f t="shared" si="87"/>
        <v>1.9250413346211601E-8</v>
      </c>
      <c r="J264">
        <f t="shared" si="87"/>
        <v>9</v>
      </c>
      <c r="K264">
        <f t="shared" si="87"/>
        <v>2</v>
      </c>
      <c r="L264">
        <f t="shared" si="87"/>
        <v>0.2</v>
      </c>
      <c r="M264">
        <f t="shared" si="87"/>
        <v>10</v>
      </c>
      <c r="N264" s="16">
        <f t="shared" si="87"/>
        <v>119.79799647999999</v>
      </c>
      <c r="O264">
        <f t="shared" si="87"/>
        <v>-1.9586504523819229E-2</v>
      </c>
      <c r="P264">
        <f t="shared" si="87"/>
        <v>-1.771575537454264E-2</v>
      </c>
      <c r="Q264">
        <f t="shared" si="87"/>
        <v>0</v>
      </c>
      <c r="R264">
        <f t="shared" si="87"/>
        <v>3.010136877614366E-4</v>
      </c>
      <c r="S264">
        <f t="shared" si="87"/>
        <v>3.2138122359041981E-4</v>
      </c>
      <c r="T264">
        <f t="shared" si="87"/>
        <v>4.8292546209124877E-4</v>
      </c>
    </row>
    <row r="265" spans="1:20" x14ac:dyDescent="0.25">
      <c r="A265">
        <v>255</v>
      </c>
      <c r="D265">
        <f t="shared" si="87"/>
        <v>1.0010982537999999</v>
      </c>
      <c r="E265">
        <f t="shared" si="87"/>
        <v>-1.5706465E-6</v>
      </c>
      <c r="F265">
        <f t="shared" si="87"/>
        <v>-8.8567395E-7</v>
      </c>
      <c r="G265">
        <f t="shared" si="87"/>
        <v>6.3748133263402002E-7</v>
      </c>
      <c r="H265">
        <f t="shared" si="87"/>
        <v>1.7876694122516E-8</v>
      </c>
      <c r="I265">
        <f t="shared" si="87"/>
        <v>1.3466067196754201E-8</v>
      </c>
      <c r="J265">
        <f t="shared" si="87"/>
        <v>9</v>
      </c>
      <c r="K265">
        <f t="shared" si="87"/>
        <v>2</v>
      </c>
      <c r="L265">
        <f t="shared" si="87"/>
        <v>0.2</v>
      </c>
      <c r="M265">
        <f t="shared" si="87"/>
        <v>10</v>
      </c>
      <c r="N265" s="16">
        <f t="shared" si="87"/>
        <v>100.10982537999999</v>
      </c>
      <c r="O265">
        <f t="shared" si="87"/>
        <v>-3.1378468477756126E-2</v>
      </c>
      <c r="P265">
        <f t="shared" si="87"/>
        <v>-1.7694046446253026E-2</v>
      </c>
      <c r="Q265">
        <f t="shared" si="87"/>
        <v>0</v>
      </c>
      <c r="R265">
        <f t="shared" si="87"/>
        <v>3.5714165027576634E-4</v>
      </c>
      <c r="S265">
        <f t="shared" si="87"/>
        <v>2.6902588523432708E-4</v>
      </c>
      <c r="T265">
        <f t="shared" si="87"/>
        <v>6.3678198439988124E-5</v>
      </c>
    </row>
    <row r="266" spans="1:20" x14ac:dyDescent="0.25">
      <c r="A266">
        <v>256</v>
      </c>
      <c r="D266">
        <f t="shared" si="87"/>
        <v>0.60016778896</v>
      </c>
      <c r="E266">
        <f t="shared" si="87"/>
        <v>-1.492341E-6</v>
      </c>
      <c r="F266">
        <f t="shared" si="87"/>
        <v>-4.2483630000000001E-7</v>
      </c>
      <c r="G266">
        <f t="shared" si="87"/>
        <v>1.0631015379886901E-6</v>
      </c>
      <c r="H266">
        <f t="shared" si="87"/>
        <v>1.0822787487519101E-8</v>
      </c>
      <c r="I266">
        <f t="shared" si="87"/>
        <v>2.6198316619775399E-8</v>
      </c>
      <c r="J266">
        <f t="shared" si="87"/>
        <v>9</v>
      </c>
      <c r="K266">
        <f t="shared" si="87"/>
        <v>2</v>
      </c>
      <c r="L266">
        <f t="shared" si="87"/>
        <v>0.2</v>
      </c>
      <c r="M266">
        <f t="shared" si="87"/>
        <v>10</v>
      </c>
      <c r="N266" s="16">
        <f t="shared" si="87"/>
        <v>60.016778895999998</v>
      </c>
      <c r="O266">
        <f t="shared" si="87"/>
        <v>-4.9730792869973957E-2</v>
      </c>
      <c r="P266">
        <f t="shared" si="87"/>
        <v>-1.4157250949311261E-2</v>
      </c>
      <c r="Q266">
        <f t="shared" si="87"/>
        <v>0</v>
      </c>
      <c r="R266">
        <f t="shared" si="87"/>
        <v>3.6065872532990663E-4</v>
      </c>
      <c r="S266">
        <f t="shared" si="87"/>
        <v>8.7303307847204272E-4</v>
      </c>
      <c r="T266">
        <f t="shared" si="87"/>
        <v>1.7713405443349172E-4</v>
      </c>
    </row>
    <row r="267" spans="1:20" x14ac:dyDescent="0.25">
      <c r="A267">
        <v>257</v>
      </c>
      <c r="D267">
        <f t="shared" si="87"/>
        <v>0.40011558021999999</v>
      </c>
      <c r="E267">
        <f t="shared" si="87"/>
        <v>-1.116907E-6</v>
      </c>
      <c r="F267">
        <f t="shared" si="87"/>
        <v>-3.6244355000000002E-7</v>
      </c>
      <c r="G267">
        <f t="shared" si="87"/>
        <v>7.2048381928459099E-7</v>
      </c>
      <c r="H267">
        <f t="shared" si="87"/>
        <v>9.8563634774697598E-9</v>
      </c>
      <c r="I267">
        <f t="shared" si="87"/>
        <v>1.8891890285185901E-8</v>
      </c>
      <c r="J267">
        <f t="shared" si="87"/>
        <v>9</v>
      </c>
      <c r="K267">
        <f t="shared" si="87"/>
        <v>2</v>
      </c>
      <c r="L267">
        <f t="shared" si="87"/>
        <v>0.2</v>
      </c>
      <c r="M267">
        <f t="shared" si="87"/>
        <v>10</v>
      </c>
      <c r="N267" s="16">
        <f t="shared" si="87"/>
        <v>40.011558021999996</v>
      </c>
      <c r="O267">
        <f t="shared" si="87"/>
        <v>-5.582921811671912E-2</v>
      </c>
      <c r="P267">
        <f t="shared" si="87"/>
        <v>-1.8116942599471567E-2</v>
      </c>
      <c r="Q267">
        <f t="shared" si="87"/>
        <v>0</v>
      </c>
      <c r="R267">
        <f t="shared" si="87"/>
        <v>4.9267581492579355E-4</v>
      </c>
      <c r="S267">
        <f t="shared" si="87"/>
        <v>9.4432165199857332E-4</v>
      </c>
      <c r="T267">
        <f t="shared" si="87"/>
        <v>1.8006892380657594E-4</v>
      </c>
    </row>
    <row r="268" spans="1:20" x14ac:dyDescent="0.25">
      <c r="A268">
        <v>258</v>
      </c>
      <c r="D268">
        <f t="shared" si="87"/>
        <v>0.19996836713999999</v>
      </c>
      <c r="E268">
        <f t="shared" si="87"/>
        <v>-6.7534045E-7</v>
      </c>
      <c r="F268">
        <f t="shared" si="87"/>
        <v>-2.2278504999999999E-7</v>
      </c>
      <c r="G268">
        <f t="shared" si="87"/>
        <v>4.5610241416138099E-7</v>
      </c>
      <c r="H268">
        <f t="shared" si="87"/>
        <v>1.5967625147388101E-8</v>
      </c>
      <c r="I268">
        <f t="shared" si="87"/>
        <v>1.72017351318842E-8</v>
      </c>
      <c r="J268">
        <f t="shared" si="87"/>
        <v>8</v>
      </c>
      <c r="K268">
        <f t="shared" si="87"/>
        <v>2</v>
      </c>
      <c r="L268">
        <f t="shared" si="87"/>
        <v>0.2</v>
      </c>
      <c r="M268">
        <f t="shared" si="87"/>
        <v>10</v>
      </c>
      <c r="N268" s="16">
        <f t="shared" si="87"/>
        <v>19.996836714000001</v>
      </c>
      <c r="O268">
        <f t="shared" si="87"/>
        <v>-6.7544728164648862E-2</v>
      </c>
      <c r="P268">
        <f t="shared" si="87"/>
        <v>-2.2282029221554409E-2</v>
      </c>
      <c r="Q268">
        <f t="shared" si="87"/>
        <v>0</v>
      </c>
      <c r="R268">
        <f t="shared" si="87"/>
        <v>1.5970151055150633E-3</v>
      </c>
      <c r="S268">
        <f t="shared" si="87"/>
        <v>1.7204456262665867E-3</v>
      </c>
      <c r="T268">
        <f t="shared" si="87"/>
        <v>2.2808728234604165E-4</v>
      </c>
    </row>
    <row r="269" spans="1:20" x14ac:dyDescent="0.25">
      <c r="A269">
        <v>259</v>
      </c>
      <c r="D269">
        <f t="shared" ref="D269:T269" si="88">AVERAGE(D273:D275)</f>
        <v>0.10024535501733334</v>
      </c>
      <c r="E269">
        <f t="shared" si="88"/>
        <v>-3.6929161666666668E-7</v>
      </c>
      <c r="F269">
        <f t="shared" si="88"/>
        <v>-1.1944961333333333E-7</v>
      </c>
      <c r="G269">
        <f t="shared" si="88"/>
        <v>1.684301528080013E-7</v>
      </c>
      <c r="H269">
        <f t="shared" si="88"/>
        <v>1.93524982337278E-8</v>
      </c>
      <c r="I269">
        <f t="shared" si="88"/>
        <v>1.4686825713668066E-8</v>
      </c>
      <c r="J269">
        <f t="shared" si="88"/>
        <v>8</v>
      </c>
      <c r="K269">
        <f t="shared" si="88"/>
        <v>2</v>
      </c>
      <c r="L269">
        <f t="shared" si="88"/>
        <v>0.20000000000000004</v>
      </c>
      <c r="M269">
        <f t="shared" si="88"/>
        <v>10</v>
      </c>
      <c r="N269">
        <f t="shared" si="88"/>
        <v>10.024535501733332</v>
      </c>
      <c r="O269">
        <f t="shared" si="88"/>
        <v>-7.3679300446827592E-2</v>
      </c>
      <c r="P269">
        <f t="shared" si="88"/>
        <v>-2.3820814596655231E-2</v>
      </c>
      <c r="Q269">
        <f t="shared" si="88"/>
        <v>0</v>
      </c>
      <c r="R269">
        <f t="shared" si="88"/>
        <v>3.8604496186637441E-3</v>
      </c>
      <c r="S269">
        <f t="shared" si="88"/>
        <v>2.9321837740504488E-3</v>
      </c>
      <c r="T269">
        <f t="shared" si="88"/>
        <v>1.6802176314159516E-4</v>
      </c>
    </row>
    <row r="270" spans="1:20" x14ac:dyDescent="0.25">
      <c r="A270">
        <v>260</v>
      </c>
      <c r="D270">
        <f t="shared" ref="D270:M270" si="89">AVERAGE(D276:D280)</f>
        <v>4.9912621816000001E-2</v>
      </c>
      <c r="E270">
        <f t="shared" si="89"/>
        <v>-1.9422801400000001E-7</v>
      </c>
      <c r="F270">
        <f t="shared" si="89"/>
        <v>-7.1303910019E-8</v>
      </c>
      <c r="G270">
        <f t="shared" si="89"/>
        <v>6.3649756407534397E-8</v>
      </c>
      <c r="H270">
        <f t="shared" si="89"/>
        <v>4.233202188230794E-8</v>
      </c>
      <c r="I270">
        <f t="shared" si="89"/>
        <v>3.6750641650055843E-8</v>
      </c>
      <c r="J270">
        <f t="shared" si="89"/>
        <v>7.8</v>
      </c>
      <c r="K270">
        <f t="shared" si="89"/>
        <v>2</v>
      </c>
      <c r="L270">
        <f t="shared" si="89"/>
        <v>0.2</v>
      </c>
      <c r="M270">
        <f t="shared" si="89"/>
        <v>10</v>
      </c>
      <c r="N270">
        <f>AVERAGE(N276:N280)</f>
        <v>4.9912621815999998</v>
      </c>
      <c r="O270">
        <f t="shared" ref="O270:T270" si="90">AVERAGE(O276:O280)</f>
        <v>-7.7830017957262743E-2</v>
      </c>
      <c r="P270">
        <f t="shared" si="90"/>
        <v>-2.8569055141771438E-2</v>
      </c>
      <c r="Q270">
        <f t="shared" si="90"/>
        <v>0</v>
      </c>
      <c r="R270">
        <f t="shared" si="90"/>
        <v>1.6951374510914351E-2</v>
      </c>
      <c r="S270">
        <f t="shared" si="90"/>
        <v>1.4716912849289785E-2</v>
      </c>
      <c r="T270">
        <f t="shared" si="90"/>
        <v>1.2753166903153141E-4</v>
      </c>
    </row>
    <row r="271" spans="1:20" x14ac:dyDescent="0.25">
      <c r="A271">
        <v>261</v>
      </c>
      <c r="D271">
        <f t="shared" ref="D271:M271" si="91">AVERAGE(D281:D291)</f>
        <v>1.0010123912163637E-2</v>
      </c>
      <c r="E271">
        <f t="shared" si="91"/>
        <v>-4.195670998636364E-8</v>
      </c>
      <c r="F271">
        <f t="shared" si="91"/>
        <v>-1.0472012736363637E-8</v>
      </c>
      <c r="G271">
        <f t="shared" si="91"/>
        <v>5.9893405214553134E-8</v>
      </c>
      <c r="H271">
        <f t="shared" si="91"/>
        <v>2.6541714133692301E-8</v>
      </c>
      <c r="I271">
        <f t="shared" si="91"/>
        <v>2.9052919948347467E-8</v>
      </c>
      <c r="J271">
        <f t="shared" si="91"/>
        <v>7</v>
      </c>
      <c r="K271">
        <f t="shared" si="91"/>
        <v>2</v>
      </c>
      <c r="L271">
        <f t="shared" si="91"/>
        <v>0.19999999999999998</v>
      </c>
      <c r="M271">
        <f t="shared" si="91"/>
        <v>10</v>
      </c>
      <c r="N271">
        <f>AVERAGE(N281:N291)</f>
        <v>1.0010123912163635</v>
      </c>
      <c r="O271">
        <f>AVERAGE(O281:O291)</f>
        <v>-8.3793772451278239E-2</v>
      </c>
      <c r="P271">
        <f t="shared" ref="P271:T271" si="92">AVERAGE(P281:P291)</f>
        <v>-2.0984875361371794E-2</v>
      </c>
      <c r="Q271">
        <f t="shared" si="92"/>
        <v>0</v>
      </c>
      <c r="R271">
        <f t="shared" si="92"/>
        <v>5.2978816999818081E-2</v>
      </c>
      <c r="S271">
        <f t="shared" si="92"/>
        <v>5.8029851958351884E-2</v>
      </c>
      <c r="T271">
        <f t="shared" si="92"/>
        <v>5.9798850576353059E-4</v>
      </c>
    </row>
    <row r="272" spans="1:20" x14ac:dyDescent="0.25">
      <c r="A272">
        <v>262</v>
      </c>
    </row>
    <row r="273" spans="1:20" x14ac:dyDescent="0.25">
      <c r="A273">
        <v>263</v>
      </c>
      <c r="C273" s="17" t="s">
        <v>58</v>
      </c>
      <c r="D273">
        <f t="shared" ref="D273:T273" si="93">D145</f>
        <v>0.10037093499999999</v>
      </c>
      <c r="E273">
        <f t="shared" si="93"/>
        <v>-3.7501340000000002E-7</v>
      </c>
      <c r="F273">
        <f t="shared" si="93"/>
        <v>-1.3897459999999999E-7</v>
      </c>
      <c r="G273">
        <f t="shared" si="93"/>
        <v>1.96855902004466E-7</v>
      </c>
      <c r="H273">
        <f t="shared" si="93"/>
        <v>1.39004053336584E-8</v>
      </c>
      <c r="I273">
        <f t="shared" si="93"/>
        <v>1.42825750808459E-8</v>
      </c>
      <c r="J273">
        <f t="shared" si="93"/>
        <v>8</v>
      </c>
      <c r="K273">
        <f t="shared" si="93"/>
        <v>2</v>
      </c>
      <c r="L273">
        <f t="shared" si="93"/>
        <v>0.2</v>
      </c>
      <c r="M273">
        <f t="shared" si="93"/>
        <v>10</v>
      </c>
      <c r="N273" s="16">
        <f t="shared" si="93"/>
        <v>10.037093499999999</v>
      </c>
      <c r="O273">
        <f t="shared" si="93"/>
        <v>-7.4725496977785466E-2</v>
      </c>
      <c r="P273">
        <f t="shared" si="93"/>
        <v>-2.7692199938159395E-2</v>
      </c>
      <c r="Q273">
        <f t="shared" si="93"/>
        <v>0</v>
      </c>
      <c r="R273">
        <f t="shared" si="93"/>
        <v>2.7698068835681168E-3</v>
      </c>
      <c r="S273">
        <f t="shared" si="93"/>
        <v>2.845958360524569E-3</v>
      </c>
      <c r="T273">
        <f t="shared" si="93"/>
        <v>1.961283931493375E-4</v>
      </c>
    </row>
    <row r="274" spans="1:20" x14ac:dyDescent="0.25">
      <c r="A274">
        <v>264</v>
      </c>
      <c r="D274">
        <f t="shared" ref="D274:T274" si="94">D146</f>
        <v>0.10051803106</v>
      </c>
      <c r="E274">
        <f t="shared" si="94"/>
        <v>-3.622602E-7</v>
      </c>
      <c r="F274">
        <f t="shared" si="94"/>
        <v>-1.2849130000000001E-7</v>
      </c>
      <c r="G274">
        <f t="shared" si="94"/>
        <v>1.4509902467570799E-7</v>
      </c>
      <c r="H274">
        <f t="shared" si="94"/>
        <v>2.49813628783539E-8</v>
      </c>
      <c r="I274">
        <f t="shared" si="94"/>
        <v>1.05516917321347E-8</v>
      </c>
      <c r="J274">
        <f t="shared" si="94"/>
        <v>8</v>
      </c>
      <c r="K274">
        <f t="shared" si="94"/>
        <v>2</v>
      </c>
      <c r="L274">
        <f t="shared" si="94"/>
        <v>0.2</v>
      </c>
      <c r="M274">
        <f t="shared" si="94"/>
        <v>10</v>
      </c>
      <c r="N274" s="16">
        <f t="shared" si="94"/>
        <v>10.051803105999999</v>
      </c>
      <c r="O274">
        <f t="shared" si="94"/>
        <v>-7.2078650204312908E-2</v>
      </c>
      <c r="P274">
        <f t="shared" si="94"/>
        <v>-2.5565821105927266E-2</v>
      </c>
      <c r="Q274">
        <f t="shared" si="94"/>
        <v>0</v>
      </c>
      <c r="R274">
        <f t="shared" si="94"/>
        <v>4.9705237189618902E-3</v>
      </c>
      <c r="S274">
        <f t="shared" si="94"/>
        <v>2.0994624786942581E-3</v>
      </c>
      <c r="T274">
        <f t="shared" si="94"/>
        <v>1.4435124041486374E-4</v>
      </c>
    </row>
    <row r="275" spans="1:20" x14ac:dyDescent="0.25">
      <c r="A275">
        <v>265</v>
      </c>
      <c r="D275">
        <f t="shared" ref="D275:T275" si="95">D147</f>
        <v>9.9847098992000005E-2</v>
      </c>
      <c r="E275">
        <f t="shared" si="95"/>
        <v>-3.7060124999999998E-7</v>
      </c>
      <c r="F275">
        <f t="shared" si="95"/>
        <v>-9.0882940000000001E-8</v>
      </c>
      <c r="G275">
        <f t="shared" si="95"/>
        <v>1.6333553174383E-7</v>
      </c>
      <c r="H275">
        <f t="shared" si="95"/>
        <v>1.91757264891711E-8</v>
      </c>
      <c r="I275">
        <f t="shared" si="95"/>
        <v>1.9226210328023601E-8</v>
      </c>
      <c r="J275">
        <f t="shared" si="95"/>
        <v>8</v>
      </c>
      <c r="K275">
        <f t="shared" si="95"/>
        <v>2</v>
      </c>
      <c r="L275">
        <f t="shared" si="95"/>
        <v>0.2</v>
      </c>
      <c r="M275">
        <f t="shared" si="95"/>
        <v>10</v>
      </c>
      <c r="N275" s="16">
        <f t="shared" si="95"/>
        <v>9.9847098992000003</v>
      </c>
      <c r="O275">
        <f t="shared" si="95"/>
        <v>-7.4233754158384402E-2</v>
      </c>
      <c r="P275">
        <f t="shared" si="95"/>
        <v>-1.820442274587903E-2</v>
      </c>
      <c r="Q275">
        <f t="shared" si="95"/>
        <v>0</v>
      </c>
      <c r="R275">
        <f t="shared" si="95"/>
        <v>3.8410182534612263E-3</v>
      </c>
      <c r="S275">
        <f t="shared" si="95"/>
        <v>3.851130482932519E-3</v>
      </c>
      <c r="T275">
        <f t="shared" si="95"/>
        <v>1.6358565586058424E-4</v>
      </c>
    </row>
    <row r="276" spans="1:20" x14ac:dyDescent="0.25">
      <c r="A276">
        <v>266</v>
      </c>
      <c r="D276">
        <f t="shared" ref="D276:T276" si="96">D148</f>
        <v>4.9832721008E-2</v>
      </c>
      <c r="E276">
        <f t="shared" si="96"/>
        <v>-2.0303504999999999E-7</v>
      </c>
      <c r="F276">
        <f t="shared" si="96"/>
        <v>-8.6511625000000004E-8</v>
      </c>
      <c r="G276">
        <f t="shared" si="96"/>
        <v>6.5880712589651604E-8</v>
      </c>
      <c r="H276">
        <f t="shared" si="96"/>
        <v>2.1184173579526299E-8</v>
      </c>
      <c r="I276">
        <f t="shared" si="96"/>
        <v>2.1882927173823801E-8</v>
      </c>
      <c r="J276">
        <f t="shared" si="96"/>
        <v>8</v>
      </c>
      <c r="K276">
        <f t="shared" si="96"/>
        <v>2</v>
      </c>
      <c r="L276">
        <f t="shared" si="96"/>
        <v>0.2</v>
      </c>
      <c r="M276">
        <f t="shared" si="96"/>
        <v>10</v>
      </c>
      <c r="N276" s="16">
        <f t="shared" si="96"/>
        <v>4.9832721007999998</v>
      </c>
      <c r="O276">
        <f t="shared" si="96"/>
        <v>-8.1486640060214791E-2</v>
      </c>
      <c r="P276">
        <f t="shared" si="96"/>
        <v>-3.4720811246133514E-2</v>
      </c>
      <c r="Q276">
        <f t="shared" si="96"/>
        <v>0</v>
      </c>
      <c r="R276">
        <f t="shared" si="96"/>
        <v>8.502113932781415E-3</v>
      </c>
      <c r="S276">
        <f t="shared" si="96"/>
        <v>8.7825536038101462E-3</v>
      </c>
      <c r="T276">
        <f t="shared" si="96"/>
        <v>1.3220372329071758E-4</v>
      </c>
    </row>
    <row r="277" spans="1:20" x14ac:dyDescent="0.25">
      <c r="A277">
        <v>267</v>
      </c>
      <c r="D277">
        <f t="shared" ref="D277:T277" si="97">D149</f>
        <v>4.9867082565999997E-2</v>
      </c>
      <c r="E277">
        <f t="shared" si="97"/>
        <v>-1.97322E-7</v>
      </c>
      <c r="F277">
        <f t="shared" si="97"/>
        <v>-5.1665405999999997E-8</v>
      </c>
      <c r="G277">
        <f t="shared" si="97"/>
        <v>6.7288051570826104E-8</v>
      </c>
      <c r="H277">
        <f t="shared" si="97"/>
        <v>2.59408011518534E-8</v>
      </c>
      <c r="I277">
        <f t="shared" si="97"/>
        <v>2.2408571776449399E-8</v>
      </c>
      <c r="J277">
        <f t="shared" si="97"/>
        <v>8</v>
      </c>
      <c r="K277">
        <f t="shared" si="97"/>
        <v>2</v>
      </c>
      <c r="L277">
        <f t="shared" si="97"/>
        <v>0.2</v>
      </c>
      <c r="M277">
        <f t="shared" si="97"/>
        <v>10</v>
      </c>
      <c r="N277" s="16">
        <f t="shared" si="97"/>
        <v>4.9867082566000001</v>
      </c>
      <c r="O277">
        <f t="shared" si="97"/>
        <v>-7.9139179533449039E-2</v>
      </c>
      <c r="P277">
        <f t="shared" si="97"/>
        <v>-2.0721246698809734E-2</v>
      </c>
      <c r="Q277">
        <f t="shared" si="97"/>
        <v>0</v>
      </c>
      <c r="R277">
        <f t="shared" si="97"/>
        <v>1.0403977861556378E-2</v>
      </c>
      <c r="S277">
        <f t="shared" si="97"/>
        <v>8.987320141213893E-3</v>
      </c>
      <c r="T277">
        <f t="shared" si="97"/>
        <v>1.3493480690748077E-4</v>
      </c>
    </row>
    <row r="278" spans="1:20" x14ac:dyDescent="0.25">
      <c r="A278">
        <v>268</v>
      </c>
      <c r="D278">
        <f t="shared" ref="D278:T278" si="98">D150</f>
        <v>4.9899716752000001E-2</v>
      </c>
      <c r="E278">
        <f t="shared" si="98"/>
        <v>-1.991643E-7</v>
      </c>
      <c r="F278">
        <f t="shared" si="98"/>
        <v>-5.4081030000000003E-8</v>
      </c>
      <c r="G278">
        <f t="shared" si="98"/>
        <v>6.4393510519982498E-8</v>
      </c>
      <c r="H278">
        <f t="shared" si="98"/>
        <v>1.7959464619247399E-8</v>
      </c>
      <c r="I278">
        <f t="shared" si="98"/>
        <v>1.7725959204091E-8</v>
      </c>
      <c r="J278">
        <f t="shared" si="98"/>
        <v>8</v>
      </c>
      <c r="K278">
        <f t="shared" si="98"/>
        <v>2</v>
      </c>
      <c r="L278">
        <f t="shared" si="98"/>
        <v>0.2</v>
      </c>
      <c r="M278">
        <f t="shared" si="98"/>
        <v>10</v>
      </c>
      <c r="N278" s="16">
        <f t="shared" si="98"/>
        <v>4.9899716751999996</v>
      </c>
      <c r="O278">
        <f t="shared" si="98"/>
        <v>-7.982582385781474E-2</v>
      </c>
      <c r="P278">
        <f t="shared" si="98"/>
        <v>-2.1675886566162691E-2</v>
      </c>
      <c r="Q278">
        <f t="shared" si="98"/>
        <v>0</v>
      </c>
      <c r="R278">
        <f t="shared" si="98"/>
        <v>7.1982230714877056E-3</v>
      </c>
      <c r="S278">
        <f t="shared" si="98"/>
        <v>7.1046331954902472E-3</v>
      </c>
      <c r="T278">
        <f t="shared" si="98"/>
        <v>1.2904584376704218E-4</v>
      </c>
    </row>
    <row r="279" spans="1:20" x14ac:dyDescent="0.25">
      <c r="A279">
        <v>269</v>
      </c>
      <c r="D279">
        <f t="shared" ref="D279:T279" si="99">D151</f>
        <v>4.9957563131999998E-2</v>
      </c>
      <c r="E279">
        <f t="shared" si="99"/>
        <v>-1.7750813E-7</v>
      </c>
      <c r="F279">
        <f t="shared" si="99"/>
        <v>-7.9005694595000002E-8</v>
      </c>
      <c r="G279">
        <f t="shared" si="99"/>
        <v>6.7034685558859395E-8</v>
      </c>
      <c r="H279">
        <f t="shared" si="99"/>
        <v>7.5659313950901606E-8</v>
      </c>
      <c r="I279">
        <f t="shared" si="99"/>
        <v>5.5736610455482802E-8</v>
      </c>
      <c r="J279">
        <f t="shared" si="99"/>
        <v>8</v>
      </c>
      <c r="K279">
        <f t="shared" si="99"/>
        <v>2</v>
      </c>
      <c r="L279">
        <f t="shared" si="99"/>
        <v>0.2</v>
      </c>
      <c r="M279">
        <f t="shared" si="99"/>
        <v>10</v>
      </c>
      <c r="N279" s="16">
        <f t="shared" si="99"/>
        <v>4.9957563131999994</v>
      </c>
      <c r="O279">
        <f t="shared" si="99"/>
        <v>-7.1063566303656761E-2</v>
      </c>
      <c r="P279">
        <f t="shared" si="99"/>
        <v>-3.1629122656062228E-2</v>
      </c>
      <c r="Q279">
        <f t="shared" si="99"/>
        <v>0</v>
      </c>
      <c r="R279">
        <f t="shared" si="99"/>
        <v>3.0289433354061465E-2</v>
      </c>
      <c r="S279">
        <f t="shared" si="99"/>
        <v>2.2313582553341586E-2</v>
      </c>
      <c r="T279">
        <f t="shared" si="99"/>
        <v>1.341832574614128E-4</v>
      </c>
    </row>
    <row r="280" spans="1:20" x14ac:dyDescent="0.25">
      <c r="A280">
        <v>270</v>
      </c>
      <c r="D280">
        <f t="shared" ref="D280:T280" si="100">D152</f>
        <v>5.0006025622000003E-2</v>
      </c>
      <c r="E280">
        <f t="shared" si="100"/>
        <v>-1.9411059000000001E-7</v>
      </c>
      <c r="F280">
        <f t="shared" si="100"/>
        <v>-8.5255794500000002E-8</v>
      </c>
      <c r="G280">
        <f t="shared" si="100"/>
        <v>5.3651821798352398E-8</v>
      </c>
      <c r="H280">
        <f t="shared" si="100"/>
        <v>7.0916356110011004E-8</v>
      </c>
      <c r="I280">
        <f t="shared" si="100"/>
        <v>6.5999139640432197E-8</v>
      </c>
      <c r="J280">
        <f t="shared" si="100"/>
        <v>7</v>
      </c>
      <c r="K280">
        <f t="shared" si="100"/>
        <v>2</v>
      </c>
      <c r="L280">
        <f t="shared" si="100"/>
        <v>0.2</v>
      </c>
      <c r="M280">
        <f t="shared" si="100"/>
        <v>10</v>
      </c>
      <c r="N280" s="16">
        <f t="shared" si="100"/>
        <v>5.0006025622000001</v>
      </c>
      <c r="O280">
        <f t="shared" si="100"/>
        <v>-7.7634880031178327E-2</v>
      </c>
      <c r="P280">
        <f t="shared" si="100"/>
        <v>-3.4098208541689004E-2</v>
      </c>
      <c r="Q280">
        <f t="shared" si="100"/>
        <v>0</v>
      </c>
      <c r="R280">
        <f t="shared" si="100"/>
        <v>2.8363124334684801E-2</v>
      </c>
      <c r="S280">
        <f t="shared" si="100"/>
        <v>2.6396474752593043E-2</v>
      </c>
      <c r="T280">
        <f t="shared" si="100"/>
        <v>1.0729071373100371E-4</v>
      </c>
    </row>
    <row r="281" spans="1:20" x14ac:dyDescent="0.25">
      <c r="A281">
        <v>271</v>
      </c>
      <c r="D281">
        <f t="shared" ref="D281:T281" si="101">D153</f>
        <v>1.0012636888E-2</v>
      </c>
      <c r="E281">
        <f t="shared" si="101"/>
        <v>-3.84332815E-8</v>
      </c>
      <c r="F281">
        <f t="shared" si="101"/>
        <v>-2.8533528400000001E-8</v>
      </c>
      <c r="G281">
        <f t="shared" si="101"/>
        <v>7.3394175016697205E-8</v>
      </c>
      <c r="H281">
        <f t="shared" si="101"/>
        <v>2.1624993505853401E-8</v>
      </c>
      <c r="I281">
        <f t="shared" si="101"/>
        <v>3.7432134029194999E-8</v>
      </c>
      <c r="J281">
        <f t="shared" si="101"/>
        <v>7</v>
      </c>
      <c r="K281">
        <f t="shared" si="101"/>
        <v>2</v>
      </c>
      <c r="L281">
        <f t="shared" si="101"/>
        <v>0.2</v>
      </c>
      <c r="M281">
        <f t="shared" si="101"/>
        <v>10</v>
      </c>
      <c r="N281" s="16">
        <f t="shared" si="101"/>
        <v>1.0012636887999999</v>
      </c>
      <c r="O281">
        <f t="shared" si="101"/>
        <v>-7.6769550179257448E-2</v>
      </c>
      <c r="P281">
        <f t="shared" si="101"/>
        <v>-5.6995032815375581E-2</v>
      </c>
      <c r="Q281">
        <f t="shared" si="101"/>
        <v>0</v>
      </c>
      <c r="R281">
        <f t="shared" si="101"/>
        <v>4.3195401466661884E-2</v>
      </c>
      <c r="S281">
        <f t="shared" si="101"/>
        <v>7.4769782321891382E-2</v>
      </c>
      <c r="T281">
        <f t="shared" si="101"/>
        <v>7.3301544675667858E-4</v>
      </c>
    </row>
    <row r="282" spans="1:20" x14ac:dyDescent="0.25">
      <c r="A282">
        <v>272</v>
      </c>
      <c r="D282">
        <f t="shared" ref="D282:T282" si="102">D154</f>
        <v>1.0033647394000001E-2</v>
      </c>
      <c r="E282">
        <f t="shared" si="102"/>
        <v>-2.6908099E-8</v>
      </c>
      <c r="F282">
        <f t="shared" si="102"/>
        <v>2.8958475000000001E-9</v>
      </c>
      <c r="G282">
        <f t="shared" si="102"/>
        <v>2.8792493109319299E-8</v>
      </c>
      <c r="H282">
        <f t="shared" si="102"/>
        <v>2.74370704275988E-8</v>
      </c>
      <c r="I282">
        <f t="shared" si="102"/>
        <v>2.5166982168981201E-8</v>
      </c>
      <c r="J282">
        <f t="shared" si="102"/>
        <v>7</v>
      </c>
      <c r="K282">
        <f t="shared" si="102"/>
        <v>2</v>
      </c>
      <c r="L282">
        <f t="shared" si="102"/>
        <v>0.2</v>
      </c>
      <c r="M282">
        <f t="shared" si="102"/>
        <v>10</v>
      </c>
      <c r="N282" s="16">
        <f t="shared" si="102"/>
        <v>1.0033647394</v>
      </c>
      <c r="O282">
        <f t="shared" si="102"/>
        <v>-5.3635727753579866E-2</v>
      </c>
      <c r="P282">
        <f t="shared" si="102"/>
        <v>5.7722728062612255E-3</v>
      </c>
      <c r="Q282">
        <f t="shared" si="102"/>
        <v>0</v>
      </c>
      <c r="R282">
        <f t="shared" si="102"/>
        <v>5.4690122844073305E-2</v>
      </c>
      <c r="S282">
        <f t="shared" si="102"/>
        <v>5.016517160854337E-2</v>
      </c>
      <c r="T282">
        <f t="shared" si="102"/>
        <v>2.8695938753575158E-4</v>
      </c>
    </row>
    <row r="283" spans="1:20" x14ac:dyDescent="0.25">
      <c r="A283">
        <v>273</v>
      </c>
      <c r="D283">
        <f t="shared" ref="D283:T283" si="103">D155</f>
        <v>1.0022059757999999E-2</v>
      </c>
      <c r="E283">
        <f t="shared" si="103"/>
        <v>-5.7745233499999999E-8</v>
      </c>
      <c r="F283">
        <f t="shared" si="103"/>
        <v>-1.7865481500000001E-8</v>
      </c>
      <c r="G283">
        <f t="shared" si="103"/>
        <v>1.0119509796565201E-7</v>
      </c>
      <c r="H283">
        <f t="shared" si="103"/>
        <v>2.9511821557550801E-8</v>
      </c>
      <c r="I283">
        <f t="shared" si="103"/>
        <v>2.9138908916754301E-8</v>
      </c>
      <c r="J283">
        <f t="shared" si="103"/>
        <v>7</v>
      </c>
      <c r="K283">
        <f t="shared" si="103"/>
        <v>2</v>
      </c>
      <c r="L283">
        <f t="shared" si="103"/>
        <v>0.2</v>
      </c>
      <c r="M283">
        <f t="shared" si="103"/>
        <v>10</v>
      </c>
      <c r="N283" s="16">
        <f t="shared" si="103"/>
        <v>1.0022059757999999</v>
      </c>
      <c r="O283">
        <f t="shared" si="103"/>
        <v>-0.11523625860224095</v>
      </c>
      <c r="P283">
        <f t="shared" si="103"/>
        <v>-3.5652314856213223E-2</v>
      </c>
      <c r="Q283">
        <f t="shared" si="103"/>
        <v>0</v>
      </c>
      <c r="R283">
        <f t="shared" si="103"/>
        <v>5.8893724983017218E-2</v>
      </c>
      <c r="S283">
        <f t="shared" si="103"/>
        <v>5.8149541352503886E-2</v>
      </c>
      <c r="T283">
        <f t="shared" si="103"/>
        <v>1.0097235539318565E-3</v>
      </c>
    </row>
    <row r="284" spans="1:20" x14ac:dyDescent="0.25">
      <c r="A284">
        <v>274</v>
      </c>
      <c r="D284">
        <f t="shared" ref="D284:T284" si="104">D156</f>
        <v>1.0040071524000001E-2</v>
      </c>
      <c r="E284">
        <f t="shared" si="104"/>
        <v>-5.3750638900000002E-8</v>
      </c>
      <c r="F284">
        <f t="shared" si="104"/>
        <v>-7.0548019999999999E-9</v>
      </c>
      <c r="G284">
        <f t="shared" si="104"/>
        <v>8.8607922710414901E-8</v>
      </c>
      <c r="H284">
        <f t="shared" si="104"/>
        <v>4.7204347846254198E-8</v>
      </c>
      <c r="I284">
        <f t="shared" si="104"/>
        <v>3.3257977306923297E-8</v>
      </c>
      <c r="J284">
        <f t="shared" si="104"/>
        <v>7</v>
      </c>
      <c r="K284">
        <f t="shared" si="104"/>
        <v>2</v>
      </c>
      <c r="L284">
        <f t="shared" si="104"/>
        <v>0.2</v>
      </c>
      <c r="M284">
        <f t="shared" si="104"/>
        <v>10</v>
      </c>
      <c r="N284" s="16">
        <f t="shared" si="104"/>
        <v>1.0040071524</v>
      </c>
      <c r="O284">
        <f t="shared" si="104"/>
        <v>-0.10707222308429443</v>
      </c>
      <c r="P284">
        <f t="shared" si="104"/>
        <v>-1.4053290323950484E-2</v>
      </c>
      <c r="Q284">
        <f t="shared" si="104"/>
        <v>0</v>
      </c>
      <c r="R284">
        <f t="shared" si="104"/>
        <v>9.4031895556552406E-2</v>
      </c>
      <c r="S284">
        <f t="shared" si="104"/>
        <v>6.6250478848527569E-2</v>
      </c>
      <c r="T284">
        <f t="shared" si="104"/>
        <v>8.8254274383010747E-4</v>
      </c>
    </row>
    <row r="285" spans="1:20" x14ac:dyDescent="0.25">
      <c r="A285">
        <v>275</v>
      </c>
      <c r="D285">
        <f t="shared" ref="D285:T285" si="105">D157</f>
        <v>1.003104814E-2</v>
      </c>
      <c r="E285">
        <f t="shared" si="105"/>
        <v>-4.0310498499999997E-8</v>
      </c>
      <c r="F285">
        <f t="shared" si="105"/>
        <v>5.6316280000000001E-9</v>
      </c>
      <c r="G285">
        <f t="shared" si="105"/>
        <v>5.79693685091386E-8</v>
      </c>
      <c r="H285">
        <f t="shared" si="105"/>
        <v>2.4060419000039099E-8</v>
      </c>
      <c r="I285">
        <f t="shared" si="105"/>
        <v>2.0802103434079599E-8</v>
      </c>
      <c r="J285">
        <f t="shared" si="105"/>
        <v>7</v>
      </c>
      <c r="K285">
        <f t="shared" si="105"/>
        <v>2</v>
      </c>
      <c r="L285">
        <f t="shared" si="105"/>
        <v>0.2</v>
      </c>
      <c r="M285">
        <f t="shared" si="105"/>
        <v>10</v>
      </c>
      <c r="N285" s="16">
        <f t="shared" si="105"/>
        <v>1.0031048140000001</v>
      </c>
      <c r="O285">
        <f t="shared" si="105"/>
        <v>-8.037145857023073E-2</v>
      </c>
      <c r="P285">
        <f t="shared" si="105"/>
        <v>1.1228393925343081E-2</v>
      </c>
      <c r="Q285">
        <f t="shared" si="105"/>
        <v>0</v>
      </c>
      <c r="R285">
        <f t="shared" si="105"/>
        <v>4.7971894191386262E-2</v>
      </c>
      <c r="S285">
        <f t="shared" si="105"/>
        <v>4.147543336200079E-2</v>
      </c>
      <c r="T285">
        <f t="shared" si="105"/>
        <v>5.7789941489742066E-4</v>
      </c>
    </row>
    <row r="286" spans="1:20" x14ac:dyDescent="0.25">
      <c r="A286">
        <v>276</v>
      </c>
      <c r="D286">
        <f t="shared" ref="D286:T286" si="106">D158</f>
        <v>1.0044902888E-2</v>
      </c>
      <c r="E286">
        <f t="shared" si="106"/>
        <v>-5.5978652499999998E-8</v>
      </c>
      <c r="F286">
        <f t="shared" si="106"/>
        <v>-8.5333242499999993E-9</v>
      </c>
      <c r="G286">
        <f t="shared" si="106"/>
        <v>4.3181052848833003E-8</v>
      </c>
      <c r="H286">
        <f t="shared" si="106"/>
        <v>4.7495767670316701E-8</v>
      </c>
      <c r="I286">
        <f t="shared" si="106"/>
        <v>5.6449903793499497E-8</v>
      </c>
      <c r="J286">
        <f t="shared" si="106"/>
        <v>7</v>
      </c>
      <c r="K286">
        <f t="shared" si="106"/>
        <v>2</v>
      </c>
      <c r="L286">
        <f t="shared" si="106"/>
        <v>0.2</v>
      </c>
      <c r="M286">
        <f t="shared" si="106"/>
        <v>10</v>
      </c>
      <c r="N286" s="16">
        <f t="shared" si="106"/>
        <v>1.0044902888</v>
      </c>
      <c r="O286">
        <f t="shared" si="106"/>
        <v>-0.11145683163721593</v>
      </c>
      <c r="P286">
        <f t="shared" si="106"/>
        <v>-1.6990356890745486E-2</v>
      </c>
      <c r="Q286">
        <f t="shared" si="106"/>
        <v>0</v>
      </c>
      <c r="R286">
        <f t="shared" si="106"/>
        <v>9.4566902636872369E-2</v>
      </c>
      <c r="S286">
        <f t="shared" si="106"/>
        <v>0.11239512103384608</v>
      </c>
      <c r="T286">
        <f t="shared" si="106"/>
        <v>4.2988024205210226E-4</v>
      </c>
    </row>
    <row r="287" spans="1:20" x14ac:dyDescent="0.25">
      <c r="A287">
        <v>277</v>
      </c>
      <c r="D287">
        <f t="shared" ref="D287:T287" si="107">D159</f>
        <v>1.0036763968E-2</v>
      </c>
      <c r="E287">
        <f t="shared" si="107"/>
        <v>-3.7644559450000003E-8</v>
      </c>
      <c r="F287">
        <f t="shared" si="107"/>
        <v>-5.7291242500000003E-9</v>
      </c>
      <c r="G287">
        <f t="shared" si="107"/>
        <v>4.8790428046181401E-8</v>
      </c>
      <c r="H287">
        <f t="shared" si="107"/>
        <v>2.8197711907747798E-8</v>
      </c>
      <c r="I287">
        <f t="shared" si="107"/>
        <v>1.91755574497653E-8</v>
      </c>
      <c r="J287">
        <f t="shared" si="107"/>
        <v>7</v>
      </c>
      <c r="K287">
        <f t="shared" si="107"/>
        <v>2</v>
      </c>
      <c r="L287">
        <f t="shared" si="107"/>
        <v>0.2</v>
      </c>
      <c r="M287">
        <f t="shared" si="107"/>
        <v>10</v>
      </c>
      <c r="N287" s="16">
        <f t="shared" si="107"/>
        <v>1.0036763968</v>
      </c>
      <c r="O287">
        <f t="shared" si="107"/>
        <v>-7.501334009651188E-2</v>
      </c>
      <c r="P287">
        <f t="shared" si="107"/>
        <v>-1.1416277733074213E-2</v>
      </c>
      <c r="Q287">
        <f t="shared" si="107"/>
        <v>0</v>
      </c>
      <c r="R287">
        <f t="shared" si="107"/>
        <v>5.6188851302371869E-2</v>
      </c>
      <c r="S287">
        <f t="shared" si="107"/>
        <v>3.8210637434341027E-2</v>
      </c>
      <c r="T287">
        <f t="shared" si="107"/>
        <v>4.8611712103362078E-4</v>
      </c>
    </row>
    <row r="288" spans="1:20" x14ac:dyDescent="0.25">
      <c r="A288">
        <v>278</v>
      </c>
      <c r="D288">
        <f t="shared" ref="D288:T288" si="108">D160</f>
        <v>1.0040907466000001E-2</v>
      </c>
      <c r="E288">
        <f t="shared" si="108"/>
        <v>-4.4748860000000001E-8</v>
      </c>
      <c r="F288">
        <f t="shared" si="108"/>
        <v>-9.010599E-9</v>
      </c>
      <c r="G288">
        <f t="shared" si="108"/>
        <v>2.07610979642786E-8</v>
      </c>
      <c r="H288">
        <f t="shared" si="108"/>
        <v>1.32714918346206E-8</v>
      </c>
      <c r="I288">
        <f t="shared" si="108"/>
        <v>2.2271323370447701E-8</v>
      </c>
      <c r="J288">
        <f t="shared" si="108"/>
        <v>7</v>
      </c>
      <c r="K288">
        <f t="shared" si="108"/>
        <v>2</v>
      </c>
      <c r="L288">
        <f t="shared" si="108"/>
        <v>0.2</v>
      </c>
      <c r="M288">
        <f t="shared" si="108"/>
        <v>10</v>
      </c>
      <c r="N288" s="16">
        <f t="shared" si="108"/>
        <v>1.0040907466</v>
      </c>
      <c r="O288">
        <f t="shared" si="108"/>
        <v>-8.9133099077999198E-2</v>
      </c>
      <c r="P288">
        <f t="shared" si="108"/>
        <v>-1.7947778187402327E-2</v>
      </c>
      <c r="Q288">
        <f t="shared" si="108"/>
        <v>0</v>
      </c>
      <c r="R288">
        <f t="shared" si="108"/>
        <v>2.6434845415237291E-2</v>
      </c>
      <c r="S288">
        <f t="shared" si="108"/>
        <v>4.4361176409326936E-2</v>
      </c>
      <c r="T288">
        <f t="shared" si="108"/>
        <v>2.0676515578476099E-4</v>
      </c>
    </row>
    <row r="289" spans="1:20" x14ac:dyDescent="0.25">
      <c r="A289">
        <v>279</v>
      </c>
      <c r="D289">
        <f t="shared" ref="D289:T289" si="109">D161</f>
        <v>1.0063849975999999E-2</v>
      </c>
      <c r="E289">
        <f t="shared" si="109"/>
        <v>-3.6278129999999997E-8</v>
      </c>
      <c r="F289">
        <f t="shared" si="109"/>
        <v>-5.9328566999999999E-9</v>
      </c>
      <c r="G289">
        <f t="shared" si="109"/>
        <v>1.0046302839116E-7</v>
      </c>
      <c r="H289">
        <f t="shared" si="109"/>
        <v>1.8937161835900901E-8</v>
      </c>
      <c r="I289">
        <f t="shared" si="109"/>
        <v>2.5640363113467902E-8</v>
      </c>
      <c r="J289">
        <f t="shared" si="109"/>
        <v>7</v>
      </c>
      <c r="K289">
        <f t="shared" si="109"/>
        <v>2</v>
      </c>
      <c r="L289">
        <f t="shared" si="109"/>
        <v>0.2</v>
      </c>
      <c r="M289">
        <f t="shared" si="109"/>
        <v>10</v>
      </c>
      <c r="N289" s="16">
        <f t="shared" si="109"/>
        <v>1.0063849975999999</v>
      </c>
      <c r="O289">
        <f t="shared" si="109"/>
        <v>-7.2095927674826463E-2</v>
      </c>
      <c r="P289">
        <f t="shared" si="109"/>
        <v>-1.1790431523022539E-2</v>
      </c>
      <c r="Q289">
        <f t="shared" si="109"/>
        <v>0</v>
      </c>
      <c r="R289">
        <f t="shared" si="109"/>
        <v>3.7634030477524484E-2</v>
      </c>
      <c r="S289">
        <f t="shared" si="109"/>
        <v>5.0955376271733681E-2</v>
      </c>
      <c r="T289">
        <f t="shared" si="109"/>
        <v>9.9825641907164316E-4</v>
      </c>
    </row>
    <row r="290" spans="1:20" x14ac:dyDescent="0.25">
      <c r="A290">
        <v>280</v>
      </c>
      <c r="D290">
        <f t="shared" ref="D290:T290" si="110">D162</f>
        <v>9.9026101803999997E-3</v>
      </c>
      <c r="E290">
        <f t="shared" si="110"/>
        <v>-3.9022612999999997E-8</v>
      </c>
      <c r="F290">
        <f t="shared" si="110"/>
        <v>-2.5847243000000001E-8</v>
      </c>
      <c r="G290">
        <f t="shared" si="110"/>
        <v>6.7076300156670894E-8</v>
      </c>
      <c r="H290">
        <f t="shared" si="110"/>
        <v>2.1795997939975399E-8</v>
      </c>
      <c r="I290">
        <f t="shared" si="110"/>
        <v>2.20970690059793E-8</v>
      </c>
      <c r="J290">
        <f t="shared" si="110"/>
        <v>7</v>
      </c>
      <c r="K290">
        <f t="shared" si="110"/>
        <v>2</v>
      </c>
      <c r="L290">
        <f t="shared" si="110"/>
        <v>0.2</v>
      </c>
      <c r="M290">
        <f t="shared" si="110"/>
        <v>10</v>
      </c>
      <c r="N290" s="16">
        <f t="shared" si="110"/>
        <v>0.99026101804</v>
      </c>
      <c r="O290">
        <f t="shared" si="110"/>
        <v>-7.8812782264693251E-2</v>
      </c>
      <c r="P290">
        <f t="shared" si="110"/>
        <v>-5.2202888994174156E-2</v>
      </c>
      <c r="Q290">
        <f t="shared" si="110"/>
        <v>0</v>
      </c>
      <c r="R290">
        <f t="shared" si="110"/>
        <v>4.4020712807852823E-2</v>
      </c>
      <c r="S290">
        <f t="shared" si="110"/>
        <v>4.4628776864741183E-2</v>
      </c>
      <c r="T290">
        <f t="shared" si="110"/>
        <v>6.7735979640431987E-4</v>
      </c>
    </row>
    <row r="291" spans="1:20" x14ac:dyDescent="0.25">
      <c r="A291">
        <v>281</v>
      </c>
      <c r="D291">
        <f t="shared" ref="D291:T291" si="111">D163</f>
        <v>9.8828648514000007E-3</v>
      </c>
      <c r="E291">
        <f t="shared" si="111"/>
        <v>-3.0703243499999997E-8</v>
      </c>
      <c r="F291">
        <f t="shared" si="111"/>
        <v>-1.52126565E-8</v>
      </c>
      <c r="G291">
        <f t="shared" si="111"/>
        <v>2.85964926417385E-8</v>
      </c>
      <c r="H291">
        <f t="shared" si="111"/>
        <v>1.24220719447576E-8</v>
      </c>
      <c r="I291">
        <f t="shared" si="111"/>
        <v>2.8149796842728999E-8</v>
      </c>
      <c r="J291">
        <f t="shared" si="111"/>
        <v>7</v>
      </c>
      <c r="K291">
        <f t="shared" si="111"/>
        <v>2</v>
      </c>
      <c r="L291">
        <f t="shared" si="111"/>
        <v>0.2</v>
      </c>
      <c r="M291">
        <f t="shared" si="111"/>
        <v>10</v>
      </c>
      <c r="N291" s="16">
        <f t="shared" si="111"/>
        <v>0.98828648514000006</v>
      </c>
      <c r="O291">
        <f t="shared" si="111"/>
        <v>-6.2134298023210549E-2</v>
      </c>
      <c r="P291">
        <f t="shared" si="111"/>
        <v>-3.0785924382736012E-2</v>
      </c>
      <c r="Q291">
        <f t="shared" si="111"/>
        <v>0</v>
      </c>
      <c r="R291">
        <f t="shared" si="111"/>
        <v>2.5138605316449097E-2</v>
      </c>
      <c r="S291">
        <f t="shared" si="111"/>
        <v>5.6966876034414901E-2</v>
      </c>
      <c r="T291">
        <f t="shared" si="111"/>
        <v>2.8935428210057469E-4</v>
      </c>
    </row>
    <row r="292" spans="1:20" x14ac:dyDescent="0.25">
      <c r="A292">
        <v>282</v>
      </c>
    </row>
    <row r="293" spans="1:20" x14ac:dyDescent="0.25">
      <c r="A293">
        <v>283</v>
      </c>
    </row>
    <row r="294" spans="1:20" x14ac:dyDescent="0.25">
      <c r="A294">
        <v>284</v>
      </c>
      <c r="C294" s="17" t="s">
        <v>59</v>
      </c>
      <c r="D294">
        <f>AVERAGE(D304:D305)</f>
        <v>1.2469499330999998</v>
      </c>
      <c r="E294">
        <f t="shared" ref="E294:T294" si="112">AVERAGE(E304:E305)</f>
        <v>1.0781865E-5</v>
      </c>
      <c r="F294">
        <f t="shared" si="112"/>
        <v>4.8335934999999995E-6</v>
      </c>
      <c r="G294">
        <f t="shared" si="112"/>
        <v>8.3859689705031949E-6</v>
      </c>
      <c r="H294">
        <f t="shared" si="112"/>
        <v>1.3800740202474501E-7</v>
      </c>
      <c r="I294">
        <f t="shared" si="112"/>
        <v>6.7358667813405247E-8</v>
      </c>
      <c r="J294">
        <f t="shared" si="112"/>
        <v>12</v>
      </c>
      <c r="K294">
        <f t="shared" si="112"/>
        <v>2</v>
      </c>
      <c r="L294">
        <f t="shared" si="112"/>
        <v>0.2</v>
      </c>
      <c r="M294">
        <f t="shared" si="112"/>
        <v>10</v>
      </c>
      <c r="N294">
        <f t="shared" si="112"/>
        <v>124.69499330999999</v>
      </c>
      <c r="O294">
        <f t="shared" si="112"/>
        <v>0.17293897587741225</v>
      </c>
      <c r="P294">
        <f t="shared" si="112"/>
        <v>7.7527427180185154E-2</v>
      </c>
      <c r="Q294">
        <f t="shared" si="112"/>
        <v>0</v>
      </c>
      <c r="R294">
        <f t="shared" si="112"/>
        <v>2.2154091194898041E-3</v>
      </c>
      <c r="S294">
        <f t="shared" si="112"/>
        <v>1.08217746542402E-3</v>
      </c>
      <c r="T294">
        <f t="shared" si="112"/>
        <v>6.7254253712655573E-4</v>
      </c>
    </row>
    <row r="295" spans="1:20" x14ac:dyDescent="0.25">
      <c r="A295">
        <v>285</v>
      </c>
      <c r="D295">
        <f t="shared" ref="D295:T295" si="113">AVERAGE(D308:D311)</f>
        <v>1.1986624025999999</v>
      </c>
      <c r="E295">
        <f t="shared" si="113"/>
        <v>1.1000203749999999E-5</v>
      </c>
      <c r="F295">
        <f t="shared" si="113"/>
        <v>5.0787636250000001E-6</v>
      </c>
      <c r="G295">
        <f t="shared" si="113"/>
        <v>5.589200949376649E-6</v>
      </c>
      <c r="H295">
        <f t="shared" si="113"/>
        <v>1.1288721924082095E-7</v>
      </c>
      <c r="I295">
        <f t="shared" si="113"/>
        <v>1.9560262846523551E-8</v>
      </c>
      <c r="J295">
        <f t="shared" si="113"/>
        <v>12</v>
      </c>
      <c r="K295">
        <f t="shared" si="113"/>
        <v>2</v>
      </c>
      <c r="L295">
        <f t="shared" si="113"/>
        <v>0.2</v>
      </c>
      <c r="M295">
        <f t="shared" si="113"/>
        <v>10</v>
      </c>
      <c r="N295">
        <f t="shared" si="113"/>
        <v>119.86624026000001</v>
      </c>
      <c r="O295">
        <f t="shared" si="113"/>
        <v>0.18354164723924915</v>
      </c>
      <c r="P295">
        <f t="shared" si="113"/>
        <v>8.4740603994434796E-2</v>
      </c>
      <c r="Q295">
        <f t="shared" si="113"/>
        <v>0</v>
      </c>
      <c r="R295">
        <f t="shared" si="113"/>
        <v>1.8834662295274377E-3</v>
      </c>
      <c r="S295">
        <f t="shared" si="113"/>
        <v>3.2636384994768003E-4</v>
      </c>
      <c r="T295">
        <f t="shared" si="113"/>
        <v>4.6630740641358758E-4</v>
      </c>
    </row>
    <row r="296" spans="1:20" x14ac:dyDescent="0.25">
      <c r="A296">
        <v>286</v>
      </c>
      <c r="D296">
        <f t="shared" ref="D296:T296" si="114">AVERAGE(D312:D313)</f>
        <v>1.0006411271000002</v>
      </c>
      <c r="E296">
        <f t="shared" si="114"/>
        <v>9.572854749999999E-6</v>
      </c>
      <c r="F296">
        <f t="shared" si="114"/>
        <v>4.3305982500000007E-6</v>
      </c>
      <c r="G296">
        <f t="shared" si="114"/>
        <v>4.6589938123061344E-7</v>
      </c>
      <c r="H296">
        <f t="shared" si="114"/>
        <v>2.2942933356391353E-8</v>
      </c>
      <c r="I296">
        <f t="shared" si="114"/>
        <v>1.7105968727002301E-8</v>
      </c>
      <c r="J296">
        <f t="shared" si="114"/>
        <v>11</v>
      </c>
      <c r="K296">
        <f t="shared" si="114"/>
        <v>2</v>
      </c>
      <c r="L296">
        <f t="shared" si="114"/>
        <v>0.2</v>
      </c>
      <c r="M296">
        <f t="shared" si="114"/>
        <v>10</v>
      </c>
      <c r="N296">
        <f t="shared" si="114"/>
        <v>100.06411271000002</v>
      </c>
      <c r="O296">
        <f t="shared" si="114"/>
        <v>0.19133419527893569</v>
      </c>
      <c r="P296">
        <f t="shared" si="114"/>
        <v>8.6556439462170592E-2</v>
      </c>
      <c r="Q296">
        <f t="shared" si="114"/>
        <v>0</v>
      </c>
      <c r="R296">
        <f t="shared" si="114"/>
        <v>4.5854293709569807E-4</v>
      </c>
      <c r="S296">
        <f t="shared" si="114"/>
        <v>3.4189993805251175E-4</v>
      </c>
      <c r="T296">
        <f t="shared" si="114"/>
        <v>4.6560499504500033E-5</v>
      </c>
    </row>
    <row r="297" spans="1:20" x14ac:dyDescent="0.25">
      <c r="A297">
        <v>287</v>
      </c>
      <c r="D297">
        <f t="shared" ref="D297:T297" si="115">AVERAGE(D314:D315)</f>
        <v>0.60000981284999999</v>
      </c>
      <c r="E297">
        <f t="shared" si="115"/>
        <v>6.5245375E-6</v>
      </c>
      <c r="F297">
        <f t="shared" si="115"/>
        <v>3.0061487499999999E-6</v>
      </c>
      <c r="G297">
        <f t="shared" si="115"/>
        <v>1.3435081547818801E-6</v>
      </c>
      <c r="H297">
        <f t="shared" si="115"/>
        <v>2.7137959408304349E-8</v>
      </c>
      <c r="I297">
        <f t="shared" si="115"/>
        <v>2.232935091955835E-8</v>
      </c>
      <c r="J297">
        <f t="shared" si="115"/>
        <v>11</v>
      </c>
      <c r="K297">
        <f t="shared" si="115"/>
        <v>2</v>
      </c>
      <c r="L297">
        <f t="shared" si="115"/>
        <v>0.2</v>
      </c>
      <c r="M297">
        <f t="shared" si="115"/>
        <v>10</v>
      </c>
      <c r="N297">
        <f t="shared" si="115"/>
        <v>60.000981285000002</v>
      </c>
      <c r="O297">
        <f t="shared" si="115"/>
        <v>0.21748136681460312</v>
      </c>
      <c r="P297">
        <f t="shared" si="115"/>
        <v>0.10020354099249788</v>
      </c>
      <c r="Q297">
        <f t="shared" si="115"/>
        <v>0</v>
      </c>
      <c r="R297">
        <f t="shared" si="115"/>
        <v>9.0473251336538416E-4</v>
      </c>
      <c r="S297">
        <f t="shared" si="115"/>
        <v>7.4427633415774541E-4</v>
      </c>
      <c r="T297">
        <f t="shared" si="115"/>
        <v>2.2391439522980046E-4</v>
      </c>
    </row>
    <row r="298" spans="1:20" x14ac:dyDescent="0.25">
      <c r="A298">
        <v>288</v>
      </c>
      <c r="D298">
        <f t="shared" ref="D298:T298" si="116">AVERAGE(D316:D317)</f>
        <v>0.39992593531999998</v>
      </c>
      <c r="E298">
        <f t="shared" si="116"/>
        <v>5.0690487500000001E-6</v>
      </c>
      <c r="F298">
        <f t="shared" si="116"/>
        <v>1.9178310000000003E-6</v>
      </c>
      <c r="G298">
        <f t="shared" si="116"/>
        <v>1.1242231759590349E-6</v>
      </c>
      <c r="H298">
        <f t="shared" si="116"/>
        <v>5.4449690908965702E-8</v>
      </c>
      <c r="I298">
        <f t="shared" si="116"/>
        <v>4.8144656956048399E-8</v>
      </c>
      <c r="J298">
        <f t="shared" si="116"/>
        <v>10</v>
      </c>
      <c r="K298">
        <f t="shared" si="116"/>
        <v>2</v>
      </c>
      <c r="L298">
        <f t="shared" si="116"/>
        <v>0.2</v>
      </c>
      <c r="M298">
        <f t="shared" si="116"/>
        <v>10</v>
      </c>
      <c r="N298">
        <f t="shared" si="116"/>
        <v>39.992593532000001</v>
      </c>
      <c r="O298">
        <f t="shared" si="116"/>
        <v>0.25349937000138067</v>
      </c>
      <c r="P298">
        <f t="shared" si="116"/>
        <v>9.5908430907324815E-2</v>
      </c>
      <c r="Q298">
        <f t="shared" si="116"/>
        <v>0</v>
      </c>
      <c r="R298">
        <f t="shared" si="116"/>
        <v>2.7221217301488746E-3</v>
      </c>
      <c r="S298">
        <f t="shared" si="116"/>
        <v>2.4069127074090378E-3</v>
      </c>
      <c r="T298">
        <f t="shared" si="116"/>
        <v>2.8111380414517432E-4</v>
      </c>
    </row>
    <row r="299" spans="1:20" x14ac:dyDescent="0.25">
      <c r="A299">
        <v>289</v>
      </c>
      <c r="D299">
        <f t="shared" ref="D299:T299" si="117">AVERAGE(D318:D319)</f>
        <v>0.20005222544000001</v>
      </c>
      <c r="E299">
        <f t="shared" si="117"/>
        <v>2.9039487500000003E-6</v>
      </c>
      <c r="F299">
        <f t="shared" si="117"/>
        <v>9.3335869999999993E-7</v>
      </c>
      <c r="G299">
        <f t="shared" si="117"/>
        <v>5.2398428884981E-7</v>
      </c>
      <c r="H299">
        <f t="shared" si="117"/>
        <v>4.5633485556042052E-8</v>
      </c>
      <c r="I299">
        <f t="shared" si="117"/>
        <v>3.8227014463252245E-8</v>
      </c>
      <c r="J299">
        <f t="shared" si="117"/>
        <v>10</v>
      </c>
      <c r="K299">
        <f t="shared" si="117"/>
        <v>2</v>
      </c>
      <c r="L299">
        <f t="shared" si="117"/>
        <v>0.2</v>
      </c>
      <c r="M299">
        <f t="shared" si="117"/>
        <v>10</v>
      </c>
      <c r="N299">
        <f t="shared" si="117"/>
        <v>20.005222543999999</v>
      </c>
      <c r="O299">
        <f t="shared" si="117"/>
        <v>0.29031721300029462</v>
      </c>
      <c r="P299">
        <f t="shared" si="117"/>
        <v>9.3311255244986985E-2</v>
      </c>
      <c r="Q299">
        <f t="shared" si="117"/>
        <v>0</v>
      </c>
      <c r="R299">
        <f t="shared" si="117"/>
        <v>4.56412199151888E-3</v>
      </c>
      <c r="S299">
        <f t="shared" si="117"/>
        <v>3.8229367789482747E-3</v>
      </c>
      <c r="T299">
        <f t="shared" si="117"/>
        <v>2.6193685674839472E-4</v>
      </c>
    </row>
    <row r="300" spans="1:20" x14ac:dyDescent="0.25">
      <c r="A300">
        <v>290</v>
      </c>
      <c r="D300">
        <f t="shared" ref="D300:T300" si="118">AVERAGE(D320:D322)</f>
        <v>0.10011590995066666</v>
      </c>
      <c r="E300">
        <f t="shared" si="118"/>
        <v>1.5888535000000002E-6</v>
      </c>
      <c r="F300">
        <f t="shared" si="118"/>
        <v>4.342736833333333E-7</v>
      </c>
      <c r="G300">
        <f t="shared" si="118"/>
        <v>2.30538122314683E-7</v>
      </c>
      <c r="H300">
        <f t="shared" si="118"/>
        <v>2.0377575004658366E-8</v>
      </c>
      <c r="I300">
        <f t="shared" si="118"/>
        <v>1.8350082874149068E-8</v>
      </c>
      <c r="J300">
        <f t="shared" si="118"/>
        <v>9</v>
      </c>
      <c r="K300">
        <f t="shared" si="118"/>
        <v>2</v>
      </c>
      <c r="L300">
        <f t="shared" si="118"/>
        <v>0.20000000000000004</v>
      </c>
      <c r="M300">
        <f t="shared" si="118"/>
        <v>10</v>
      </c>
      <c r="N300">
        <f t="shared" si="118"/>
        <v>10.011590995066667</v>
      </c>
      <c r="O300">
        <f t="shared" si="118"/>
        <v>0.31740395705092617</v>
      </c>
      <c r="P300">
        <f t="shared" si="118"/>
        <v>8.6749477543635087E-2</v>
      </c>
      <c r="Q300">
        <f t="shared" si="118"/>
        <v>0</v>
      </c>
      <c r="R300">
        <f t="shared" si="118"/>
        <v>4.0710135036681879E-3</v>
      </c>
      <c r="S300">
        <f t="shared" si="118"/>
        <v>3.6668555000796341E-3</v>
      </c>
      <c r="T300">
        <f t="shared" si="118"/>
        <v>2.302902352107698E-4</v>
      </c>
    </row>
    <row r="301" spans="1:20" x14ac:dyDescent="0.25">
      <c r="A301">
        <v>291</v>
      </c>
      <c r="D301">
        <f t="shared" ref="D301:T301" si="119">AVERAGE(D323:D326)</f>
        <v>4.96114436445E-2</v>
      </c>
      <c r="E301">
        <f t="shared" si="119"/>
        <v>8.3124257499999994E-7</v>
      </c>
      <c r="F301">
        <f t="shared" si="119"/>
        <v>2.2236306249999998E-7</v>
      </c>
      <c r="G301">
        <f t="shared" si="119"/>
        <v>8.8194427499381379E-8</v>
      </c>
      <c r="H301">
        <f t="shared" si="119"/>
        <v>1.8703329291483652E-8</v>
      </c>
      <c r="I301">
        <f t="shared" si="119"/>
        <v>1.8628589664241327E-8</v>
      </c>
      <c r="J301">
        <f t="shared" si="119"/>
        <v>8</v>
      </c>
      <c r="K301">
        <f t="shared" si="119"/>
        <v>2</v>
      </c>
      <c r="L301">
        <f t="shared" si="119"/>
        <v>0.2</v>
      </c>
      <c r="M301">
        <f t="shared" si="119"/>
        <v>10</v>
      </c>
      <c r="N301">
        <f t="shared" si="119"/>
        <v>4.96114436445</v>
      </c>
      <c r="O301">
        <f t="shared" si="119"/>
        <v>0.33509933078079868</v>
      </c>
      <c r="P301">
        <f t="shared" si="119"/>
        <v>8.964084487332083E-2</v>
      </c>
      <c r="Q301">
        <f t="shared" si="119"/>
        <v>0</v>
      </c>
      <c r="R301">
        <f t="shared" si="119"/>
        <v>7.5413954591250689E-3</v>
      </c>
      <c r="S301">
        <f t="shared" si="119"/>
        <v>7.5092062965793887E-3</v>
      </c>
      <c r="T301">
        <f t="shared" si="119"/>
        <v>1.7781125607834814E-4</v>
      </c>
    </row>
    <row r="302" spans="1:20" x14ac:dyDescent="0.25">
      <c r="A302">
        <v>292</v>
      </c>
      <c r="D302">
        <f t="shared" ref="D302:T302" si="120">AVERAGE(D327:D338)</f>
        <v>9.9754134127666653E-3</v>
      </c>
      <c r="E302">
        <f t="shared" si="120"/>
        <v>1.7373328333333333E-7</v>
      </c>
      <c r="F302">
        <f t="shared" si="120"/>
        <v>4.8874341720833327E-8</v>
      </c>
      <c r="G302">
        <f t="shared" si="120"/>
        <v>4.7591369451355867E-8</v>
      </c>
      <c r="H302">
        <f t="shared" si="120"/>
        <v>1.6365911428601951E-8</v>
      </c>
      <c r="I302">
        <f t="shared" si="120"/>
        <v>1.7651718157702114E-8</v>
      </c>
      <c r="J302">
        <f t="shared" si="120"/>
        <v>7</v>
      </c>
      <c r="K302">
        <f t="shared" si="120"/>
        <v>2</v>
      </c>
      <c r="L302">
        <f t="shared" si="120"/>
        <v>0.19999999999999998</v>
      </c>
      <c r="M302">
        <f t="shared" si="120"/>
        <v>10</v>
      </c>
      <c r="N302">
        <f t="shared" si="120"/>
        <v>0.99754134127666683</v>
      </c>
      <c r="O302">
        <f t="shared" si="120"/>
        <v>0.34832717044645545</v>
      </c>
      <c r="P302">
        <f t="shared" si="120"/>
        <v>9.796819436538777E-2</v>
      </c>
      <c r="Q302">
        <f t="shared" si="120"/>
        <v>0</v>
      </c>
      <c r="R302">
        <f t="shared" si="120"/>
        <v>3.2820477088681001E-2</v>
      </c>
      <c r="S302">
        <f t="shared" si="120"/>
        <v>3.5394045390938801E-2</v>
      </c>
      <c r="T302">
        <f t="shared" si="120"/>
        <v>4.7700676612575868E-4</v>
      </c>
    </row>
    <row r="303" spans="1:20" x14ac:dyDescent="0.25">
      <c r="A303">
        <v>293</v>
      </c>
    </row>
    <row r="304" spans="1:20" x14ac:dyDescent="0.25">
      <c r="A304">
        <v>294</v>
      </c>
      <c r="C304" s="17" t="s">
        <v>58</v>
      </c>
      <c r="D304">
        <f t="shared" ref="D304:T304" si="121">D170</f>
        <v>1.2498854775999999</v>
      </c>
      <c r="E304">
        <f t="shared" si="121"/>
        <v>1.0617279999999999E-5</v>
      </c>
      <c r="F304">
        <f t="shared" si="121"/>
        <v>4.824793E-6</v>
      </c>
      <c r="G304">
        <f t="shared" si="121"/>
        <v>8.2783866257757902E-6</v>
      </c>
      <c r="H304">
        <f t="shared" si="121"/>
        <v>8.8289396871877996E-8</v>
      </c>
      <c r="I304">
        <f t="shared" si="121"/>
        <v>1.97777011050325E-8</v>
      </c>
      <c r="J304">
        <f t="shared" si="121"/>
        <v>12</v>
      </c>
      <c r="K304">
        <f t="shared" si="121"/>
        <v>2</v>
      </c>
      <c r="L304">
        <f t="shared" si="121"/>
        <v>0.2</v>
      </c>
      <c r="M304">
        <f t="shared" si="121"/>
        <v>10</v>
      </c>
      <c r="N304">
        <f t="shared" si="121"/>
        <v>124.98854775999999</v>
      </c>
      <c r="O304">
        <f t="shared" si="121"/>
        <v>0.16989204515580175</v>
      </c>
      <c r="P304">
        <f t="shared" si="121"/>
        <v>7.7203761248021738E-2</v>
      </c>
      <c r="Q304">
        <f t="shared" si="121"/>
        <v>0</v>
      </c>
      <c r="R304">
        <f t="shared" si="121"/>
        <v>1.4127597840629235E-3</v>
      </c>
      <c r="S304">
        <f t="shared" si="121"/>
        <v>3.1647221220634022E-4</v>
      </c>
      <c r="T304">
        <f t="shared" si="121"/>
        <v>6.6233161150665971E-4</v>
      </c>
    </row>
    <row r="305" spans="1:20" x14ac:dyDescent="0.25">
      <c r="A305">
        <v>295</v>
      </c>
      <c r="D305">
        <f t="shared" ref="D305:T305" si="122">D171</f>
        <v>1.2440143885999999</v>
      </c>
      <c r="E305">
        <f t="shared" si="122"/>
        <v>1.0946449999999999E-5</v>
      </c>
      <c r="F305">
        <f t="shared" si="122"/>
        <v>4.8423939999999998E-6</v>
      </c>
      <c r="G305">
        <f t="shared" si="122"/>
        <v>8.4935513152305996E-6</v>
      </c>
      <c r="H305">
        <f t="shared" si="122"/>
        <v>1.87725407177612E-7</v>
      </c>
      <c r="I305">
        <f t="shared" si="122"/>
        <v>1.14939634521778E-7</v>
      </c>
      <c r="J305">
        <f t="shared" si="122"/>
        <v>12</v>
      </c>
      <c r="K305">
        <f t="shared" si="122"/>
        <v>2</v>
      </c>
      <c r="L305">
        <f t="shared" si="122"/>
        <v>0.2</v>
      </c>
      <c r="M305">
        <f t="shared" si="122"/>
        <v>10</v>
      </c>
      <c r="N305">
        <f t="shared" si="122"/>
        <v>124.40143885999998</v>
      </c>
      <c r="O305">
        <f t="shared" si="122"/>
        <v>0.17598590659902275</v>
      </c>
      <c r="P305">
        <f t="shared" si="122"/>
        <v>7.7851093112348585E-2</v>
      </c>
      <c r="Q305">
        <f t="shared" si="122"/>
        <v>0</v>
      </c>
      <c r="R305">
        <f t="shared" si="122"/>
        <v>3.0180584549166843E-3</v>
      </c>
      <c r="S305">
        <f t="shared" si="122"/>
        <v>1.8478827186416999E-3</v>
      </c>
      <c r="T305">
        <f t="shared" si="122"/>
        <v>6.8275346274645175E-4</v>
      </c>
    </row>
    <row r="306" spans="1:20" x14ac:dyDescent="0.25">
      <c r="A306">
        <v>296</v>
      </c>
      <c r="C306" t="s">
        <v>200</v>
      </c>
      <c r="D306">
        <f t="shared" ref="D306:T306" si="123">D172</f>
        <v>1.2485884852</v>
      </c>
      <c r="E306">
        <f t="shared" si="123"/>
        <v>1.8662384999999998E-5</v>
      </c>
      <c r="F306">
        <f t="shared" si="123"/>
        <v>5.9264079999999999E-6</v>
      </c>
      <c r="G306">
        <f t="shared" si="123"/>
        <v>1.12881282444056E-5</v>
      </c>
      <c r="H306">
        <f t="shared" si="123"/>
        <v>2.3454754154062202E-6</v>
      </c>
      <c r="I306">
        <f t="shared" si="123"/>
        <v>5.4105152440964399E-7</v>
      </c>
      <c r="J306">
        <f t="shared" si="123"/>
        <v>12</v>
      </c>
      <c r="K306">
        <f t="shared" si="123"/>
        <v>2</v>
      </c>
      <c r="L306">
        <f t="shared" si="123"/>
        <v>0.2</v>
      </c>
      <c r="M306">
        <f t="shared" si="123"/>
        <v>10</v>
      </c>
      <c r="N306">
        <f t="shared" si="123"/>
        <v>124.85884852</v>
      </c>
      <c r="O306">
        <f t="shared" si="123"/>
        <v>0.29893572175640626</v>
      </c>
      <c r="P306">
        <f t="shared" si="123"/>
        <v>9.4929723768046828E-2</v>
      </c>
      <c r="Q306">
        <f t="shared" si="123"/>
        <v>0</v>
      </c>
      <c r="R306">
        <f t="shared" si="123"/>
        <v>3.7570031170526451E-2</v>
      </c>
      <c r="S306">
        <f t="shared" si="123"/>
        <v>8.6666108301163437E-3</v>
      </c>
      <c r="T306">
        <f t="shared" si="123"/>
        <v>9.0407114739629027E-4</v>
      </c>
    </row>
    <row r="307" spans="1:20" x14ac:dyDescent="0.25">
      <c r="A307">
        <v>297</v>
      </c>
      <c r="C307" t="s">
        <v>200</v>
      </c>
      <c r="D307">
        <f t="shared" ref="D307:T307" si="124">D173</f>
        <v>1.2474923341999999</v>
      </c>
      <c r="E307">
        <f t="shared" si="124"/>
        <v>1.9171935000000001E-5</v>
      </c>
      <c r="F307">
        <f t="shared" si="124"/>
        <v>6.1008439999999996E-6</v>
      </c>
      <c r="G307">
        <f t="shared" si="124"/>
        <v>6.6031136386505104E-6</v>
      </c>
      <c r="H307">
        <f t="shared" si="124"/>
        <v>3.7973700826065098E-6</v>
      </c>
      <c r="I307">
        <f t="shared" si="124"/>
        <v>4.7212274828057202E-7</v>
      </c>
      <c r="J307">
        <f t="shared" si="124"/>
        <v>13</v>
      </c>
      <c r="K307">
        <f t="shared" si="124"/>
        <v>2</v>
      </c>
      <c r="L307">
        <f t="shared" si="124"/>
        <v>0.2</v>
      </c>
      <c r="M307">
        <f t="shared" si="124"/>
        <v>10</v>
      </c>
      <c r="N307">
        <f t="shared" si="124"/>
        <v>124.74923342</v>
      </c>
      <c r="O307">
        <f t="shared" si="124"/>
        <v>0.30736758013498666</v>
      </c>
      <c r="P307">
        <f t="shared" si="124"/>
        <v>9.7809723278378113E-2</v>
      </c>
      <c r="Q307">
        <f t="shared" si="124"/>
        <v>0</v>
      </c>
      <c r="R307">
        <f t="shared" si="124"/>
        <v>6.0880054786736817E-2</v>
      </c>
      <c r="S307">
        <f t="shared" si="124"/>
        <v>7.5691486887306285E-3</v>
      </c>
      <c r="T307">
        <f t="shared" si="124"/>
        <v>5.2931095908376853E-4</v>
      </c>
    </row>
    <row r="308" spans="1:20" x14ac:dyDescent="0.25">
      <c r="A308">
        <v>298</v>
      </c>
      <c r="D308">
        <f t="shared" ref="D308:T308" si="125">D174</f>
        <v>1.1987775216000001</v>
      </c>
      <c r="E308">
        <f t="shared" si="125"/>
        <v>1.111876E-5</v>
      </c>
      <c r="F308">
        <f t="shared" si="125"/>
        <v>5.1090770000000003E-6</v>
      </c>
      <c r="G308">
        <f t="shared" si="125"/>
        <v>4.8774661951859498E-6</v>
      </c>
      <c r="H308">
        <f t="shared" si="125"/>
        <v>3.3207388695891202E-7</v>
      </c>
      <c r="I308">
        <f t="shared" si="125"/>
        <v>2.1649664223724199E-8</v>
      </c>
      <c r="J308">
        <f t="shared" si="125"/>
        <v>12</v>
      </c>
      <c r="K308">
        <f t="shared" si="125"/>
        <v>2</v>
      </c>
      <c r="L308">
        <f t="shared" si="125"/>
        <v>0.2</v>
      </c>
      <c r="M308">
        <f t="shared" si="125"/>
        <v>10</v>
      </c>
      <c r="N308">
        <f t="shared" si="125"/>
        <v>119.87775216</v>
      </c>
      <c r="O308">
        <f t="shared" si="125"/>
        <v>0.18550164312657227</v>
      </c>
      <c r="P308">
        <f t="shared" si="125"/>
        <v>8.5238118131894081E-2</v>
      </c>
      <c r="Q308">
        <f t="shared" si="125"/>
        <v>0</v>
      </c>
      <c r="R308">
        <f t="shared" si="125"/>
        <v>5.5402087706098342E-3</v>
      </c>
      <c r="S308">
        <f t="shared" si="125"/>
        <v>3.6119569867857618E-4</v>
      </c>
      <c r="T308">
        <f t="shared" si="125"/>
        <v>4.0687000776224342E-4</v>
      </c>
    </row>
    <row r="309" spans="1:20" x14ac:dyDescent="0.25">
      <c r="A309">
        <v>299</v>
      </c>
      <c r="D309">
        <f t="shared" ref="D309:T309" si="126">D175</f>
        <v>1.1983083614000001</v>
      </c>
      <c r="E309">
        <f t="shared" si="126"/>
        <v>1.1126934999999999E-5</v>
      </c>
      <c r="F309">
        <f t="shared" si="126"/>
        <v>5.0826289999999996E-6</v>
      </c>
      <c r="G309">
        <f t="shared" si="126"/>
        <v>7.5549003445407702E-6</v>
      </c>
      <c r="H309">
        <f t="shared" si="126"/>
        <v>5.6332089212100302E-8</v>
      </c>
      <c r="I309">
        <f t="shared" si="126"/>
        <v>1.4931289261145501E-8</v>
      </c>
      <c r="J309">
        <f t="shared" si="126"/>
        <v>12</v>
      </c>
      <c r="K309">
        <f t="shared" si="126"/>
        <v>2</v>
      </c>
      <c r="L309">
        <f t="shared" si="126"/>
        <v>0.2</v>
      </c>
      <c r="M309">
        <f t="shared" si="126"/>
        <v>10</v>
      </c>
      <c r="N309">
        <f t="shared" si="126"/>
        <v>119.83083614</v>
      </c>
      <c r="O309">
        <f t="shared" si="126"/>
        <v>0.18571071284189736</v>
      </c>
      <c r="P309">
        <f t="shared" si="126"/>
        <v>8.4830068181480339E-2</v>
      </c>
      <c r="Q309">
        <f t="shared" si="126"/>
        <v>0</v>
      </c>
      <c r="R309">
        <f t="shared" si="126"/>
        <v>9.4019354327606864E-4</v>
      </c>
      <c r="S309">
        <f t="shared" si="126"/>
        <v>2.4920612660502629E-4</v>
      </c>
      <c r="T309">
        <f t="shared" si="126"/>
        <v>6.304637927848786E-4</v>
      </c>
    </row>
    <row r="310" spans="1:20" x14ac:dyDescent="0.25">
      <c r="A310">
        <v>300</v>
      </c>
      <c r="D310">
        <f t="shared" ref="D310:T310" si="127">D176</f>
        <v>1.1986240295999999</v>
      </c>
      <c r="E310">
        <f t="shared" si="127"/>
        <v>1.0980915E-5</v>
      </c>
      <c r="F310">
        <f t="shared" si="127"/>
        <v>5.1311504999999997E-6</v>
      </c>
      <c r="G310">
        <f t="shared" si="127"/>
        <v>5.8264458674402152E-6</v>
      </c>
      <c r="H310">
        <f t="shared" si="127"/>
        <v>3.4196787495319E-8</v>
      </c>
      <c r="I310">
        <f t="shared" si="127"/>
        <v>2.38010927217639E-8</v>
      </c>
      <c r="J310">
        <f t="shared" si="127"/>
        <v>12</v>
      </c>
      <c r="K310">
        <f t="shared" si="127"/>
        <v>2</v>
      </c>
      <c r="L310">
        <f t="shared" si="127"/>
        <v>0.2</v>
      </c>
      <c r="M310">
        <f t="shared" si="127"/>
        <v>10</v>
      </c>
      <c r="N310">
        <f t="shared" si="127"/>
        <v>119.86240296</v>
      </c>
      <c r="O310">
        <f t="shared" si="127"/>
        <v>0.18322534387475126</v>
      </c>
      <c r="P310">
        <f t="shared" si="127"/>
        <v>8.5617347446510783E-2</v>
      </c>
      <c r="Q310">
        <f t="shared" si="127"/>
        <v>0</v>
      </c>
      <c r="R310">
        <f t="shared" si="127"/>
        <v>5.7060073302102939E-4</v>
      </c>
      <c r="S310">
        <f t="shared" si="127"/>
        <v>3.971402563939371E-4</v>
      </c>
      <c r="T310">
        <f t="shared" si="127"/>
        <v>4.8609453202640981E-4</v>
      </c>
    </row>
    <row r="311" spans="1:20" x14ac:dyDescent="0.25">
      <c r="A311">
        <v>301</v>
      </c>
      <c r="D311">
        <f t="shared" ref="D311:T311" si="128">D177</f>
        <v>1.1989396978</v>
      </c>
      <c r="E311">
        <f t="shared" si="128"/>
        <v>1.0774205E-5</v>
      </c>
      <c r="F311">
        <f t="shared" si="128"/>
        <v>4.9921979999999998E-6</v>
      </c>
      <c r="G311">
        <f t="shared" si="128"/>
        <v>4.0979913903396601E-6</v>
      </c>
      <c r="H311">
        <f t="shared" si="128"/>
        <v>2.8946113296952499E-8</v>
      </c>
      <c r="I311">
        <f t="shared" si="128"/>
        <v>1.7859005179460599E-8</v>
      </c>
      <c r="J311">
        <f t="shared" si="128"/>
        <v>12</v>
      </c>
      <c r="K311">
        <f t="shared" si="128"/>
        <v>2</v>
      </c>
      <c r="L311">
        <f t="shared" si="128"/>
        <v>0.2</v>
      </c>
      <c r="M311">
        <f t="shared" si="128"/>
        <v>10</v>
      </c>
      <c r="N311">
        <f t="shared" si="128"/>
        <v>119.89396977999999</v>
      </c>
      <c r="O311">
        <f t="shared" si="128"/>
        <v>0.17972888911377577</v>
      </c>
      <c r="P311">
        <f t="shared" si="128"/>
        <v>8.3276882217853954E-2</v>
      </c>
      <c r="Q311">
        <f t="shared" si="128"/>
        <v>0</v>
      </c>
      <c r="R311">
        <f t="shared" si="128"/>
        <v>4.8286187120281872E-4</v>
      </c>
      <c r="S311">
        <f t="shared" si="128"/>
        <v>2.9791331811318056E-4</v>
      </c>
      <c r="T311">
        <f t="shared" si="128"/>
        <v>3.418012930808187E-4</v>
      </c>
    </row>
    <row r="312" spans="1:20" x14ac:dyDescent="0.25">
      <c r="A312">
        <v>302</v>
      </c>
      <c r="D312">
        <f t="shared" ref="D312:T312" si="129">D178</f>
        <v>1.0007938994000001</v>
      </c>
      <c r="E312">
        <f t="shared" si="129"/>
        <v>9.6497000000000001E-6</v>
      </c>
      <c r="F312">
        <f t="shared" si="129"/>
        <v>4.3416930000000003E-6</v>
      </c>
      <c r="G312">
        <f t="shared" si="129"/>
        <v>4.3894702904070398E-7</v>
      </c>
      <c r="H312">
        <f t="shared" si="129"/>
        <v>3.0068038013811402E-8</v>
      </c>
      <c r="I312">
        <f t="shared" si="129"/>
        <v>1.7185597778372499E-8</v>
      </c>
      <c r="J312">
        <f t="shared" si="129"/>
        <v>11</v>
      </c>
      <c r="K312">
        <f t="shared" si="129"/>
        <v>2</v>
      </c>
      <c r="L312">
        <f t="shared" si="129"/>
        <v>0.2</v>
      </c>
      <c r="M312">
        <f t="shared" si="129"/>
        <v>10</v>
      </c>
      <c r="N312">
        <f t="shared" si="129"/>
        <v>100.07938994000001</v>
      </c>
      <c r="O312">
        <f t="shared" si="129"/>
        <v>0.19284090372223947</v>
      </c>
      <c r="P312">
        <f t="shared" si="129"/>
        <v>8.6764977336551502E-2</v>
      </c>
      <c r="Q312">
        <f t="shared" si="129"/>
        <v>0</v>
      </c>
      <c r="R312">
        <f t="shared" si="129"/>
        <v>6.0088371905220274E-4</v>
      </c>
      <c r="S312">
        <f t="shared" si="129"/>
        <v>3.4343929931378834E-4</v>
      </c>
      <c r="T312">
        <f t="shared" si="129"/>
        <v>4.3859882569614303E-5</v>
      </c>
    </row>
    <row r="313" spans="1:20" x14ac:dyDescent="0.25">
      <c r="A313">
        <v>303</v>
      </c>
      <c r="D313">
        <f t="shared" ref="D313:T313" si="130">D179</f>
        <v>1.0004883548000001</v>
      </c>
      <c r="E313">
        <f t="shared" si="130"/>
        <v>9.4960094999999995E-6</v>
      </c>
      <c r="F313">
        <f t="shared" si="130"/>
        <v>4.3195035000000003E-6</v>
      </c>
      <c r="G313">
        <f t="shared" si="130"/>
        <v>4.9285173342052296E-7</v>
      </c>
      <c r="H313">
        <f t="shared" si="130"/>
        <v>1.5817828698971301E-8</v>
      </c>
      <c r="I313">
        <f t="shared" si="130"/>
        <v>1.70263396756321E-8</v>
      </c>
      <c r="J313">
        <f t="shared" si="130"/>
        <v>11</v>
      </c>
      <c r="K313">
        <f t="shared" si="130"/>
        <v>2</v>
      </c>
      <c r="L313">
        <f t="shared" si="130"/>
        <v>0.2</v>
      </c>
      <c r="M313">
        <f t="shared" si="130"/>
        <v>10</v>
      </c>
      <c r="N313">
        <f t="shared" si="130"/>
        <v>100.04883548000001</v>
      </c>
      <c r="O313">
        <f t="shared" si="130"/>
        <v>0.18982748683563189</v>
      </c>
      <c r="P313">
        <f t="shared" si="130"/>
        <v>8.6347901587789697E-2</v>
      </c>
      <c r="Q313">
        <f t="shared" si="130"/>
        <v>0</v>
      </c>
      <c r="R313">
        <f t="shared" si="130"/>
        <v>3.1620215513919345E-4</v>
      </c>
      <c r="S313">
        <f t="shared" si="130"/>
        <v>3.4036057679123522E-4</v>
      </c>
      <c r="T313">
        <f t="shared" si="130"/>
        <v>4.9261116439385757E-5</v>
      </c>
    </row>
    <row r="314" spans="1:20" x14ac:dyDescent="0.25">
      <c r="A314">
        <v>304</v>
      </c>
      <c r="D314">
        <f t="shared" ref="D314:T314" si="131">D180</f>
        <v>0.59957792164000001</v>
      </c>
      <c r="E314">
        <f t="shared" si="131"/>
        <v>6.5340255000000002E-6</v>
      </c>
      <c r="F314">
        <f t="shared" si="131"/>
        <v>3.013215E-6</v>
      </c>
      <c r="G314">
        <f t="shared" si="131"/>
        <v>1.34280363173155E-6</v>
      </c>
      <c r="H314">
        <f t="shared" si="131"/>
        <v>3.3314379399142301E-8</v>
      </c>
      <c r="I314">
        <f t="shared" si="131"/>
        <v>2.13467399150315E-8</v>
      </c>
      <c r="J314">
        <f t="shared" si="131"/>
        <v>11</v>
      </c>
      <c r="K314">
        <f t="shared" si="131"/>
        <v>2</v>
      </c>
      <c r="L314">
        <f t="shared" si="131"/>
        <v>0.2</v>
      </c>
      <c r="M314">
        <f t="shared" si="131"/>
        <v>10</v>
      </c>
      <c r="N314">
        <f t="shared" si="131"/>
        <v>59.957792164000004</v>
      </c>
      <c r="O314">
        <f t="shared" si="131"/>
        <v>0.21795417289975449</v>
      </c>
      <c r="P314">
        <f t="shared" si="131"/>
        <v>0.1005112060083227</v>
      </c>
      <c r="Q314">
        <f t="shared" si="131"/>
        <v>0</v>
      </c>
      <c r="R314">
        <f t="shared" si="131"/>
        <v>1.11126104537068E-3</v>
      </c>
      <c r="S314">
        <f t="shared" si="131"/>
        <v>7.1205890492574079E-4</v>
      </c>
      <c r="T314">
        <f t="shared" si="131"/>
        <v>2.2395815177093852E-4</v>
      </c>
    </row>
    <row r="315" spans="1:20" x14ac:dyDescent="0.25">
      <c r="A315">
        <v>305</v>
      </c>
      <c r="D315">
        <f t="shared" ref="D315:T315" si="132">D181</f>
        <v>0.60044170405999997</v>
      </c>
      <c r="E315">
        <f t="shared" si="132"/>
        <v>6.5150494999999999E-6</v>
      </c>
      <c r="F315">
        <f t="shared" si="132"/>
        <v>2.9990824999999998E-6</v>
      </c>
      <c r="G315">
        <f t="shared" si="132"/>
        <v>1.34421267783221E-6</v>
      </c>
      <c r="H315">
        <f t="shared" si="132"/>
        <v>2.09615394174664E-8</v>
      </c>
      <c r="I315">
        <f t="shared" si="132"/>
        <v>2.33119619240852E-8</v>
      </c>
      <c r="J315">
        <f t="shared" si="132"/>
        <v>11</v>
      </c>
      <c r="K315">
        <f t="shared" si="132"/>
        <v>2</v>
      </c>
      <c r="L315">
        <f t="shared" si="132"/>
        <v>0.2</v>
      </c>
      <c r="M315">
        <f t="shared" si="132"/>
        <v>10</v>
      </c>
      <c r="N315">
        <f t="shared" si="132"/>
        <v>60.044170405999999</v>
      </c>
      <c r="O315">
        <f t="shared" si="132"/>
        <v>0.21700856072945177</v>
      </c>
      <c r="P315">
        <f t="shared" si="132"/>
        <v>9.9895875976673071E-2</v>
      </c>
      <c r="Q315">
        <f t="shared" si="132"/>
        <v>0</v>
      </c>
      <c r="R315">
        <f t="shared" si="132"/>
        <v>6.9820398136008846E-4</v>
      </c>
      <c r="S315">
        <f t="shared" si="132"/>
        <v>7.7649376338975013E-4</v>
      </c>
      <c r="T315">
        <f t="shared" si="132"/>
        <v>2.2387063868866238E-4</v>
      </c>
    </row>
    <row r="316" spans="1:20" x14ac:dyDescent="0.25">
      <c r="A316">
        <v>306</v>
      </c>
      <c r="D316">
        <f t="shared" ref="D316:T316" si="133">D182</f>
        <v>0.39963997977999999</v>
      </c>
      <c r="E316">
        <f t="shared" si="133"/>
        <v>5.0652600000000002E-6</v>
      </c>
      <c r="F316">
        <f t="shared" si="133"/>
        <v>1.8919105E-6</v>
      </c>
      <c r="G316">
        <f t="shared" si="133"/>
        <v>1.1567534049991201E-6</v>
      </c>
      <c r="H316">
        <f t="shared" si="133"/>
        <v>3.0163994927727999E-8</v>
      </c>
      <c r="I316">
        <f t="shared" si="133"/>
        <v>2.6689664755294301E-8</v>
      </c>
      <c r="J316">
        <f t="shared" si="133"/>
        <v>10</v>
      </c>
      <c r="K316">
        <f t="shared" si="133"/>
        <v>2</v>
      </c>
      <c r="L316">
        <f t="shared" si="133"/>
        <v>0.2</v>
      </c>
      <c r="M316">
        <f t="shared" si="133"/>
        <v>10</v>
      </c>
      <c r="N316">
        <f t="shared" si="133"/>
        <v>39.963997978000002</v>
      </c>
      <c r="O316">
        <f t="shared" si="133"/>
        <v>0.25349115485334595</v>
      </c>
      <c r="P316">
        <f t="shared" si="133"/>
        <v>9.4680742454320441E-2</v>
      </c>
      <c r="Q316">
        <f t="shared" si="133"/>
        <v>0</v>
      </c>
      <c r="R316">
        <f t="shared" si="133"/>
        <v>1.5095584252773281E-3</v>
      </c>
      <c r="S316">
        <f t="shared" si="133"/>
        <v>1.3356854221635605E-3</v>
      </c>
      <c r="T316">
        <f t="shared" si="133"/>
        <v>2.8944886986429825E-4</v>
      </c>
    </row>
    <row r="317" spans="1:20" x14ac:dyDescent="0.25">
      <c r="A317">
        <v>307</v>
      </c>
      <c r="D317">
        <f t="shared" ref="D317:T317" si="134">D183</f>
        <v>0.40021189085999997</v>
      </c>
      <c r="E317">
        <f t="shared" si="134"/>
        <v>5.0728375E-6</v>
      </c>
      <c r="F317">
        <f t="shared" si="134"/>
        <v>1.9437515000000002E-6</v>
      </c>
      <c r="G317">
        <f t="shared" si="134"/>
        <v>1.09169294691895E-6</v>
      </c>
      <c r="H317">
        <f t="shared" si="134"/>
        <v>7.8735386890203405E-8</v>
      </c>
      <c r="I317">
        <f t="shared" si="134"/>
        <v>6.9599649156802499E-8</v>
      </c>
      <c r="J317">
        <f t="shared" si="134"/>
        <v>10</v>
      </c>
      <c r="K317">
        <f t="shared" si="134"/>
        <v>2</v>
      </c>
      <c r="L317">
        <f t="shared" si="134"/>
        <v>0.2</v>
      </c>
      <c r="M317">
        <f t="shared" si="134"/>
        <v>10</v>
      </c>
      <c r="N317">
        <f t="shared" si="134"/>
        <v>40.021189086</v>
      </c>
      <c r="O317">
        <f t="shared" si="134"/>
        <v>0.25350758514941546</v>
      </c>
      <c r="P317">
        <f t="shared" si="134"/>
        <v>9.7136119360329204E-2</v>
      </c>
      <c r="Q317">
        <f t="shared" si="134"/>
        <v>0</v>
      </c>
      <c r="R317">
        <f t="shared" si="134"/>
        <v>3.9346850350204209E-3</v>
      </c>
      <c r="S317">
        <f t="shared" si="134"/>
        <v>3.4781399926545153E-3</v>
      </c>
      <c r="T317">
        <f t="shared" si="134"/>
        <v>2.7277873842605045E-4</v>
      </c>
    </row>
    <row r="318" spans="1:20" x14ac:dyDescent="0.25">
      <c r="A318">
        <v>308</v>
      </c>
      <c r="D318">
        <f t="shared" ref="D318:T318" si="135">D184</f>
        <v>0.19989913292</v>
      </c>
      <c r="E318">
        <f t="shared" si="135"/>
        <v>2.8775220000000002E-6</v>
      </c>
      <c r="F318">
        <f t="shared" si="135"/>
        <v>9.2939524999999997E-7</v>
      </c>
      <c r="G318">
        <f t="shared" si="135"/>
        <v>5.5784905952282395E-7</v>
      </c>
      <c r="H318">
        <f t="shared" si="135"/>
        <v>7.1279300543706203E-8</v>
      </c>
      <c r="I318">
        <f t="shared" si="135"/>
        <v>5.4317775044523898E-8</v>
      </c>
      <c r="J318">
        <f t="shared" si="135"/>
        <v>10</v>
      </c>
      <c r="K318">
        <f t="shared" si="135"/>
        <v>2</v>
      </c>
      <c r="L318">
        <f t="shared" si="135"/>
        <v>0.2</v>
      </c>
      <c r="M318">
        <f t="shared" si="135"/>
        <v>10</v>
      </c>
      <c r="N318">
        <f t="shared" si="135"/>
        <v>19.989913292000001</v>
      </c>
      <c r="O318">
        <f t="shared" si="135"/>
        <v>0.28789739684879878</v>
      </c>
      <c r="P318">
        <f t="shared" si="135"/>
        <v>9.2986421344003117E-2</v>
      </c>
      <c r="Q318">
        <f t="shared" si="135"/>
        <v>0</v>
      </c>
      <c r="R318">
        <f t="shared" si="135"/>
        <v>7.1315267357595106E-3</v>
      </c>
      <c r="S318">
        <f t="shared" si="135"/>
        <v>5.434518324425347E-3</v>
      </c>
      <c r="T318">
        <f t="shared" si="135"/>
        <v>2.790652722571219E-4</v>
      </c>
    </row>
    <row r="319" spans="1:20" x14ac:dyDescent="0.25">
      <c r="A319">
        <v>309</v>
      </c>
      <c r="D319">
        <f t="shared" ref="D319:T319" si="136">D185</f>
        <v>0.20020531795999999</v>
      </c>
      <c r="E319">
        <f t="shared" si="136"/>
        <v>2.9303755E-6</v>
      </c>
      <c r="F319">
        <f t="shared" si="136"/>
        <v>9.3732215E-7</v>
      </c>
      <c r="G319">
        <f t="shared" si="136"/>
        <v>4.9011951817679605E-7</v>
      </c>
      <c r="H319">
        <f t="shared" si="136"/>
        <v>1.9987670568377899E-8</v>
      </c>
      <c r="I319">
        <f t="shared" si="136"/>
        <v>2.2136253881980599E-8</v>
      </c>
      <c r="J319">
        <f t="shared" si="136"/>
        <v>10</v>
      </c>
      <c r="K319">
        <f t="shared" si="136"/>
        <v>2</v>
      </c>
      <c r="L319">
        <f t="shared" si="136"/>
        <v>0.2</v>
      </c>
      <c r="M319">
        <f t="shared" si="136"/>
        <v>10</v>
      </c>
      <c r="N319">
        <f t="shared" si="136"/>
        <v>20.020531796</v>
      </c>
      <c r="O319">
        <f t="shared" si="136"/>
        <v>0.29273702915179045</v>
      </c>
      <c r="P319">
        <f t="shared" si="136"/>
        <v>9.3636089145970866E-2</v>
      </c>
      <c r="Q319">
        <f t="shared" si="136"/>
        <v>0</v>
      </c>
      <c r="R319">
        <f t="shared" si="136"/>
        <v>1.9967172472782502E-3</v>
      </c>
      <c r="S319">
        <f t="shared" si="136"/>
        <v>2.2113552334712019E-3</v>
      </c>
      <c r="T319">
        <f t="shared" si="136"/>
        <v>2.4480844123966753E-4</v>
      </c>
    </row>
    <row r="320" spans="1:20" x14ac:dyDescent="0.25">
      <c r="A320">
        <v>310</v>
      </c>
      <c r="D320">
        <f t="shared" ref="D320:T320" si="137">D186</f>
        <v>9.9972301651999995E-2</v>
      </c>
      <c r="E320">
        <f t="shared" si="137"/>
        <v>1.6016495E-6</v>
      </c>
      <c r="F320">
        <f t="shared" si="137"/>
        <v>4.0751954999999999E-7</v>
      </c>
      <c r="G320">
        <f t="shared" si="137"/>
        <v>2.4812764705984301E-7</v>
      </c>
      <c r="H320">
        <f t="shared" si="137"/>
        <v>2.4353884387300502E-8</v>
      </c>
      <c r="I320">
        <f t="shared" si="137"/>
        <v>2.1913382640466501E-8</v>
      </c>
      <c r="J320">
        <f t="shared" si="137"/>
        <v>9</v>
      </c>
      <c r="K320">
        <f t="shared" si="137"/>
        <v>2</v>
      </c>
      <c r="L320">
        <f t="shared" si="137"/>
        <v>0.2</v>
      </c>
      <c r="M320">
        <f t="shared" si="137"/>
        <v>10</v>
      </c>
      <c r="N320">
        <f t="shared" si="137"/>
        <v>9.9972301651999995</v>
      </c>
      <c r="O320">
        <f t="shared" si="137"/>
        <v>0.3204186506729203</v>
      </c>
      <c r="P320">
        <f t="shared" si="137"/>
        <v>8.1526491491325473E-2</v>
      </c>
      <c r="Q320">
        <f t="shared" si="137"/>
        <v>0</v>
      </c>
      <c r="R320">
        <f t="shared" si="137"/>
        <v>4.8721263759787187E-3</v>
      </c>
      <c r="S320">
        <f t="shared" si="137"/>
        <v>4.3838907934212025E-3</v>
      </c>
      <c r="T320">
        <f t="shared" si="137"/>
        <v>2.4819639336059947E-4</v>
      </c>
    </row>
    <row r="321" spans="1:20" x14ac:dyDescent="0.25">
      <c r="A321">
        <v>311</v>
      </c>
      <c r="D321">
        <f t="shared" ref="D321:T321" si="138">D187</f>
        <v>0.10011996526</v>
      </c>
      <c r="E321">
        <f t="shared" si="138"/>
        <v>1.5702405E-6</v>
      </c>
      <c r="F321">
        <f t="shared" si="138"/>
        <v>4.3672804999999999E-7</v>
      </c>
      <c r="G321">
        <f t="shared" si="138"/>
        <v>2.35312695438721E-7</v>
      </c>
      <c r="H321">
        <f t="shared" si="138"/>
        <v>1.4406160305577599E-8</v>
      </c>
      <c r="I321">
        <f t="shared" si="138"/>
        <v>2.2926995334048899E-8</v>
      </c>
      <c r="J321">
        <f t="shared" si="138"/>
        <v>9</v>
      </c>
      <c r="K321">
        <f t="shared" si="138"/>
        <v>2</v>
      </c>
      <c r="L321">
        <f t="shared" si="138"/>
        <v>0.2</v>
      </c>
      <c r="M321">
        <f t="shared" si="138"/>
        <v>10</v>
      </c>
      <c r="N321">
        <f t="shared" si="138"/>
        <v>10.011996526000001</v>
      </c>
      <c r="O321">
        <f t="shared" si="138"/>
        <v>0.31367180280621682</v>
      </c>
      <c r="P321">
        <f t="shared" si="138"/>
        <v>8.7240951166107111E-2</v>
      </c>
      <c r="Q321">
        <f t="shared" si="138"/>
        <v>0</v>
      </c>
      <c r="R321">
        <f t="shared" si="138"/>
        <v>2.8777797251859734E-3</v>
      </c>
      <c r="S321">
        <f t="shared" si="138"/>
        <v>4.5799047721421272E-3</v>
      </c>
      <c r="T321">
        <f t="shared" si="138"/>
        <v>2.3503074020015993E-4</v>
      </c>
    </row>
    <row r="322" spans="1:20" x14ac:dyDescent="0.25">
      <c r="A322">
        <v>312</v>
      </c>
      <c r="D322">
        <f t="shared" ref="D322:T322" si="139">D188</f>
        <v>0.10025546294</v>
      </c>
      <c r="E322">
        <f t="shared" si="139"/>
        <v>1.5946705000000001E-6</v>
      </c>
      <c r="F322">
        <f t="shared" si="139"/>
        <v>4.5857344999999998E-7</v>
      </c>
      <c r="G322">
        <f t="shared" si="139"/>
        <v>2.0817402444548499E-7</v>
      </c>
      <c r="H322">
        <f t="shared" si="139"/>
        <v>2.2372680321097E-8</v>
      </c>
      <c r="I322">
        <f t="shared" si="139"/>
        <v>1.02098706479318E-8</v>
      </c>
      <c r="J322">
        <f t="shared" si="139"/>
        <v>9</v>
      </c>
      <c r="K322">
        <f t="shared" si="139"/>
        <v>2</v>
      </c>
      <c r="L322">
        <f t="shared" si="139"/>
        <v>0.2</v>
      </c>
      <c r="M322">
        <f t="shared" si="139"/>
        <v>10</v>
      </c>
      <c r="N322">
        <f t="shared" si="139"/>
        <v>10.025546294</v>
      </c>
      <c r="O322">
        <f t="shared" si="139"/>
        <v>0.31812141767364127</v>
      </c>
      <c r="P322">
        <f t="shared" si="139"/>
        <v>9.1480989973472662E-2</v>
      </c>
      <c r="Q322">
        <f t="shared" si="139"/>
        <v>0</v>
      </c>
      <c r="R322">
        <f t="shared" si="139"/>
        <v>4.4631344098398709E-3</v>
      </c>
      <c r="S322">
        <f t="shared" si="139"/>
        <v>2.0367709346755724E-3</v>
      </c>
      <c r="T322">
        <f t="shared" si="139"/>
        <v>2.0764357207154999E-4</v>
      </c>
    </row>
    <row r="323" spans="1:20" x14ac:dyDescent="0.25">
      <c r="A323">
        <v>313</v>
      </c>
      <c r="D323">
        <f t="shared" ref="D323:T323" si="140">D189</f>
        <v>4.9525609801999999E-2</v>
      </c>
      <c r="E323">
        <f t="shared" si="140"/>
        <v>8.1622945000000001E-7</v>
      </c>
      <c r="F323">
        <f t="shared" si="140"/>
        <v>2.2019480000000001E-7</v>
      </c>
      <c r="G323">
        <f t="shared" si="140"/>
        <v>1.1402682797608701E-7</v>
      </c>
      <c r="H323">
        <f t="shared" si="140"/>
        <v>3.0182002924714901E-8</v>
      </c>
      <c r="I323">
        <f t="shared" si="140"/>
        <v>1.75790216667481E-8</v>
      </c>
      <c r="J323">
        <f t="shared" si="140"/>
        <v>8</v>
      </c>
      <c r="K323">
        <f t="shared" si="140"/>
        <v>2</v>
      </c>
      <c r="L323">
        <f t="shared" si="140"/>
        <v>0.2</v>
      </c>
      <c r="M323">
        <f t="shared" si="140"/>
        <v>10</v>
      </c>
      <c r="N323">
        <f t="shared" si="140"/>
        <v>4.9525609802000004</v>
      </c>
      <c r="O323">
        <f t="shared" si="140"/>
        <v>0.32961914179885099</v>
      </c>
      <c r="P323">
        <f t="shared" si="140"/>
        <v>8.8921590619610247E-2</v>
      </c>
      <c r="Q323">
        <f t="shared" si="140"/>
        <v>0</v>
      </c>
      <c r="R323">
        <f t="shared" si="140"/>
        <v>1.2188442725038818E-2</v>
      </c>
      <c r="S323">
        <f t="shared" si="140"/>
        <v>7.0989622286440597E-3</v>
      </c>
      <c r="T323">
        <f t="shared" si="140"/>
        <v>2.3023811000401302E-4</v>
      </c>
    </row>
    <row r="324" spans="1:20" x14ac:dyDescent="0.25">
      <c r="A324">
        <v>314</v>
      </c>
      <c r="D324">
        <f t="shared" ref="D324:T324" si="141">D190</f>
        <v>4.958290823E-2</v>
      </c>
      <c r="E324">
        <f t="shared" si="141"/>
        <v>8.4180289999999997E-7</v>
      </c>
      <c r="F324">
        <f t="shared" si="141"/>
        <v>2.2013654999999999E-7</v>
      </c>
      <c r="G324">
        <f t="shared" si="141"/>
        <v>8.2110335191884604E-8</v>
      </c>
      <c r="H324">
        <f t="shared" si="141"/>
        <v>1.2117469438376999E-8</v>
      </c>
      <c r="I324">
        <f t="shared" si="141"/>
        <v>1.2881227035787399E-8</v>
      </c>
      <c r="J324">
        <f t="shared" si="141"/>
        <v>8</v>
      </c>
      <c r="K324">
        <f t="shared" si="141"/>
        <v>2</v>
      </c>
      <c r="L324">
        <f t="shared" si="141"/>
        <v>0.2</v>
      </c>
      <c r="M324">
        <f t="shared" si="141"/>
        <v>10</v>
      </c>
      <c r="N324">
        <f t="shared" si="141"/>
        <v>4.9582908230000005</v>
      </c>
      <c r="O324">
        <f t="shared" si="141"/>
        <v>0.33955366074742244</v>
      </c>
      <c r="P324">
        <f t="shared" si="141"/>
        <v>8.8795336077849105E-2</v>
      </c>
      <c r="Q324">
        <f t="shared" si="141"/>
        <v>0</v>
      </c>
      <c r="R324">
        <f t="shared" si="141"/>
        <v>4.8877606703373478E-3</v>
      </c>
      <c r="S324">
        <f t="shared" si="141"/>
        <v>5.1958336029969496E-3</v>
      </c>
      <c r="T324">
        <f t="shared" si="141"/>
        <v>1.6560209580890209E-4</v>
      </c>
    </row>
    <row r="325" spans="1:20" x14ac:dyDescent="0.25">
      <c r="A325">
        <v>315</v>
      </c>
      <c r="D325">
        <f t="shared" ref="D325:T325" si="142">D191</f>
        <v>4.9636729307999998E-2</v>
      </c>
      <c r="E325">
        <f t="shared" si="142"/>
        <v>8.3457639999999996E-7</v>
      </c>
      <c r="F325">
        <f t="shared" si="142"/>
        <v>2.235302E-7</v>
      </c>
      <c r="G325">
        <f t="shared" si="142"/>
        <v>9.1271446432063394E-8</v>
      </c>
      <c r="H325">
        <f t="shared" si="142"/>
        <v>1.05856360149025E-8</v>
      </c>
      <c r="I325">
        <f t="shared" si="142"/>
        <v>2.7465022227553401E-8</v>
      </c>
      <c r="J325">
        <f t="shared" si="142"/>
        <v>8</v>
      </c>
      <c r="K325">
        <f t="shared" si="142"/>
        <v>2</v>
      </c>
      <c r="L325">
        <f t="shared" si="142"/>
        <v>0.2</v>
      </c>
      <c r="M325">
        <f t="shared" si="142"/>
        <v>10</v>
      </c>
      <c r="N325">
        <f t="shared" si="142"/>
        <v>4.9636729307999996</v>
      </c>
      <c r="O325">
        <f t="shared" si="142"/>
        <v>0.33627372779595716</v>
      </c>
      <c r="P325">
        <f t="shared" si="142"/>
        <v>9.0066450032586426E-2</v>
      </c>
      <c r="Q325">
        <f t="shared" si="142"/>
        <v>0</v>
      </c>
      <c r="R325">
        <f t="shared" si="142"/>
        <v>4.2652431626659989E-3</v>
      </c>
      <c r="S325">
        <f t="shared" si="142"/>
        <v>1.1066410946269515E-2</v>
      </c>
      <c r="T325">
        <f t="shared" si="142"/>
        <v>1.838788487970602E-4</v>
      </c>
    </row>
    <row r="326" spans="1:20" x14ac:dyDescent="0.25">
      <c r="A326">
        <v>316</v>
      </c>
      <c r="D326">
        <f t="shared" ref="D326:T326" si="143">D192</f>
        <v>4.9700527238000003E-2</v>
      </c>
      <c r="E326">
        <f t="shared" si="143"/>
        <v>8.3236155000000003E-7</v>
      </c>
      <c r="F326">
        <f t="shared" si="143"/>
        <v>2.255907E-7</v>
      </c>
      <c r="G326">
        <f t="shared" si="143"/>
        <v>6.53691003974905E-8</v>
      </c>
      <c r="H326">
        <f t="shared" si="143"/>
        <v>2.19282087879402E-8</v>
      </c>
      <c r="I326">
        <f t="shared" si="143"/>
        <v>1.6589087726876399E-8</v>
      </c>
      <c r="J326">
        <f t="shared" si="143"/>
        <v>8</v>
      </c>
      <c r="K326">
        <f t="shared" si="143"/>
        <v>2</v>
      </c>
      <c r="L326">
        <f t="shared" si="143"/>
        <v>0.2</v>
      </c>
      <c r="M326">
        <f t="shared" si="143"/>
        <v>10</v>
      </c>
      <c r="N326">
        <f t="shared" si="143"/>
        <v>4.9700527238000003</v>
      </c>
      <c r="O326">
        <f t="shared" si="143"/>
        <v>0.33495079278096412</v>
      </c>
      <c r="P326">
        <f t="shared" si="143"/>
        <v>9.0780002763237486E-2</v>
      </c>
      <c r="Q326">
        <f t="shared" si="143"/>
        <v>0</v>
      </c>
      <c r="R326">
        <f t="shared" si="143"/>
        <v>8.8241352784581093E-3</v>
      </c>
      <c r="S326">
        <f t="shared" si="143"/>
        <v>6.6756184084070334E-3</v>
      </c>
      <c r="T326">
        <f t="shared" si="143"/>
        <v>1.3152596970341719E-4</v>
      </c>
    </row>
    <row r="327" spans="1:20" x14ac:dyDescent="0.25">
      <c r="A327">
        <v>317</v>
      </c>
      <c r="D327">
        <f t="shared" ref="D327:T327" si="144">D193</f>
        <v>9.9301611997999993E-3</v>
      </c>
      <c r="E327">
        <f t="shared" si="144"/>
        <v>1.6443905E-7</v>
      </c>
      <c r="F327">
        <f t="shared" si="144"/>
        <v>3.1414852E-8</v>
      </c>
      <c r="G327">
        <f t="shared" si="144"/>
        <v>1.6475847439620002E-8</v>
      </c>
      <c r="H327">
        <f t="shared" si="144"/>
        <v>2.8132863722833099E-8</v>
      </c>
      <c r="I327">
        <f t="shared" si="144"/>
        <v>1.44588171972529E-8</v>
      </c>
      <c r="J327">
        <f t="shared" si="144"/>
        <v>7</v>
      </c>
      <c r="K327">
        <f t="shared" si="144"/>
        <v>2</v>
      </c>
      <c r="L327">
        <f t="shared" si="144"/>
        <v>0.2</v>
      </c>
      <c r="M327">
        <f t="shared" si="144"/>
        <v>10</v>
      </c>
      <c r="N327">
        <f t="shared" si="144"/>
        <v>0.99301611997999994</v>
      </c>
      <c r="O327">
        <f t="shared" si="144"/>
        <v>0.33119109889839843</v>
      </c>
      <c r="P327">
        <f t="shared" si="144"/>
        <v>6.327158515942867E-2</v>
      </c>
      <c r="Q327">
        <f t="shared" si="144"/>
        <v>0</v>
      </c>
      <c r="R327">
        <f t="shared" si="144"/>
        <v>5.6661444173534088E-2</v>
      </c>
      <c r="S327">
        <f t="shared" si="144"/>
        <v>2.9121012048714999E-2</v>
      </c>
      <c r="T327">
        <f t="shared" si="144"/>
        <v>1.6591722035642117E-4</v>
      </c>
    </row>
    <row r="328" spans="1:20" x14ac:dyDescent="0.25">
      <c r="A328">
        <v>318</v>
      </c>
      <c r="D328">
        <f t="shared" ref="D328:T328" si="145">D194</f>
        <v>9.9597218964000006E-3</v>
      </c>
      <c r="E328">
        <f t="shared" si="145"/>
        <v>1.833856E-7</v>
      </c>
      <c r="F328">
        <f t="shared" si="145"/>
        <v>5.1054243000000003E-8</v>
      </c>
      <c r="G328">
        <f t="shared" si="145"/>
        <v>8.4554858750226094E-9</v>
      </c>
      <c r="H328">
        <f t="shared" si="145"/>
        <v>1.1200101791501701E-8</v>
      </c>
      <c r="I328">
        <f t="shared" si="145"/>
        <v>2.0265724308529699E-8</v>
      </c>
      <c r="J328">
        <f t="shared" si="145"/>
        <v>7</v>
      </c>
      <c r="K328">
        <f t="shared" si="145"/>
        <v>2</v>
      </c>
      <c r="L328">
        <f t="shared" si="145"/>
        <v>0.2</v>
      </c>
      <c r="M328">
        <f t="shared" si="145"/>
        <v>10</v>
      </c>
      <c r="N328">
        <f t="shared" si="145"/>
        <v>0.99597218964000001</v>
      </c>
      <c r="O328">
        <f t="shared" si="145"/>
        <v>0.36825445912558219</v>
      </c>
      <c r="P328">
        <f t="shared" si="145"/>
        <v>0.10252142284907347</v>
      </c>
      <c r="Q328">
        <f t="shared" si="145"/>
        <v>0</v>
      </c>
      <c r="R328">
        <f t="shared" si="145"/>
        <v>2.2490792228947763E-2</v>
      </c>
      <c r="S328">
        <f t="shared" si="145"/>
        <v>4.0695361816989815E-2</v>
      </c>
      <c r="T328">
        <f t="shared" si="145"/>
        <v>8.4896806988947097E-5</v>
      </c>
    </row>
    <row r="329" spans="1:20" x14ac:dyDescent="0.25">
      <c r="A329">
        <v>319</v>
      </c>
      <c r="D329">
        <f t="shared" ref="D329:T329" si="146">D195</f>
        <v>9.9461992775999996E-3</v>
      </c>
      <c r="E329">
        <f t="shared" si="146"/>
        <v>1.6900535E-7</v>
      </c>
      <c r="F329">
        <f t="shared" si="146"/>
        <v>4.5720939999999997E-8</v>
      </c>
      <c r="G329">
        <f t="shared" si="146"/>
        <v>5.3684568343330897E-8</v>
      </c>
      <c r="H329">
        <f t="shared" si="146"/>
        <v>1.7728647459056199E-8</v>
      </c>
      <c r="I329">
        <f t="shared" si="146"/>
        <v>1.8591908325946499E-8</v>
      </c>
      <c r="J329">
        <f t="shared" si="146"/>
        <v>7</v>
      </c>
      <c r="K329">
        <f t="shared" si="146"/>
        <v>2</v>
      </c>
      <c r="L329">
        <f t="shared" si="146"/>
        <v>0.2</v>
      </c>
      <c r="M329">
        <f t="shared" si="146"/>
        <v>10</v>
      </c>
      <c r="N329">
        <f t="shared" si="146"/>
        <v>0.99461992775999997</v>
      </c>
      <c r="O329">
        <f t="shared" si="146"/>
        <v>0.33983905868570269</v>
      </c>
      <c r="P329">
        <f t="shared" si="146"/>
        <v>9.1936505038600791E-2</v>
      </c>
      <c r="Q329">
        <f t="shared" si="146"/>
        <v>0</v>
      </c>
      <c r="R329">
        <f t="shared" si="146"/>
        <v>3.5649089595426023E-2</v>
      </c>
      <c r="S329">
        <f t="shared" si="146"/>
        <v>3.7384950385656646E-2</v>
      </c>
      <c r="T329">
        <f t="shared" si="146"/>
        <v>5.3974957513906654E-4</v>
      </c>
    </row>
    <row r="330" spans="1:20" x14ac:dyDescent="0.25">
      <c r="A330">
        <v>320</v>
      </c>
      <c r="D330">
        <f t="shared" ref="D330:T330" si="147">D196</f>
        <v>9.9597509759999994E-3</v>
      </c>
      <c r="E330">
        <f t="shared" si="147"/>
        <v>1.712362E-7</v>
      </c>
      <c r="F330">
        <f t="shared" si="147"/>
        <v>5.1677024500000003E-8</v>
      </c>
      <c r="G330">
        <f t="shared" si="147"/>
        <v>1.08492540132904E-7</v>
      </c>
      <c r="H330">
        <f t="shared" si="147"/>
        <v>1.55642770040886E-8</v>
      </c>
      <c r="I330">
        <f t="shared" si="147"/>
        <v>2.6983639851964101E-8</v>
      </c>
      <c r="J330">
        <f t="shared" si="147"/>
        <v>7</v>
      </c>
      <c r="K330">
        <f t="shared" si="147"/>
        <v>2</v>
      </c>
      <c r="L330">
        <f t="shared" si="147"/>
        <v>0.2</v>
      </c>
      <c r="M330">
        <f t="shared" si="147"/>
        <v>10</v>
      </c>
      <c r="N330">
        <f t="shared" si="147"/>
        <v>0.99597509759999991</v>
      </c>
      <c r="O330">
        <f t="shared" si="147"/>
        <v>0.34385638840293842</v>
      </c>
      <c r="P330">
        <f t="shared" si="147"/>
        <v>0.10377172004506151</v>
      </c>
      <c r="Q330">
        <f t="shared" si="147"/>
        <v>0</v>
      </c>
      <c r="R330">
        <f t="shared" si="147"/>
        <v>3.1254349715356983E-2</v>
      </c>
      <c r="S330">
        <f t="shared" si="147"/>
        <v>5.4185370531826649E-2</v>
      </c>
      <c r="T330">
        <f t="shared" si="147"/>
        <v>1.089309766823873E-3</v>
      </c>
    </row>
    <row r="331" spans="1:20" x14ac:dyDescent="0.25">
      <c r="A331">
        <v>321</v>
      </c>
      <c r="D331">
        <f t="shared" ref="D331:T331" si="148">D197</f>
        <v>9.9804062095999995E-3</v>
      </c>
      <c r="E331">
        <f t="shared" si="148"/>
        <v>1.7535585000000001E-7</v>
      </c>
      <c r="F331">
        <f t="shared" si="148"/>
        <v>7.1133114999999999E-8</v>
      </c>
      <c r="G331">
        <f t="shared" si="148"/>
        <v>2.3138962800653699E-8</v>
      </c>
      <c r="H331">
        <f t="shared" si="148"/>
        <v>1.59761726808238E-8</v>
      </c>
      <c r="I331">
        <f t="shared" si="148"/>
        <v>7.6006356179121604E-9</v>
      </c>
      <c r="J331">
        <f t="shared" si="148"/>
        <v>7</v>
      </c>
      <c r="K331">
        <f t="shared" si="148"/>
        <v>2</v>
      </c>
      <c r="L331">
        <f t="shared" si="148"/>
        <v>0.2</v>
      </c>
      <c r="M331">
        <f t="shared" si="148"/>
        <v>10</v>
      </c>
      <c r="N331">
        <f t="shared" si="148"/>
        <v>0.9980406209599999</v>
      </c>
      <c r="O331">
        <f t="shared" si="148"/>
        <v>0.35140022623794193</v>
      </c>
      <c r="P331">
        <f t="shared" si="148"/>
        <v>0.14254553072514853</v>
      </c>
      <c r="Q331">
        <f t="shared" si="148"/>
        <v>0</v>
      </c>
      <c r="R331">
        <f t="shared" si="148"/>
        <v>3.2015075028622712E-2</v>
      </c>
      <c r="S331">
        <f t="shared" si="148"/>
        <v>1.5231114762846477E-2</v>
      </c>
      <c r="T331">
        <f t="shared" si="148"/>
        <v>2.3184389808098878E-4</v>
      </c>
    </row>
    <row r="332" spans="1:20" x14ac:dyDescent="0.25">
      <c r="A332">
        <v>322</v>
      </c>
      <c r="D332">
        <f t="shared" ref="D332:T332" si="149">D198</f>
        <v>9.9783886619999995E-3</v>
      </c>
      <c r="E332">
        <f t="shared" si="149"/>
        <v>1.8930100000000001E-7</v>
      </c>
      <c r="F332">
        <f t="shared" si="149"/>
        <v>5.3600852600000001E-8</v>
      </c>
      <c r="G332">
        <f t="shared" si="149"/>
        <v>1.09151772280713E-7</v>
      </c>
      <c r="H332">
        <f t="shared" si="149"/>
        <v>1.20870078886381E-8</v>
      </c>
      <c r="I332">
        <f t="shared" si="149"/>
        <v>2.1440293567436301E-8</v>
      </c>
      <c r="J332">
        <f t="shared" si="149"/>
        <v>7</v>
      </c>
      <c r="K332">
        <f t="shared" si="149"/>
        <v>2</v>
      </c>
      <c r="L332">
        <f t="shared" si="149"/>
        <v>0.2</v>
      </c>
      <c r="M332">
        <f t="shared" si="149"/>
        <v>10</v>
      </c>
      <c r="N332">
        <f t="shared" si="149"/>
        <v>0.99783886619999995</v>
      </c>
      <c r="O332">
        <f t="shared" si="149"/>
        <v>0.379421981669048</v>
      </c>
      <c r="P332">
        <f t="shared" si="149"/>
        <v>0.10743388419840647</v>
      </c>
      <c r="Q332">
        <f t="shared" si="149"/>
        <v>0</v>
      </c>
      <c r="R332">
        <f t="shared" si="149"/>
        <v>2.4226372209108688E-2</v>
      </c>
      <c r="S332">
        <f t="shared" si="149"/>
        <v>4.2973458528601668E-2</v>
      </c>
      <c r="T332">
        <f t="shared" si="149"/>
        <v>1.0938817476251258E-3</v>
      </c>
    </row>
    <row r="333" spans="1:20" x14ac:dyDescent="0.25">
      <c r="A333">
        <v>323</v>
      </c>
      <c r="D333">
        <f t="shared" ref="D333:T333" si="150">D199</f>
        <v>9.9665252816000006E-3</v>
      </c>
      <c r="E333">
        <f t="shared" si="150"/>
        <v>1.6992214999999999E-7</v>
      </c>
      <c r="F333">
        <f t="shared" si="150"/>
        <v>3.8554034999999997E-8</v>
      </c>
      <c r="G333">
        <f t="shared" si="150"/>
        <v>1.9040548322471398E-8</v>
      </c>
      <c r="H333">
        <f t="shared" si="150"/>
        <v>1.37140521556358E-8</v>
      </c>
      <c r="I333">
        <f t="shared" si="150"/>
        <v>1.5186607120692698E-8</v>
      </c>
      <c r="J333">
        <f t="shared" si="150"/>
        <v>7</v>
      </c>
      <c r="K333">
        <f t="shared" si="150"/>
        <v>2</v>
      </c>
      <c r="L333">
        <f t="shared" si="150"/>
        <v>0.2</v>
      </c>
      <c r="M333">
        <f t="shared" si="150"/>
        <v>10</v>
      </c>
      <c r="N333">
        <f t="shared" si="150"/>
        <v>0.99665252816000005</v>
      </c>
      <c r="O333">
        <f t="shared" si="150"/>
        <v>0.34098574016303734</v>
      </c>
      <c r="P333">
        <f t="shared" si="150"/>
        <v>7.7367054034725005E-2</v>
      </c>
      <c r="Q333">
        <f t="shared" si="150"/>
        <v>0</v>
      </c>
      <c r="R333">
        <f t="shared" si="150"/>
        <v>2.752022749785105E-2</v>
      </c>
      <c r="S333">
        <f t="shared" si="150"/>
        <v>3.0475229212993438E-2</v>
      </c>
      <c r="T333">
        <f t="shared" si="150"/>
        <v>1.9104500098568632E-4</v>
      </c>
    </row>
    <row r="334" spans="1:20" x14ac:dyDescent="0.25">
      <c r="A334">
        <v>324</v>
      </c>
      <c r="D334">
        <f t="shared" ref="D334:T334" si="151">D200</f>
        <v>9.9796468094000002E-3</v>
      </c>
      <c r="E334">
        <f t="shared" si="151"/>
        <v>1.951973E-7</v>
      </c>
      <c r="F334">
        <f t="shared" si="151"/>
        <v>3.7417543550000001E-8</v>
      </c>
      <c r="G334">
        <f t="shared" si="151"/>
        <v>4.7984153547419699E-8</v>
      </c>
      <c r="H334">
        <f t="shared" si="151"/>
        <v>1.61081948060607E-8</v>
      </c>
      <c r="I334">
        <f t="shared" si="151"/>
        <v>2.4461281035363199E-8</v>
      </c>
      <c r="J334">
        <f t="shared" si="151"/>
        <v>7</v>
      </c>
      <c r="K334">
        <f t="shared" si="151"/>
        <v>2</v>
      </c>
      <c r="L334">
        <f t="shared" si="151"/>
        <v>0.2</v>
      </c>
      <c r="M334">
        <f t="shared" si="151"/>
        <v>10</v>
      </c>
      <c r="N334">
        <f t="shared" si="151"/>
        <v>0.99796468094000002</v>
      </c>
      <c r="O334">
        <f t="shared" si="151"/>
        <v>0.39119079808744395</v>
      </c>
      <c r="P334">
        <f t="shared" si="151"/>
        <v>7.4987711017499695E-2</v>
      </c>
      <c r="Q334">
        <f t="shared" si="151"/>
        <v>0</v>
      </c>
      <c r="R334">
        <f t="shared" si="151"/>
        <v>3.2282093973281932E-2</v>
      </c>
      <c r="S334">
        <f t="shared" si="151"/>
        <v>4.9022338169969502E-2</v>
      </c>
      <c r="T334">
        <f t="shared" si="151"/>
        <v>4.8082015790601527E-4</v>
      </c>
    </row>
    <row r="335" spans="1:20" x14ac:dyDescent="0.25">
      <c r="A335">
        <v>325</v>
      </c>
      <c r="D335">
        <f t="shared" ref="D335:T335" si="152">D201</f>
        <v>9.9909017403999999E-3</v>
      </c>
      <c r="E335">
        <f t="shared" si="152"/>
        <v>1.755798E-7</v>
      </c>
      <c r="F335">
        <f t="shared" si="152"/>
        <v>4.5853340000000003E-8</v>
      </c>
      <c r="G335">
        <f t="shared" si="152"/>
        <v>4.0170693002887999E-8</v>
      </c>
      <c r="H335">
        <f t="shared" si="152"/>
        <v>1.5731270144524299E-8</v>
      </c>
      <c r="I335">
        <f t="shared" si="152"/>
        <v>1.25493521003437E-8</v>
      </c>
      <c r="J335">
        <f t="shared" si="152"/>
        <v>7</v>
      </c>
      <c r="K335">
        <f t="shared" si="152"/>
        <v>2</v>
      </c>
      <c r="L335">
        <f t="shared" si="152"/>
        <v>0.2</v>
      </c>
      <c r="M335">
        <f t="shared" si="152"/>
        <v>10</v>
      </c>
      <c r="N335">
        <f t="shared" si="152"/>
        <v>0.99909017404</v>
      </c>
      <c r="O335">
        <f t="shared" si="152"/>
        <v>0.35147938506894055</v>
      </c>
      <c r="P335">
        <f t="shared" si="152"/>
        <v>9.1790193100556319E-2</v>
      </c>
      <c r="Q335">
        <f t="shared" si="152"/>
        <v>0</v>
      </c>
      <c r="R335">
        <f t="shared" si="152"/>
        <v>3.149119179285307E-2</v>
      </c>
      <c r="S335">
        <f t="shared" si="152"/>
        <v>2.5121560448539193E-2</v>
      </c>
      <c r="T335">
        <f t="shared" si="152"/>
        <v>4.0207274625122787E-4</v>
      </c>
    </row>
    <row r="336" spans="1:20" x14ac:dyDescent="0.25">
      <c r="A336">
        <v>326</v>
      </c>
      <c r="D336">
        <f t="shared" ref="D336:T336" si="153">D202</f>
        <v>1.0008542976E-2</v>
      </c>
      <c r="E336">
        <f t="shared" si="153"/>
        <v>1.8118240000000001E-7</v>
      </c>
      <c r="F336">
        <f t="shared" si="153"/>
        <v>5.1159000000000002E-8</v>
      </c>
      <c r="G336">
        <f t="shared" si="153"/>
        <v>2.5058350447509599E-8</v>
      </c>
      <c r="H336">
        <f t="shared" si="153"/>
        <v>1.40362768012034E-8</v>
      </c>
      <c r="I336">
        <f t="shared" si="153"/>
        <v>1.95521268707269E-8</v>
      </c>
      <c r="J336">
        <f t="shared" si="153"/>
        <v>7</v>
      </c>
      <c r="K336">
        <f t="shared" si="153"/>
        <v>2</v>
      </c>
      <c r="L336">
        <f t="shared" si="153"/>
        <v>0.2</v>
      </c>
      <c r="M336">
        <f t="shared" si="153"/>
        <v>10</v>
      </c>
      <c r="N336">
        <f t="shared" si="153"/>
        <v>1.0008542976000001</v>
      </c>
      <c r="O336">
        <f t="shared" si="153"/>
        <v>0.36205549685796751</v>
      </c>
      <c r="P336">
        <f t="shared" si="153"/>
        <v>0.10223066458859557</v>
      </c>
      <c r="Q336">
        <f t="shared" si="153"/>
        <v>0</v>
      </c>
      <c r="R336">
        <f t="shared" si="153"/>
        <v>2.8048591757784746E-2</v>
      </c>
      <c r="S336">
        <f t="shared" si="153"/>
        <v>3.9070875586210606E-2</v>
      </c>
      <c r="T336">
        <f t="shared" si="153"/>
        <v>2.503696143144742E-4</v>
      </c>
    </row>
    <row r="337" spans="1:20" x14ac:dyDescent="0.25">
      <c r="A337">
        <v>327</v>
      </c>
      <c r="D337">
        <f t="shared" ref="D337:T337" si="154">D203</f>
        <v>1.0000455846400001E-2</v>
      </c>
      <c r="E337">
        <f t="shared" si="154"/>
        <v>1.6593345E-7</v>
      </c>
      <c r="F337">
        <f t="shared" si="154"/>
        <v>5.3258865000000001E-8</v>
      </c>
      <c r="G337">
        <f t="shared" si="154"/>
        <v>6.5265699575154407E-8</v>
      </c>
      <c r="H337">
        <f t="shared" si="154"/>
        <v>1.7234547941489498E-8</v>
      </c>
      <c r="I337">
        <f t="shared" si="154"/>
        <v>1.7069171150330501E-8</v>
      </c>
      <c r="J337">
        <f t="shared" si="154"/>
        <v>7</v>
      </c>
      <c r="K337">
        <f t="shared" si="154"/>
        <v>2</v>
      </c>
      <c r="L337">
        <f t="shared" si="154"/>
        <v>0.2</v>
      </c>
      <c r="M337">
        <f t="shared" si="154"/>
        <v>10</v>
      </c>
      <c r="N337">
        <f t="shared" si="154"/>
        <v>1.00004558464</v>
      </c>
      <c r="O337">
        <f t="shared" si="154"/>
        <v>0.33185177265641014</v>
      </c>
      <c r="P337">
        <f t="shared" si="154"/>
        <v>0.10651287464895377</v>
      </c>
      <c r="Q337">
        <f t="shared" si="154"/>
        <v>0</v>
      </c>
      <c r="R337">
        <f t="shared" si="154"/>
        <v>3.4467524693274167E-2</v>
      </c>
      <c r="S337">
        <f t="shared" si="154"/>
        <v>3.4136786187551886E-2</v>
      </c>
      <c r="T337">
        <f t="shared" si="154"/>
        <v>6.5262724597348206E-4</v>
      </c>
    </row>
    <row r="338" spans="1:20" x14ac:dyDescent="0.25">
      <c r="A338">
        <v>328</v>
      </c>
      <c r="D338">
        <f t="shared" ref="D338:T338" si="155">D204</f>
        <v>1.0004260078E-2</v>
      </c>
      <c r="E338">
        <f t="shared" si="155"/>
        <v>1.4426125E-7</v>
      </c>
      <c r="F338">
        <f t="shared" si="155"/>
        <v>5.5648290000000003E-8</v>
      </c>
      <c r="G338">
        <f t="shared" si="155"/>
        <v>5.41778116485831E-8</v>
      </c>
      <c r="H338">
        <f t="shared" si="155"/>
        <v>1.8877524747368201E-8</v>
      </c>
      <c r="I338">
        <f t="shared" si="155"/>
        <v>1.3661060745926701E-8</v>
      </c>
      <c r="J338">
        <f t="shared" si="155"/>
        <v>7</v>
      </c>
      <c r="K338">
        <f t="shared" si="155"/>
        <v>2</v>
      </c>
      <c r="L338">
        <f t="shared" si="155"/>
        <v>0.2</v>
      </c>
      <c r="M338">
        <f t="shared" si="155"/>
        <v>10</v>
      </c>
      <c r="N338">
        <f t="shared" si="155"/>
        <v>1.0004260078</v>
      </c>
      <c r="O338">
        <f t="shared" si="155"/>
        <v>0.28839963950405412</v>
      </c>
      <c r="P338">
        <f t="shared" si="155"/>
        <v>0.11124918697860348</v>
      </c>
      <c r="Q338">
        <f t="shared" si="155"/>
        <v>0</v>
      </c>
      <c r="R338">
        <f t="shared" si="155"/>
        <v>3.7738972398130816E-2</v>
      </c>
      <c r="S338">
        <f t="shared" si="155"/>
        <v>2.7310487011364765E-2</v>
      </c>
      <c r="T338">
        <f t="shared" si="155"/>
        <v>5.4154741306379603E-4</v>
      </c>
    </row>
    <row r="339" spans="1:20" x14ac:dyDescent="0.25">
      <c r="A339">
        <v>329</v>
      </c>
    </row>
    <row r="340" spans="1:20" x14ac:dyDescent="0.25">
      <c r="A340">
        <v>330</v>
      </c>
    </row>
    <row r="341" spans="1:20" x14ac:dyDescent="0.25">
      <c r="A341">
        <v>331</v>
      </c>
      <c r="C341" s="17" t="s">
        <v>59</v>
      </c>
      <c r="D341">
        <f t="shared" ref="D341:M341" si="156">AVERAGE(D351:D356)</f>
        <v>1.2491260931666666</v>
      </c>
      <c r="E341">
        <f t="shared" si="156"/>
        <v>1.0386425499999999E-5</v>
      </c>
      <c r="F341">
        <f t="shared" si="156"/>
        <v>5.3607995833333331E-6</v>
      </c>
      <c r="G341">
        <f t="shared" si="156"/>
        <v>7.2774907083099259E-6</v>
      </c>
      <c r="H341">
        <f t="shared" si="156"/>
        <v>8.6752485967121593E-8</v>
      </c>
      <c r="I341">
        <f t="shared" si="156"/>
        <v>2.1108783161488536E-8</v>
      </c>
      <c r="J341">
        <f t="shared" si="156"/>
        <v>12</v>
      </c>
      <c r="K341">
        <f t="shared" si="156"/>
        <v>2</v>
      </c>
      <c r="L341">
        <f t="shared" si="156"/>
        <v>0.19999999999999998</v>
      </c>
      <c r="M341">
        <f t="shared" si="156"/>
        <v>10</v>
      </c>
      <c r="N341">
        <f>AVERAGE(N351:N356)</f>
        <v>124.91260931666665</v>
      </c>
      <c r="O341">
        <f t="shared" ref="O341:T341" si="157">AVERAGE(O351:O356)</f>
        <v>0.16629110731807714</v>
      </c>
      <c r="P341">
        <f t="shared" si="157"/>
        <v>8.5831947392241092E-2</v>
      </c>
      <c r="Q341">
        <f t="shared" si="157"/>
        <v>0</v>
      </c>
      <c r="R341">
        <f t="shared" si="157"/>
        <v>1.3881507836935175E-3</v>
      </c>
      <c r="S341">
        <f t="shared" si="157"/>
        <v>3.3797476588723081E-4</v>
      </c>
      <c r="T341">
        <f t="shared" si="157"/>
        <v>5.8249901199677781E-4</v>
      </c>
    </row>
    <row r="342" spans="1:20" x14ac:dyDescent="0.25">
      <c r="A342">
        <v>332</v>
      </c>
      <c r="D342">
        <f t="shared" ref="D342:M342" si="158">AVERAGE(D357:D362)</f>
        <v>1.1985665338333333</v>
      </c>
      <c r="E342">
        <f t="shared" si="158"/>
        <v>1.0320505833333334E-5</v>
      </c>
      <c r="F342">
        <f t="shared" si="158"/>
        <v>5.1199135833333334E-6</v>
      </c>
      <c r="G342">
        <f t="shared" si="158"/>
        <v>3.5998699958203067E-6</v>
      </c>
      <c r="H342">
        <f t="shared" si="158"/>
        <v>3.8247232388575021E-8</v>
      </c>
      <c r="I342">
        <f t="shared" si="158"/>
        <v>2.0733366741187666E-8</v>
      </c>
      <c r="J342">
        <f t="shared" si="158"/>
        <v>12</v>
      </c>
      <c r="K342">
        <f t="shared" si="158"/>
        <v>2</v>
      </c>
      <c r="L342">
        <f t="shared" si="158"/>
        <v>0.19999999999999998</v>
      </c>
      <c r="M342">
        <f t="shared" si="158"/>
        <v>10</v>
      </c>
      <c r="N342">
        <f>AVERAGE(N357:N362)</f>
        <v>119.85665338333332</v>
      </c>
      <c r="O342">
        <f t="shared" ref="O342:T342" si="159">AVERAGE(O357:O362)</f>
        <v>0.17221392535437929</v>
      </c>
      <c r="P342">
        <f t="shared" si="159"/>
        <v>8.5434006384267916E-2</v>
      </c>
      <c r="Q342">
        <f t="shared" si="159"/>
        <v>0</v>
      </c>
      <c r="R342">
        <f t="shared" si="159"/>
        <v>6.3820292764573251E-4</v>
      </c>
      <c r="S342">
        <f t="shared" si="159"/>
        <v>3.4597046425704483E-4</v>
      </c>
      <c r="T342">
        <f t="shared" si="159"/>
        <v>3.0036132266795959E-4</v>
      </c>
    </row>
    <row r="343" spans="1:20" x14ac:dyDescent="0.25">
      <c r="A343">
        <v>333</v>
      </c>
      <c r="D343">
        <f t="shared" ref="D343:M343" si="160">AVERAGE(D363:D366)</f>
        <v>1.0007551431949999</v>
      </c>
      <c r="E343">
        <f t="shared" si="160"/>
        <v>9.0646323750000007E-6</v>
      </c>
      <c r="F343">
        <f t="shared" si="160"/>
        <v>4.3453823750000001E-6</v>
      </c>
      <c r="G343">
        <f t="shared" si="160"/>
        <v>2.7137187873918025E-7</v>
      </c>
      <c r="H343">
        <f t="shared" si="160"/>
        <v>2.7631033282585522E-8</v>
      </c>
      <c r="I343">
        <f t="shared" si="160"/>
        <v>1.7056413426819627E-8</v>
      </c>
      <c r="J343">
        <f t="shared" si="160"/>
        <v>11</v>
      </c>
      <c r="K343">
        <f t="shared" si="160"/>
        <v>2</v>
      </c>
      <c r="L343">
        <f t="shared" si="160"/>
        <v>0.2</v>
      </c>
      <c r="M343">
        <f t="shared" si="160"/>
        <v>10</v>
      </c>
      <c r="N343">
        <f>AVERAGE(N363:N366)</f>
        <v>100.0755143195</v>
      </c>
      <c r="O343">
        <f t="shared" ref="O343:T343" si="161">AVERAGE(O363:O366)</f>
        <v>0.18115306500040976</v>
      </c>
      <c r="P343">
        <f t="shared" si="161"/>
        <v>8.6842051800691614E-2</v>
      </c>
      <c r="Q343">
        <f t="shared" si="161"/>
        <v>0</v>
      </c>
      <c r="R343">
        <f t="shared" si="161"/>
        <v>5.5182619837586906E-4</v>
      </c>
      <c r="S343">
        <f t="shared" si="161"/>
        <v>3.4085465013023759E-4</v>
      </c>
      <c r="T343">
        <f t="shared" si="161"/>
        <v>2.7114182037940391E-5</v>
      </c>
    </row>
    <row r="344" spans="1:20" x14ac:dyDescent="0.25">
      <c r="A344">
        <v>334</v>
      </c>
      <c r="D344">
        <f t="shared" ref="D344:M344" si="162">AVERAGE(D367:D368)</f>
        <v>0.60054937625000004</v>
      </c>
      <c r="E344">
        <f t="shared" si="162"/>
        <v>6.4211027500000003E-6</v>
      </c>
      <c r="F344">
        <f t="shared" si="162"/>
        <v>2.8710960000000002E-6</v>
      </c>
      <c r="G344">
        <f t="shared" si="162"/>
        <v>1.91344946924557E-6</v>
      </c>
      <c r="H344">
        <f t="shared" si="162"/>
        <v>2.6293756031038949E-8</v>
      </c>
      <c r="I344">
        <f t="shared" si="162"/>
        <v>2.38352326686004E-8</v>
      </c>
      <c r="J344">
        <f t="shared" si="162"/>
        <v>11</v>
      </c>
      <c r="K344">
        <f t="shared" si="162"/>
        <v>2</v>
      </c>
      <c r="L344">
        <f t="shared" si="162"/>
        <v>0.2</v>
      </c>
      <c r="M344">
        <f t="shared" si="162"/>
        <v>10</v>
      </c>
      <c r="N344">
        <f>AVERAGE(N367:N368)</f>
        <v>60.054937625000001</v>
      </c>
      <c r="O344">
        <f t="shared" ref="O344:T344" si="163">AVERAGE(O367:O368)</f>
        <v>0.21384133803068048</v>
      </c>
      <c r="P344">
        <f t="shared" si="163"/>
        <v>9.5615930128289506E-2</v>
      </c>
      <c r="Q344">
        <f t="shared" si="163"/>
        <v>0</v>
      </c>
      <c r="R344">
        <f t="shared" si="163"/>
        <v>8.757823338368493E-4</v>
      </c>
      <c r="S344">
        <f t="shared" si="163"/>
        <v>7.9399051624658222E-4</v>
      </c>
      <c r="T344">
        <f t="shared" si="163"/>
        <v>3.1862460242809655E-4</v>
      </c>
    </row>
    <row r="345" spans="1:20" x14ac:dyDescent="0.25">
      <c r="A345">
        <v>335</v>
      </c>
      <c r="D345">
        <f t="shared" ref="D345:M345" si="164">AVERAGE(D369:D370)</f>
        <v>0.40050538033999999</v>
      </c>
      <c r="E345">
        <f t="shared" si="164"/>
        <v>4.9026049999999998E-6</v>
      </c>
      <c r="F345">
        <f t="shared" si="164"/>
        <v>1.80031775E-6</v>
      </c>
      <c r="G345">
        <f t="shared" si="164"/>
        <v>1.362330471826075E-6</v>
      </c>
      <c r="H345">
        <f t="shared" si="164"/>
        <v>3.80032876679447E-8</v>
      </c>
      <c r="I345">
        <f t="shared" si="164"/>
        <v>3.85881824008944E-8</v>
      </c>
      <c r="J345">
        <f t="shared" si="164"/>
        <v>10</v>
      </c>
      <c r="K345">
        <f t="shared" si="164"/>
        <v>2</v>
      </c>
      <c r="L345">
        <f t="shared" si="164"/>
        <v>0.2</v>
      </c>
      <c r="M345">
        <f t="shared" si="164"/>
        <v>10</v>
      </c>
      <c r="N345">
        <f>AVERAGE(N369:N370)</f>
        <v>40.050538033999999</v>
      </c>
      <c r="O345">
        <f t="shared" ref="O345:T345" si="165">AVERAGE(O369:O370)</f>
        <v>0.24482048420611291</v>
      </c>
      <c r="P345">
        <f t="shared" si="165"/>
        <v>8.9903663067609677E-2</v>
      </c>
      <c r="Q345">
        <f t="shared" si="165"/>
        <v>0</v>
      </c>
      <c r="R345">
        <f t="shared" si="165"/>
        <v>1.8980768791621969E-3</v>
      </c>
      <c r="S345">
        <f t="shared" si="165"/>
        <v>1.9274357449073844E-3</v>
      </c>
      <c r="T345">
        <f t="shared" si="165"/>
        <v>3.4016680506131322E-4</v>
      </c>
    </row>
    <row r="346" spans="1:20" x14ac:dyDescent="0.25">
      <c r="A346">
        <v>336</v>
      </c>
      <c r="D346">
        <f t="shared" ref="D346:M346" si="166">AVERAGE(D371:D372)</f>
        <v>0.20019027241999998</v>
      </c>
      <c r="E346">
        <f t="shared" si="166"/>
        <v>2.7599942499999999E-6</v>
      </c>
      <c r="F346">
        <f t="shared" si="166"/>
        <v>8.7568550000000006E-7</v>
      </c>
      <c r="G346">
        <f t="shared" si="166"/>
        <v>5.7354369205989157E-7</v>
      </c>
      <c r="H346">
        <f t="shared" si="166"/>
        <v>7.2937613059234801E-8</v>
      </c>
      <c r="I346">
        <f t="shared" si="166"/>
        <v>1.49847359002377E-8</v>
      </c>
      <c r="J346">
        <f t="shared" si="166"/>
        <v>10</v>
      </c>
      <c r="K346">
        <f t="shared" si="166"/>
        <v>2</v>
      </c>
      <c r="L346">
        <f t="shared" si="166"/>
        <v>0.2</v>
      </c>
      <c r="M346">
        <f t="shared" si="166"/>
        <v>10</v>
      </c>
      <c r="N346">
        <f>AVERAGE(N371:N372)</f>
        <v>20.019027242</v>
      </c>
      <c r="O346">
        <f t="shared" ref="O346:T346" si="167">AVERAGE(O371:O372)</f>
        <v>0.27573335097317286</v>
      </c>
      <c r="P346">
        <f t="shared" si="167"/>
        <v>8.7485787566670845E-2</v>
      </c>
      <c r="Q346">
        <f t="shared" si="167"/>
        <v>0</v>
      </c>
      <c r="R346">
        <f t="shared" si="167"/>
        <v>7.2916083166051186E-3</v>
      </c>
      <c r="S346">
        <f t="shared" si="167"/>
        <v>1.4967470251734637E-3</v>
      </c>
      <c r="T346">
        <f t="shared" si="167"/>
        <v>2.8650210777937625E-4</v>
      </c>
    </row>
    <row r="347" spans="1:20" x14ac:dyDescent="0.25">
      <c r="A347">
        <v>337</v>
      </c>
      <c r="D347">
        <f t="shared" ref="D347:M347" si="168">AVERAGE(D373:D376)</f>
        <v>0.10006170056699999</v>
      </c>
      <c r="E347">
        <f t="shared" si="168"/>
        <v>1.5156097500000002E-6</v>
      </c>
      <c r="F347">
        <f t="shared" si="168"/>
        <v>4.3095419999999997E-7</v>
      </c>
      <c r="G347">
        <f t="shared" si="168"/>
        <v>2.4619690782332902E-7</v>
      </c>
      <c r="H347">
        <f t="shared" si="168"/>
        <v>4.0012297376014853E-8</v>
      </c>
      <c r="I347">
        <f t="shared" si="168"/>
        <v>3.4082620582244326E-8</v>
      </c>
      <c r="J347">
        <f t="shared" si="168"/>
        <v>9</v>
      </c>
      <c r="K347">
        <f t="shared" si="168"/>
        <v>2</v>
      </c>
      <c r="L347">
        <f t="shared" si="168"/>
        <v>0.2</v>
      </c>
      <c r="M347">
        <f t="shared" si="168"/>
        <v>10</v>
      </c>
      <c r="N347">
        <f>AVERAGE(N373:N376)</f>
        <v>10.0061700567</v>
      </c>
      <c r="O347">
        <f t="shared" ref="O347:T347" si="169">AVERAGE(O373:O376)</f>
        <v>0.30293193574570193</v>
      </c>
      <c r="P347">
        <f t="shared" si="169"/>
        <v>8.6136355343823759E-2</v>
      </c>
      <c r="Q347">
        <f t="shared" si="169"/>
        <v>0</v>
      </c>
      <c r="R347">
        <f t="shared" si="169"/>
        <v>7.9941152569157747E-3</v>
      </c>
      <c r="S347">
        <f t="shared" si="169"/>
        <v>6.8110283559057435E-3</v>
      </c>
      <c r="T347">
        <f t="shared" si="169"/>
        <v>2.4607293557276884E-4</v>
      </c>
    </row>
    <row r="348" spans="1:20" x14ac:dyDescent="0.25">
      <c r="A348">
        <v>338</v>
      </c>
      <c r="D348">
        <f t="shared" ref="D348:M348" si="170">AVERAGE(D377:D384)</f>
        <v>4.9961233317000003E-2</v>
      </c>
      <c r="E348">
        <f t="shared" si="170"/>
        <v>7.976395500000001E-7</v>
      </c>
      <c r="F348">
        <f t="shared" si="170"/>
        <v>2.4017596124999996E-7</v>
      </c>
      <c r="G348">
        <f t="shared" si="170"/>
        <v>8.5580928290365284E-8</v>
      </c>
      <c r="H348">
        <f t="shared" si="170"/>
        <v>4.0396287072509622E-8</v>
      </c>
      <c r="I348">
        <f t="shared" si="170"/>
        <v>3.4873741693410134E-8</v>
      </c>
      <c r="J348">
        <f t="shared" si="170"/>
        <v>8</v>
      </c>
      <c r="K348">
        <f t="shared" si="170"/>
        <v>2</v>
      </c>
      <c r="L348">
        <f t="shared" si="170"/>
        <v>0.19999999999999998</v>
      </c>
      <c r="M348">
        <f t="shared" si="170"/>
        <v>10</v>
      </c>
      <c r="N348">
        <f>AVERAGE(N377:N384)</f>
        <v>4.9961233316999998</v>
      </c>
      <c r="O348">
        <f t="shared" ref="O348:T348" si="171">AVERAGE(O377:O384)</f>
        <v>0.31929747980310147</v>
      </c>
      <c r="P348">
        <f t="shared" si="171"/>
        <v>9.6151837136925211E-2</v>
      </c>
      <c r="Q348">
        <f t="shared" si="171"/>
        <v>0</v>
      </c>
      <c r="R348">
        <f t="shared" si="171"/>
        <v>1.6172015665468012E-2</v>
      </c>
      <c r="S348">
        <f t="shared" si="171"/>
        <v>1.3960910270065168E-2</v>
      </c>
      <c r="T348">
        <f t="shared" si="171"/>
        <v>1.7133956419830267E-4</v>
      </c>
    </row>
    <row r="349" spans="1:20" x14ac:dyDescent="0.25">
      <c r="A349">
        <v>339</v>
      </c>
      <c r="D349">
        <f t="shared" ref="D349:M349" si="172">AVERAGE(D385:D398)</f>
        <v>9.9234308067857151E-3</v>
      </c>
      <c r="E349">
        <f t="shared" si="172"/>
        <v>1.7718176250000002E-7</v>
      </c>
      <c r="F349">
        <f t="shared" si="172"/>
        <v>5.0122695032142859E-8</v>
      </c>
      <c r="G349">
        <f t="shared" si="172"/>
        <v>6.8709857998441816E-8</v>
      </c>
      <c r="H349">
        <f t="shared" si="172"/>
        <v>4.4807262084486729E-8</v>
      </c>
      <c r="I349">
        <f t="shared" si="172"/>
        <v>4.6397624787988645E-8</v>
      </c>
      <c r="J349">
        <f t="shared" si="172"/>
        <v>7.2857142857142856</v>
      </c>
      <c r="K349">
        <f t="shared" si="172"/>
        <v>2</v>
      </c>
      <c r="L349">
        <f t="shared" si="172"/>
        <v>0.2</v>
      </c>
      <c r="M349">
        <f t="shared" si="172"/>
        <v>10</v>
      </c>
      <c r="N349">
        <f>AVERAGE(N385:N398)</f>
        <v>0.99234308067857135</v>
      </c>
      <c r="O349">
        <f t="shared" ref="O349:T349" si="173">AVERAGE(O385:O398)</f>
        <v>0.35700081518326771</v>
      </c>
      <c r="P349">
        <f t="shared" si="173"/>
        <v>0.1010114410612023</v>
      </c>
      <c r="Q349">
        <f t="shared" si="173"/>
        <v>0</v>
      </c>
      <c r="R349">
        <f t="shared" si="173"/>
        <v>9.0280299566672356E-2</v>
      </c>
      <c r="S349">
        <f t="shared" si="173"/>
        <v>9.3519666782368741E-2</v>
      </c>
      <c r="T349">
        <f t="shared" si="173"/>
        <v>6.9258794636859714E-4</v>
      </c>
    </row>
    <row r="350" spans="1:20" x14ac:dyDescent="0.25">
      <c r="A350">
        <v>340</v>
      </c>
    </row>
    <row r="351" spans="1:20" x14ac:dyDescent="0.25">
      <c r="A351">
        <v>341</v>
      </c>
      <c r="C351" s="17" t="s">
        <v>58</v>
      </c>
      <c r="D351">
        <f t="shared" ref="D351:T351" si="174">D212</f>
        <v>1.2510978932000001</v>
      </c>
      <c r="E351">
        <f t="shared" si="174"/>
        <v>1.100317E-5</v>
      </c>
      <c r="F351">
        <f t="shared" si="174"/>
        <v>5.4685695000000004E-6</v>
      </c>
      <c r="G351">
        <f t="shared" si="174"/>
        <v>9.6463834258806593E-6</v>
      </c>
      <c r="H351">
        <f t="shared" si="174"/>
        <v>1.44567832175764E-7</v>
      </c>
      <c r="I351">
        <f t="shared" si="174"/>
        <v>2.5661578570890799E-8</v>
      </c>
      <c r="J351">
        <f t="shared" si="174"/>
        <v>12</v>
      </c>
      <c r="K351">
        <f t="shared" si="174"/>
        <v>2</v>
      </c>
      <c r="L351">
        <f t="shared" si="174"/>
        <v>0.2</v>
      </c>
      <c r="M351">
        <f t="shared" si="174"/>
        <v>10</v>
      </c>
      <c r="N351">
        <f t="shared" si="174"/>
        <v>125.10978932</v>
      </c>
      <c r="O351">
        <f t="shared" si="174"/>
        <v>0.17589622778208991</v>
      </c>
      <c r="P351">
        <f t="shared" si="174"/>
        <v>8.7420329451802489E-2</v>
      </c>
      <c r="Q351">
        <f t="shared" si="174"/>
        <v>0</v>
      </c>
      <c r="R351">
        <f t="shared" si="174"/>
        <v>2.3110554811341761E-3</v>
      </c>
      <c r="S351">
        <f t="shared" si="174"/>
        <v>4.1022495058727664E-4</v>
      </c>
      <c r="T351">
        <f t="shared" si="174"/>
        <v>7.7103346415264022E-4</v>
      </c>
    </row>
    <row r="352" spans="1:20" x14ac:dyDescent="0.25">
      <c r="A352">
        <v>342</v>
      </c>
      <c r="D352">
        <f t="shared" ref="D352:T352" si="175">D213</f>
        <v>1.2454067959999999</v>
      </c>
      <c r="E352">
        <f t="shared" si="175"/>
        <v>9.9077935000000008E-6</v>
      </c>
      <c r="F352">
        <f t="shared" si="175"/>
        <v>5.2846784999999999E-6</v>
      </c>
      <c r="G352">
        <f t="shared" si="175"/>
        <v>7.8880449860964906E-6</v>
      </c>
      <c r="H352">
        <f t="shared" si="175"/>
        <v>4.9521168733684101E-8</v>
      </c>
      <c r="I352">
        <f t="shared" si="175"/>
        <v>1.6836999814396698E-8</v>
      </c>
      <c r="J352">
        <f t="shared" si="175"/>
        <v>12</v>
      </c>
      <c r="K352">
        <f t="shared" si="175"/>
        <v>2</v>
      </c>
      <c r="L352">
        <f t="shared" si="175"/>
        <v>0.2</v>
      </c>
      <c r="M352">
        <f t="shared" si="175"/>
        <v>10</v>
      </c>
      <c r="N352">
        <f t="shared" si="175"/>
        <v>124.54067959999999</v>
      </c>
      <c r="O352">
        <f t="shared" si="175"/>
        <v>0.15910935337468643</v>
      </c>
      <c r="P352">
        <f t="shared" si="175"/>
        <v>8.4866704067672369E-2</v>
      </c>
      <c r="Q352">
        <f t="shared" si="175"/>
        <v>0</v>
      </c>
      <c r="R352">
        <f t="shared" si="175"/>
        <v>7.9526093630990754E-4</v>
      </c>
      <c r="S352">
        <f t="shared" si="175"/>
        <v>2.7038554580678068E-4</v>
      </c>
      <c r="T352">
        <f t="shared" si="175"/>
        <v>6.3337096051116221E-4</v>
      </c>
    </row>
    <row r="353" spans="1:20" x14ac:dyDescent="0.25">
      <c r="A353">
        <v>343</v>
      </c>
      <c r="D353">
        <f t="shared" ref="D353:T353" si="176">D214</f>
        <v>1.2519152013999999</v>
      </c>
      <c r="E353">
        <f t="shared" si="176"/>
        <v>1.0452530000000001E-5</v>
      </c>
      <c r="F353">
        <f t="shared" si="176"/>
        <v>5.3776725E-6</v>
      </c>
      <c r="G353">
        <f t="shared" si="176"/>
        <v>8.5264920465397495E-6</v>
      </c>
      <c r="H353">
        <f t="shared" si="176"/>
        <v>7.5616057157193898E-8</v>
      </c>
      <c r="I353">
        <f t="shared" si="176"/>
        <v>1.19500551776969E-8</v>
      </c>
      <c r="J353">
        <f t="shared" si="176"/>
        <v>12</v>
      </c>
      <c r="K353">
        <f t="shared" si="176"/>
        <v>2</v>
      </c>
      <c r="L353">
        <f t="shared" si="176"/>
        <v>0.2</v>
      </c>
      <c r="M353">
        <f t="shared" si="176"/>
        <v>10</v>
      </c>
      <c r="N353">
        <f t="shared" si="176"/>
        <v>125.19152013999999</v>
      </c>
      <c r="O353">
        <f t="shared" si="176"/>
        <v>0.16698463263823426</v>
      </c>
      <c r="P353">
        <f t="shared" si="176"/>
        <v>8.5911130306369335E-2</v>
      </c>
      <c r="Q353">
        <f t="shared" si="176"/>
        <v>0</v>
      </c>
      <c r="R353">
        <f t="shared" si="176"/>
        <v>1.2080060546055113E-3</v>
      </c>
      <c r="S353">
        <f t="shared" si="176"/>
        <v>1.9090838044515018E-4</v>
      </c>
      <c r="T353">
        <f t="shared" si="176"/>
        <v>6.810758457924857E-4</v>
      </c>
    </row>
    <row r="354" spans="1:20" x14ac:dyDescent="0.25">
      <c r="A354">
        <v>344</v>
      </c>
      <c r="D354">
        <f t="shared" ref="D354:T354" si="177">D215</f>
        <v>1.2476155952000001</v>
      </c>
      <c r="E354">
        <f t="shared" si="177"/>
        <v>9.8738945000000004E-6</v>
      </c>
      <c r="F354">
        <f t="shared" si="177"/>
        <v>5.3357630000000003E-6</v>
      </c>
      <c r="G354">
        <f t="shared" si="177"/>
        <v>5.5801237836857E-6</v>
      </c>
      <c r="H354">
        <f t="shared" si="177"/>
        <v>7.0705693934435004E-8</v>
      </c>
      <c r="I354">
        <f t="shared" si="177"/>
        <v>2.9047163389907799E-8</v>
      </c>
      <c r="J354">
        <f t="shared" si="177"/>
        <v>12</v>
      </c>
      <c r="K354">
        <f t="shared" si="177"/>
        <v>2</v>
      </c>
      <c r="L354">
        <f t="shared" si="177"/>
        <v>0.2</v>
      </c>
      <c r="M354">
        <f t="shared" si="177"/>
        <v>10</v>
      </c>
      <c r="N354">
        <f t="shared" si="177"/>
        <v>124.76155952000001</v>
      </c>
      <c r="O354">
        <f t="shared" si="177"/>
        <v>0.15828424296695584</v>
      </c>
      <c r="P354">
        <f t="shared" si="177"/>
        <v>8.5535368755063471E-2</v>
      </c>
      <c r="Q354">
        <f t="shared" si="177"/>
        <v>0</v>
      </c>
      <c r="R354">
        <f t="shared" si="177"/>
        <v>1.1334531919361022E-3</v>
      </c>
      <c r="S354">
        <f t="shared" si="177"/>
        <v>4.6564283905494732E-4</v>
      </c>
      <c r="T354">
        <f t="shared" si="177"/>
        <v>4.4726306765916732E-4</v>
      </c>
    </row>
    <row r="355" spans="1:20" x14ac:dyDescent="0.25">
      <c r="A355">
        <v>345</v>
      </c>
      <c r="D355">
        <f t="shared" ref="D355:T355" si="178">D216</f>
        <v>1.2509671896000001</v>
      </c>
      <c r="E355">
        <f t="shared" si="178"/>
        <v>1.0532115E-5</v>
      </c>
      <c r="F355">
        <f t="shared" si="178"/>
        <v>5.3385095E-6</v>
      </c>
      <c r="G355">
        <f t="shared" si="178"/>
        <v>6.7658328356606902E-6</v>
      </c>
      <c r="H355">
        <f t="shared" si="178"/>
        <v>1.3904792797809E-7</v>
      </c>
      <c r="I355">
        <f t="shared" si="178"/>
        <v>2.5904665501604099E-8</v>
      </c>
      <c r="J355">
        <f t="shared" si="178"/>
        <v>12</v>
      </c>
      <c r="K355">
        <f t="shared" si="178"/>
        <v>2</v>
      </c>
      <c r="L355">
        <f t="shared" si="178"/>
        <v>0.2</v>
      </c>
      <c r="M355">
        <f t="shared" si="178"/>
        <v>10</v>
      </c>
      <c r="N355">
        <f t="shared" si="178"/>
        <v>125.09671896</v>
      </c>
      <c r="O355">
        <f t="shared" si="178"/>
        <v>0.16838355294302595</v>
      </c>
      <c r="P355">
        <f t="shared" si="178"/>
        <v>8.5350112207291426E-2</v>
      </c>
      <c r="Q355">
        <f t="shared" si="178"/>
        <v>0</v>
      </c>
      <c r="R355">
        <f t="shared" si="178"/>
        <v>2.223046761483024E-3</v>
      </c>
      <c r="S355">
        <f t="shared" si="178"/>
        <v>4.1415419552110204E-4</v>
      </c>
      <c r="T355">
        <f t="shared" si="178"/>
        <v>5.4084814469227457E-4</v>
      </c>
    </row>
    <row r="356" spans="1:20" x14ac:dyDescent="0.25">
      <c r="A356">
        <v>346</v>
      </c>
      <c r="D356">
        <f t="shared" ref="D356:T356" si="179">D217</f>
        <v>1.2477538835999999</v>
      </c>
      <c r="E356">
        <f t="shared" si="179"/>
        <v>1.054905E-5</v>
      </c>
      <c r="F356">
        <f t="shared" si="179"/>
        <v>5.3596045000000001E-6</v>
      </c>
      <c r="G356">
        <f t="shared" si="179"/>
        <v>5.2580671719962701E-6</v>
      </c>
      <c r="H356">
        <f t="shared" si="179"/>
        <v>4.1056235823562603E-8</v>
      </c>
      <c r="I356">
        <f t="shared" si="179"/>
        <v>1.7252236514434899E-8</v>
      </c>
      <c r="J356">
        <f t="shared" si="179"/>
        <v>12</v>
      </c>
      <c r="K356">
        <f t="shared" si="179"/>
        <v>2</v>
      </c>
      <c r="L356">
        <f t="shared" si="179"/>
        <v>0.2</v>
      </c>
      <c r="M356">
        <f t="shared" si="179"/>
        <v>10</v>
      </c>
      <c r="N356">
        <f t="shared" si="179"/>
        <v>124.77538835999999</v>
      </c>
      <c r="O356">
        <f t="shared" si="179"/>
        <v>0.16908863420347042</v>
      </c>
      <c r="P356">
        <f t="shared" si="179"/>
        <v>8.5908039565247493E-2</v>
      </c>
      <c r="Q356">
        <f t="shared" si="179"/>
        <v>0</v>
      </c>
      <c r="R356">
        <f t="shared" si="179"/>
        <v>6.5808227669238422E-4</v>
      </c>
      <c r="S356">
        <f t="shared" si="179"/>
        <v>2.7653268390812806E-4</v>
      </c>
      <c r="T356">
        <f t="shared" si="179"/>
        <v>4.2140258917293665E-4</v>
      </c>
    </row>
    <row r="357" spans="1:20" x14ac:dyDescent="0.25">
      <c r="A357">
        <v>347</v>
      </c>
      <c r="D357">
        <f t="shared" ref="D357:T357" si="180">D218</f>
        <v>1.1988865611999999</v>
      </c>
      <c r="E357">
        <f t="shared" si="180"/>
        <v>1.0604929999999999E-5</v>
      </c>
      <c r="F357">
        <f t="shared" si="180"/>
        <v>5.1453075000000002E-6</v>
      </c>
      <c r="G357">
        <f t="shared" si="180"/>
        <v>2.4569858820059002E-6</v>
      </c>
      <c r="H357">
        <f t="shared" si="180"/>
        <v>4.2807932676082402E-8</v>
      </c>
      <c r="I357">
        <f t="shared" si="180"/>
        <v>2.47594886609155E-8</v>
      </c>
      <c r="J357">
        <f t="shared" si="180"/>
        <v>12</v>
      </c>
      <c r="K357">
        <f t="shared" si="180"/>
        <v>2</v>
      </c>
      <c r="L357">
        <f t="shared" si="180"/>
        <v>0.2</v>
      </c>
      <c r="M357">
        <f t="shared" si="180"/>
        <v>10</v>
      </c>
      <c r="N357">
        <f t="shared" si="180"/>
        <v>119.88865611999999</v>
      </c>
      <c r="O357">
        <f t="shared" si="180"/>
        <v>0.17691298481793341</v>
      </c>
      <c r="P357">
        <f t="shared" si="180"/>
        <v>8.5834768134358169E-2</v>
      </c>
      <c r="Q357">
        <f t="shared" si="180"/>
        <v>0</v>
      </c>
      <c r="R357">
        <f t="shared" si="180"/>
        <v>7.1412815960226811E-4</v>
      </c>
      <c r="S357">
        <f t="shared" si="180"/>
        <v>4.1304139127446748E-4</v>
      </c>
      <c r="T357">
        <f t="shared" si="180"/>
        <v>2.0493897934318597E-4</v>
      </c>
    </row>
    <row r="358" spans="1:20" x14ac:dyDescent="0.25">
      <c r="A358">
        <v>348</v>
      </c>
      <c r="D358">
        <f t="shared" ref="D358:T358" si="181">D219</f>
        <v>1.1981256894000001</v>
      </c>
      <c r="E358">
        <f t="shared" si="181"/>
        <v>1.0104725E-5</v>
      </c>
      <c r="F358">
        <f t="shared" si="181"/>
        <v>5.159697E-6</v>
      </c>
      <c r="G358">
        <f t="shared" si="181"/>
        <v>5.2239506248149498E-6</v>
      </c>
      <c r="H358">
        <f t="shared" si="181"/>
        <v>3.1554443031053503E-8</v>
      </c>
      <c r="I358">
        <f t="shared" si="181"/>
        <v>1.85301724492786E-8</v>
      </c>
      <c r="J358">
        <f t="shared" si="181"/>
        <v>12</v>
      </c>
      <c r="K358">
        <f t="shared" si="181"/>
        <v>2</v>
      </c>
      <c r="L358">
        <f t="shared" si="181"/>
        <v>0.2</v>
      </c>
      <c r="M358">
        <f t="shared" si="181"/>
        <v>10</v>
      </c>
      <c r="N358">
        <f t="shared" si="181"/>
        <v>119.81256894000001</v>
      </c>
      <c r="O358">
        <f t="shared" si="181"/>
        <v>0.16867554196355253</v>
      </c>
      <c r="P358">
        <f t="shared" si="181"/>
        <v>8.6129477827720805E-2</v>
      </c>
      <c r="Q358">
        <f t="shared" si="181"/>
        <v>0</v>
      </c>
      <c r="R358">
        <f t="shared" si="181"/>
        <v>5.2673009702104625E-4</v>
      </c>
      <c r="S358">
        <f t="shared" si="181"/>
        <v>3.0931934125472561E-4</v>
      </c>
      <c r="T358">
        <f t="shared" si="181"/>
        <v>4.3601023423769594E-4</v>
      </c>
    </row>
    <row r="359" spans="1:20" x14ac:dyDescent="0.25">
      <c r="A359">
        <v>349</v>
      </c>
      <c r="D359">
        <f t="shared" ref="D359:T359" si="182">D220</f>
        <v>1.1984016721999999</v>
      </c>
      <c r="E359">
        <f t="shared" si="182"/>
        <v>1.0371405000000001E-5</v>
      </c>
      <c r="F359">
        <f t="shared" si="182"/>
        <v>5.1428865000000001E-6</v>
      </c>
      <c r="G359">
        <f t="shared" si="182"/>
        <v>3.31067077490595E-6</v>
      </c>
      <c r="H359">
        <f t="shared" si="182"/>
        <v>2.22196641513773E-8</v>
      </c>
      <c r="I359">
        <f t="shared" si="182"/>
        <v>3.0914859093161098E-8</v>
      </c>
      <c r="J359">
        <f t="shared" si="182"/>
        <v>12</v>
      </c>
      <c r="K359">
        <f t="shared" si="182"/>
        <v>2</v>
      </c>
      <c r="L359">
        <f t="shared" si="182"/>
        <v>0.2</v>
      </c>
      <c r="M359">
        <f t="shared" si="182"/>
        <v>10</v>
      </c>
      <c r="N359">
        <f t="shared" si="182"/>
        <v>119.84016722</v>
      </c>
      <c r="O359">
        <f t="shared" si="182"/>
        <v>0.17308729185867039</v>
      </c>
      <c r="P359">
        <f t="shared" si="182"/>
        <v>8.5829094189409802E-2</v>
      </c>
      <c r="Q359">
        <f t="shared" si="182"/>
        <v>0</v>
      </c>
      <c r="R359">
        <f t="shared" si="182"/>
        <v>3.7082164798029558E-4</v>
      </c>
      <c r="S359">
        <f t="shared" si="182"/>
        <v>5.1593484572511094E-4</v>
      </c>
      <c r="T359">
        <f t="shared" si="182"/>
        <v>2.7625718919669831E-4</v>
      </c>
    </row>
    <row r="360" spans="1:20" x14ac:dyDescent="0.25">
      <c r="A360">
        <v>350</v>
      </c>
      <c r="D360">
        <f t="shared" ref="D360:T360" si="183">D221</f>
        <v>1.1983467122</v>
      </c>
      <c r="E360">
        <f t="shared" si="183"/>
        <v>1.0354770000000001E-5</v>
      </c>
      <c r="F360">
        <f t="shared" si="183"/>
        <v>5.1004645000000001E-6</v>
      </c>
      <c r="G360">
        <f t="shared" si="183"/>
        <v>3.49072572697598E-6</v>
      </c>
      <c r="H360">
        <f t="shared" si="183"/>
        <v>5.8562975505006498E-8</v>
      </c>
      <c r="I360">
        <f t="shared" si="183"/>
        <v>1.2974287061337901E-8</v>
      </c>
      <c r="J360">
        <f t="shared" si="183"/>
        <v>12</v>
      </c>
      <c r="K360">
        <f t="shared" si="183"/>
        <v>2</v>
      </c>
      <c r="L360">
        <f t="shared" si="183"/>
        <v>0.2</v>
      </c>
      <c r="M360">
        <f t="shared" si="183"/>
        <v>10</v>
      </c>
      <c r="N360">
        <f t="shared" si="183"/>
        <v>119.83467122</v>
      </c>
      <c r="O360">
        <f t="shared" si="183"/>
        <v>0.17281759768823604</v>
      </c>
      <c r="P360">
        <f t="shared" si="183"/>
        <v>8.5125021800013911E-2</v>
      </c>
      <c r="Q360">
        <f t="shared" si="183"/>
        <v>0</v>
      </c>
      <c r="R360">
        <f t="shared" si="183"/>
        <v>9.7739618941321119E-4</v>
      </c>
      <c r="S360">
        <f t="shared" si="183"/>
        <v>2.1653644857954157E-4</v>
      </c>
      <c r="T360">
        <f t="shared" si="183"/>
        <v>2.9129513949827481E-4</v>
      </c>
    </row>
    <row r="361" spans="1:20" x14ac:dyDescent="0.25">
      <c r="A361">
        <v>351</v>
      </c>
      <c r="D361">
        <f t="shared" ref="D361:T361" si="184">D222</f>
        <v>1.1982917522000001</v>
      </c>
      <c r="E361">
        <f t="shared" si="184"/>
        <v>1.0267834999999999E-5</v>
      </c>
      <c r="F361">
        <f t="shared" si="184"/>
        <v>5.0799749999999996E-6</v>
      </c>
      <c r="G361">
        <f t="shared" si="184"/>
        <v>3.67078067904601E-6</v>
      </c>
      <c r="H361">
        <f t="shared" si="184"/>
        <v>3.3626585836209802E-8</v>
      </c>
      <c r="I361">
        <f t="shared" si="184"/>
        <v>2.0183777768296999E-8</v>
      </c>
      <c r="J361">
        <f t="shared" si="184"/>
        <v>12</v>
      </c>
      <c r="K361">
        <f t="shared" si="184"/>
        <v>2</v>
      </c>
      <c r="L361">
        <f t="shared" si="184"/>
        <v>0.2</v>
      </c>
      <c r="M361">
        <f t="shared" si="184"/>
        <v>10</v>
      </c>
      <c r="N361">
        <f t="shared" si="184"/>
        <v>119.82917522000001</v>
      </c>
      <c r="O361">
        <f t="shared" si="184"/>
        <v>0.17137454182003339</v>
      </c>
      <c r="P361">
        <f t="shared" si="184"/>
        <v>8.478694759725143E-2</v>
      </c>
      <c r="Q361">
        <f t="shared" si="184"/>
        <v>0</v>
      </c>
      <c r="R361">
        <f t="shared" si="184"/>
        <v>5.6124204768117909E-4</v>
      </c>
      <c r="S361">
        <f t="shared" si="184"/>
        <v>3.3687585233296738E-4</v>
      </c>
      <c r="T361">
        <f t="shared" si="184"/>
        <v>3.0633446923978669E-4</v>
      </c>
    </row>
    <row r="362" spans="1:20" x14ac:dyDescent="0.25">
      <c r="A362">
        <v>352</v>
      </c>
      <c r="D362">
        <f t="shared" ref="D362:T362" si="185">D223</f>
        <v>1.1993468158</v>
      </c>
      <c r="E362">
        <f t="shared" si="185"/>
        <v>1.021937E-5</v>
      </c>
      <c r="F362">
        <f t="shared" si="185"/>
        <v>5.0911509999999998E-6</v>
      </c>
      <c r="G362">
        <f t="shared" si="185"/>
        <v>3.4461062871730501E-6</v>
      </c>
      <c r="H362">
        <f t="shared" si="185"/>
        <v>4.0711793131720602E-8</v>
      </c>
      <c r="I362">
        <f t="shared" si="185"/>
        <v>1.7037615414135901E-8</v>
      </c>
      <c r="J362">
        <f t="shared" si="185"/>
        <v>12</v>
      </c>
      <c r="K362">
        <f t="shared" si="185"/>
        <v>2</v>
      </c>
      <c r="L362">
        <f t="shared" si="185"/>
        <v>0.2</v>
      </c>
      <c r="M362">
        <f t="shared" si="185"/>
        <v>10</v>
      </c>
      <c r="N362">
        <f t="shared" si="185"/>
        <v>119.93468158</v>
      </c>
      <c r="O362">
        <f t="shared" si="185"/>
        <v>0.17041559397784997</v>
      </c>
      <c r="P362">
        <f t="shared" si="185"/>
        <v>8.4898728756853392E-2</v>
      </c>
      <c r="Q362">
        <f t="shared" si="185"/>
        <v>0</v>
      </c>
      <c r="R362">
        <f t="shared" si="185"/>
        <v>6.7889942417639437E-4</v>
      </c>
      <c r="S362">
        <f t="shared" si="185"/>
        <v>2.8411490637545578E-4</v>
      </c>
      <c r="T362">
        <f t="shared" si="185"/>
        <v>2.8733192449211572E-4</v>
      </c>
    </row>
    <row r="363" spans="1:20" x14ac:dyDescent="0.25">
      <c r="A363">
        <v>353</v>
      </c>
      <c r="D363">
        <f t="shared" ref="D363:T363" si="186">D224</f>
        <v>1.0031146954000001</v>
      </c>
      <c r="E363">
        <f t="shared" si="186"/>
        <v>9.2350299999999992E-6</v>
      </c>
      <c r="F363">
        <f t="shared" si="186"/>
        <v>4.3609004999999997E-6</v>
      </c>
      <c r="G363">
        <f t="shared" si="186"/>
        <v>1.8476662778787701E-7</v>
      </c>
      <c r="H363">
        <f t="shared" si="186"/>
        <v>5.0628356382564902E-8</v>
      </c>
      <c r="I363">
        <f t="shared" si="186"/>
        <v>1.7407671146652499E-8</v>
      </c>
      <c r="J363">
        <f t="shared" si="186"/>
        <v>11</v>
      </c>
      <c r="K363">
        <f t="shared" si="186"/>
        <v>2</v>
      </c>
      <c r="L363">
        <f t="shared" si="186"/>
        <v>0.2</v>
      </c>
      <c r="M363">
        <f t="shared" si="186"/>
        <v>10</v>
      </c>
      <c r="N363">
        <f t="shared" si="186"/>
        <v>100.31146954</v>
      </c>
      <c r="O363">
        <f t="shared" si="186"/>
        <v>0.18412710016809111</v>
      </c>
      <c r="P363">
        <f t="shared" si="186"/>
        <v>8.6947195968673466E-2</v>
      </c>
      <c r="Q363">
        <f t="shared" si="186"/>
        <v>0</v>
      </c>
      <c r="R363">
        <f t="shared" si="186"/>
        <v>1.0094230822204522E-3</v>
      </c>
      <c r="S363">
        <f t="shared" si="186"/>
        <v>3.4707239813112402E-4</v>
      </c>
      <c r="T363">
        <f t="shared" si="186"/>
        <v>1.8419292293808915E-5</v>
      </c>
    </row>
    <row r="364" spans="1:20" x14ac:dyDescent="0.25">
      <c r="A364">
        <v>354</v>
      </c>
      <c r="D364">
        <f t="shared" ref="D364:T364" si="187">D225</f>
        <v>1.0007121816</v>
      </c>
      <c r="E364">
        <f t="shared" si="187"/>
        <v>9.0953779999999992E-6</v>
      </c>
      <c r="F364">
        <f t="shared" si="187"/>
        <v>4.3311675000000004E-6</v>
      </c>
      <c r="G364">
        <f t="shared" si="187"/>
        <v>6.3759218739307504E-7</v>
      </c>
      <c r="H364">
        <f t="shared" si="187"/>
        <v>2.3229935772618899E-8</v>
      </c>
      <c r="I364">
        <f t="shared" si="187"/>
        <v>1.8920952110028699E-8</v>
      </c>
      <c r="J364">
        <f t="shared" si="187"/>
        <v>11</v>
      </c>
      <c r="K364">
        <f t="shared" si="187"/>
        <v>2</v>
      </c>
      <c r="L364">
        <f t="shared" si="187"/>
        <v>0.2</v>
      </c>
      <c r="M364">
        <f t="shared" si="187"/>
        <v>10</v>
      </c>
      <c r="N364">
        <f t="shared" si="187"/>
        <v>100.07121816</v>
      </c>
      <c r="O364">
        <f t="shared" si="187"/>
        <v>0.18177810098119823</v>
      </c>
      <c r="P364">
        <f t="shared" si="187"/>
        <v>8.6561702348322861E-2</v>
      </c>
      <c r="Q364">
        <f t="shared" si="187"/>
        <v>0</v>
      </c>
      <c r="R364">
        <f t="shared" si="187"/>
        <v>4.6426807227383708E-4</v>
      </c>
      <c r="S364">
        <f t="shared" si="187"/>
        <v>3.7814973092016769E-4</v>
      </c>
      <c r="T364">
        <f t="shared" si="187"/>
        <v>6.3713842912719784E-5</v>
      </c>
    </row>
    <row r="365" spans="1:20" x14ac:dyDescent="0.25">
      <c r="A365">
        <v>355</v>
      </c>
      <c r="D365">
        <f t="shared" ref="D365:T365" si="188">D226</f>
        <v>0.99962181591999999</v>
      </c>
      <c r="E365">
        <f t="shared" si="188"/>
        <v>8.9489265000000008E-6</v>
      </c>
      <c r="F365">
        <f t="shared" si="188"/>
        <v>4.3577120000000001E-6</v>
      </c>
      <c r="G365">
        <f t="shared" si="188"/>
        <v>1.09437126316908E-7</v>
      </c>
      <c r="H365">
        <f t="shared" si="188"/>
        <v>1.7270828085242601E-8</v>
      </c>
      <c r="I365">
        <f t="shared" si="188"/>
        <v>1.73779617907279E-8</v>
      </c>
      <c r="J365">
        <f t="shared" si="188"/>
        <v>11</v>
      </c>
      <c r="K365">
        <f t="shared" si="188"/>
        <v>2</v>
      </c>
      <c r="L365">
        <f t="shared" si="188"/>
        <v>0.2</v>
      </c>
      <c r="M365">
        <f t="shared" si="188"/>
        <v>10</v>
      </c>
      <c r="N365">
        <f t="shared" si="188"/>
        <v>99.962181591999993</v>
      </c>
      <c r="O365">
        <f t="shared" si="188"/>
        <v>0.17904624243847406</v>
      </c>
      <c r="P365">
        <f t="shared" si="188"/>
        <v>8.7187212815866541E-2</v>
      </c>
      <c r="Q365">
        <f t="shared" si="188"/>
        <v>0</v>
      </c>
      <c r="R365">
        <f t="shared" si="188"/>
        <v>3.4554724217072892E-4</v>
      </c>
      <c r="S365">
        <f t="shared" si="188"/>
        <v>3.4769072691223987E-4</v>
      </c>
      <c r="T365">
        <f t="shared" si="188"/>
        <v>1.0947852935381143E-5</v>
      </c>
    </row>
    <row r="366" spans="1:20" x14ac:dyDescent="0.25">
      <c r="A366">
        <v>356</v>
      </c>
      <c r="D366">
        <f t="shared" ref="D366:T366" si="189">D227</f>
        <v>0.99957187985999996</v>
      </c>
      <c r="E366">
        <f t="shared" si="189"/>
        <v>8.979195E-6</v>
      </c>
      <c r="F366">
        <f t="shared" si="189"/>
        <v>4.3317495E-6</v>
      </c>
      <c r="G366">
        <f t="shared" si="189"/>
        <v>1.53691573458861E-7</v>
      </c>
      <c r="H366">
        <f t="shared" si="189"/>
        <v>1.9395012889915701E-8</v>
      </c>
      <c r="I366">
        <f t="shared" si="189"/>
        <v>1.45190686598694E-8</v>
      </c>
      <c r="J366">
        <f t="shared" si="189"/>
        <v>11</v>
      </c>
      <c r="K366">
        <f t="shared" si="189"/>
        <v>2</v>
      </c>
      <c r="L366">
        <f t="shared" si="189"/>
        <v>0.2</v>
      </c>
      <c r="M366">
        <f t="shared" si="189"/>
        <v>10</v>
      </c>
      <c r="N366">
        <f t="shared" si="189"/>
        <v>99.957187985999994</v>
      </c>
      <c r="O366">
        <f t="shared" si="189"/>
        <v>0.17966081641387566</v>
      </c>
      <c r="P366">
        <f t="shared" si="189"/>
        <v>8.6672096069903559E-2</v>
      </c>
      <c r="Q366">
        <f t="shared" si="189"/>
        <v>0</v>
      </c>
      <c r="R366">
        <f t="shared" si="189"/>
        <v>3.8806639683845783E-4</v>
      </c>
      <c r="S366">
        <f t="shared" si="189"/>
        <v>2.9050574455741874E-4</v>
      </c>
      <c r="T366">
        <f t="shared" si="189"/>
        <v>1.5375740009851724E-5</v>
      </c>
    </row>
    <row r="367" spans="1:20" x14ac:dyDescent="0.25">
      <c r="A367">
        <v>357</v>
      </c>
      <c r="D367">
        <f t="shared" ref="D367:T367" si="190">D228</f>
        <v>0.60007057180000001</v>
      </c>
      <c r="E367">
        <f t="shared" si="190"/>
        <v>6.4302300000000003E-6</v>
      </c>
      <c r="F367">
        <f t="shared" si="190"/>
        <v>2.8792925E-6</v>
      </c>
      <c r="G367">
        <f t="shared" si="190"/>
        <v>1.97287282361855E-6</v>
      </c>
      <c r="H367">
        <f t="shared" si="190"/>
        <v>3.1002241048027499E-8</v>
      </c>
      <c r="I367">
        <f t="shared" si="190"/>
        <v>3.17090799101772E-8</v>
      </c>
      <c r="J367">
        <f t="shared" si="190"/>
        <v>11</v>
      </c>
      <c r="K367">
        <f t="shared" si="190"/>
        <v>2</v>
      </c>
      <c r="L367">
        <f t="shared" si="190"/>
        <v>0.2</v>
      </c>
      <c r="M367">
        <f t="shared" si="190"/>
        <v>10</v>
      </c>
      <c r="N367">
        <f t="shared" si="190"/>
        <v>60.007057180000004</v>
      </c>
      <c r="O367">
        <f t="shared" si="190"/>
        <v>0.21431579224795441</v>
      </c>
      <c r="P367">
        <f t="shared" si="190"/>
        <v>9.5965129280149122E-2</v>
      </c>
      <c r="Q367">
        <f t="shared" si="190"/>
        <v>0</v>
      </c>
      <c r="R367">
        <f t="shared" si="190"/>
        <v>1.0332865001205346E-3</v>
      </c>
      <c r="S367">
        <f t="shared" si="190"/>
        <v>1.0568450245797307E-3</v>
      </c>
      <c r="T367">
        <f t="shared" si="190"/>
        <v>3.2877346704415571E-4</v>
      </c>
    </row>
    <row r="368" spans="1:20" x14ac:dyDescent="0.25">
      <c r="A368">
        <v>358</v>
      </c>
      <c r="D368">
        <f t="shared" ref="D368:T368" si="191">D229</f>
        <v>0.60102818069999997</v>
      </c>
      <c r="E368">
        <f t="shared" si="191"/>
        <v>6.4119755000000003E-6</v>
      </c>
      <c r="F368">
        <f t="shared" si="191"/>
        <v>2.8628995E-6</v>
      </c>
      <c r="G368">
        <f t="shared" si="191"/>
        <v>1.8540261148725901E-6</v>
      </c>
      <c r="H368">
        <f t="shared" si="191"/>
        <v>2.1585271014050399E-8</v>
      </c>
      <c r="I368">
        <f t="shared" si="191"/>
        <v>1.59613854270236E-8</v>
      </c>
      <c r="J368">
        <f t="shared" si="191"/>
        <v>11</v>
      </c>
      <c r="K368">
        <f t="shared" si="191"/>
        <v>2</v>
      </c>
      <c r="L368">
        <f t="shared" si="191"/>
        <v>0.2</v>
      </c>
      <c r="M368">
        <f t="shared" si="191"/>
        <v>10</v>
      </c>
      <c r="N368">
        <f t="shared" si="191"/>
        <v>60.102818069999998</v>
      </c>
      <c r="O368">
        <f t="shared" si="191"/>
        <v>0.21336688381340654</v>
      </c>
      <c r="P368">
        <f t="shared" si="191"/>
        <v>9.5266730976429903E-2</v>
      </c>
      <c r="Q368">
        <f t="shared" si="191"/>
        <v>0</v>
      </c>
      <c r="R368">
        <f t="shared" si="191"/>
        <v>7.1827816755316398E-4</v>
      </c>
      <c r="S368">
        <f t="shared" si="191"/>
        <v>5.3113600791343388E-4</v>
      </c>
      <c r="T368">
        <f t="shared" si="191"/>
        <v>3.0847573781203738E-4</v>
      </c>
    </row>
    <row r="369" spans="1:20" x14ac:dyDescent="0.25">
      <c r="A369">
        <v>359</v>
      </c>
      <c r="D369">
        <f t="shared" ref="D369:T369" si="192">D230</f>
        <v>0.40001015942000001</v>
      </c>
      <c r="E369">
        <f t="shared" si="192"/>
        <v>4.8893105000000003E-6</v>
      </c>
      <c r="F369">
        <f t="shared" si="192"/>
        <v>1.8201609999999999E-6</v>
      </c>
      <c r="G369">
        <f t="shared" si="192"/>
        <v>1.4058420326248801E-6</v>
      </c>
      <c r="H369">
        <f t="shared" si="192"/>
        <v>4.2980553099628597E-8</v>
      </c>
      <c r="I369">
        <f t="shared" si="192"/>
        <v>4.6010718414299899E-8</v>
      </c>
      <c r="J369">
        <f t="shared" si="192"/>
        <v>10</v>
      </c>
      <c r="K369">
        <f t="shared" si="192"/>
        <v>2</v>
      </c>
      <c r="L369">
        <f t="shared" si="192"/>
        <v>0.2</v>
      </c>
      <c r="M369">
        <f t="shared" si="192"/>
        <v>10</v>
      </c>
      <c r="N369">
        <f t="shared" si="192"/>
        <v>40.001015942000002</v>
      </c>
      <c r="O369">
        <f t="shared" si="192"/>
        <v>0.24445931608783741</v>
      </c>
      <c r="P369">
        <f t="shared" si="192"/>
        <v>9.1005738586198232E-2</v>
      </c>
      <c r="Q369">
        <f t="shared" si="192"/>
        <v>0</v>
      </c>
      <c r="R369">
        <f t="shared" si="192"/>
        <v>2.1489730741813566E-3</v>
      </c>
      <c r="S369">
        <f t="shared" si="192"/>
        <v>2.3004774919223926E-3</v>
      </c>
      <c r="T369">
        <f t="shared" si="192"/>
        <v>3.5145158179564716E-4</v>
      </c>
    </row>
    <row r="370" spans="1:20" x14ac:dyDescent="0.25">
      <c r="A370">
        <v>360</v>
      </c>
      <c r="D370">
        <f t="shared" ref="D370:T370" si="193">D231</f>
        <v>0.40100060125999998</v>
      </c>
      <c r="E370">
        <f t="shared" si="193"/>
        <v>4.9158995000000001E-6</v>
      </c>
      <c r="F370">
        <f t="shared" si="193"/>
        <v>1.7804745E-6</v>
      </c>
      <c r="G370">
        <f t="shared" si="193"/>
        <v>1.3188189110272701E-6</v>
      </c>
      <c r="H370">
        <f t="shared" si="193"/>
        <v>3.3026022236260797E-8</v>
      </c>
      <c r="I370">
        <f t="shared" si="193"/>
        <v>3.1165646387488902E-8</v>
      </c>
      <c r="J370">
        <f t="shared" si="193"/>
        <v>10</v>
      </c>
      <c r="K370">
        <f t="shared" si="193"/>
        <v>2</v>
      </c>
      <c r="L370">
        <f t="shared" si="193"/>
        <v>0.2</v>
      </c>
      <c r="M370">
        <f t="shared" si="193"/>
        <v>10</v>
      </c>
      <c r="N370">
        <f t="shared" si="193"/>
        <v>40.100060125999995</v>
      </c>
      <c r="O370">
        <f t="shared" si="193"/>
        <v>0.24518165232438838</v>
      </c>
      <c r="P370">
        <f t="shared" si="193"/>
        <v>8.8801587549021122E-2</v>
      </c>
      <c r="Q370">
        <f t="shared" si="193"/>
        <v>0</v>
      </c>
      <c r="R370">
        <f t="shared" si="193"/>
        <v>1.647180684143037E-3</v>
      </c>
      <c r="S370">
        <f t="shared" si="193"/>
        <v>1.5543939978923762E-3</v>
      </c>
      <c r="T370">
        <f t="shared" si="193"/>
        <v>3.2888202832697923E-4</v>
      </c>
    </row>
    <row r="371" spans="1:20" x14ac:dyDescent="0.25">
      <c r="A371">
        <v>361</v>
      </c>
      <c r="D371">
        <f t="shared" ref="D371:T371" si="194">D232</f>
        <v>0.20002602321999999</v>
      </c>
      <c r="E371">
        <f t="shared" si="194"/>
        <v>2.7120024999999998E-6</v>
      </c>
      <c r="F371">
        <f t="shared" si="194"/>
        <v>8.8067389999999997E-7</v>
      </c>
      <c r="G371">
        <f t="shared" si="194"/>
        <v>5.7996919143493501E-7</v>
      </c>
      <c r="H371">
        <f t="shared" si="194"/>
        <v>1.3118573824448301E-7</v>
      </c>
      <c r="I371">
        <f t="shared" si="194"/>
        <v>1.1284092869610801E-8</v>
      </c>
      <c r="J371">
        <f t="shared" si="194"/>
        <v>10</v>
      </c>
      <c r="K371">
        <f t="shared" si="194"/>
        <v>2</v>
      </c>
      <c r="L371">
        <f t="shared" si="194"/>
        <v>0.2</v>
      </c>
      <c r="M371">
        <f t="shared" si="194"/>
        <v>10</v>
      </c>
      <c r="N371">
        <f t="shared" si="194"/>
        <v>20.002602321999998</v>
      </c>
      <c r="O371">
        <f t="shared" si="194"/>
        <v>0.27116496707202792</v>
      </c>
      <c r="P371">
        <f t="shared" si="194"/>
        <v>8.8055932505480536E-2</v>
      </c>
      <c r="Q371">
        <f t="shared" si="194"/>
        <v>0</v>
      </c>
      <c r="R371">
        <f t="shared" si="194"/>
        <v>1.3116867108855878E-2</v>
      </c>
      <c r="S371">
        <f t="shared" si="194"/>
        <v>1.1282624818471658E-3</v>
      </c>
      <c r="T371">
        <f t="shared" si="194"/>
        <v>2.8994686896167103E-4</v>
      </c>
    </row>
    <row r="372" spans="1:20" x14ac:dyDescent="0.25">
      <c r="A372">
        <v>362</v>
      </c>
      <c r="D372">
        <f t="shared" ref="D372:T372" si="195">D233</f>
        <v>0.20035452162</v>
      </c>
      <c r="E372">
        <f t="shared" si="195"/>
        <v>2.8079860000000001E-6</v>
      </c>
      <c r="F372">
        <f t="shared" si="195"/>
        <v>8.7069710000000005E-7</v>
      </c>
      <c r="G372">
        <f t="shared" si="195"/>
        <v>5.6711819268484802E-7</v>
      </c>
      <c r="H372">
        <f t="shared" si="195"/>
        <v>1.4689487873986601E-8</v>
      </c>
      <c r="I372">
        <f t="shared" si="195"/>
        <v>1.8685378930864598E-8</v>
      </c>
      <c r="J372">
        <f t="shared" si="195"/>
        <v>10</v>
      </c>
      <c r="K372">
        <f t="shared" si="195"/>
        <v>2</v>
      </c>
      <c r="L372">
        <f t="shared" si="195"/>
        <v>0.2</v>
      </c>
      <c r="M372">
        <f t="shared" si="195"/>
        <v>10</v>
      </c>
      <c r="N372">
        <f t="shared" si="195"/>
        <v>20.035452161999999</v>
      </c>
      <c r="O372">
        <f t="shared" si="195"/>
        <v>0.28030173487431775</v>
      </c>
      <c r="P372">
        <f t="shared" si="195"/>
        <v>8.6915642627861153E-2</v>
      </c>
      <c r="Q372">
        <f t="shared" si="195"/>
        <v>0</v>
      </c>
      <c r="R372">
        <f t="shared" si="195"/>
        <v>1.4663495243543584E-3</v>
      </c>
      <c r="S372">
        <f t="shared" si="195"/>
        <v>1.8652315684997613E-3</v>
      </c>
      <c r="T372">
        <f t="shared" si="195"/>
        <v>2.8305734659708152E-4</v>
      </c>
    </row>
    <row r="373" spans="1:20" x14ac:dyDescent="0.25">
      <c r="A373">
        <v>363</v>
      </c>
      <c r="D373">
        <f t="shared" ref="D373:T373" si="196">D234</f>
        <v>9.9826669834000001E-2</v>
      </c>
      <c r="E373">
        <f t="shared" si="196"/>
        <v>1.4838310000000001E-6</v>
      </c>
      <c r="F373">
        <f t="shared" si="196"/>
        <v>4.3254894999999999E-7</v>
      </c>
      <c r="G373">
        <f t="shared" si="196"/>
        <v>2.7169429273984498E-7</v>
      </c>
      <c r="H373">
        <f t="shared" si="196"/>
        <v>2.17527726738455E-8</v>
      </c>
      <c r="I373">
        <f t="shared" si="196"/>
        <v>2.5625762147641599E-8</v>
      </c>
      <c r="J373">
        <f t="shared" si="196"/>
        <v>9</v>
      </c>
      <c r="K373">
        <f t="shared" si="196"/>
        <v>2</v>
      </c>
      <c r="L373">
        <f t="shared" si="196"/>
        <v>0.2</v>
      </c>
      <c r="M373">
        <f t="shared" si="196"/>
        <v>10</v>
      </c>
      <c r="N373">
        <f t="shared" si="196"/>
        <v>9.9826669833999997</v>
      </c>
      <c r="O373">
        <f t="shared" si="196"/>
        <v>0.29728147848013692</v>
      </c>
      <c r="P373">
        <f t="shared" si="196"/>
        <v>8.66599979182473E-2</v>
      </c>
      <c r="Q373">
        <f t="shared" si="196"/>
        <v>0</v>
      </c>
      <c r="R373">
        <f t="shared" si="196"/>
        <v>4.3581084513823407E-3</v>
      </c>
      <c r="S373">
        <f t="shared" si="196"/>
        <v>5.1340512891503293E-3</v>
      </c>
      <c r="T373">
        <f t="shared" si="196"/>
        <v>2.7216603858632224E-4</v>
      </c>
    </row>
    <row r="374" spans="1:20" x14ac:dyDescent="0.25">
      <c r="A374">
        <v>364</v>
      </c>
      <c r="D374">
        <f t="shared" ref="D374:T374" si="197">D235</f>
        <v>0.10000564243399999</v>
      </c>
      <c r="E374">
        <f t="shared" si="197"/>
        <v>1.532877E-6</v>
      </c>
      <c r="F374">
        <f t="shared" si="197"/>
        <v>4.0815414999999998E-7</v>
      </c>
      <c r="G374">
        <f t="shared" si="197"/>
        <v>2.4874685917529499E-7</v>
      </c>
      <c r="H374">
        <f t="shared" si="197"/>
        <v>4.25844728862528E-8</v>
      </c>
      <c r="I374">
        <f t="shared" si="197"/>
        <v>3.7312178422433298E-8</v>
      </c>
      <c r="J374">
        <f t="shared" si="197"/>
        <v>9</v>
      </c>
      <c r="K374">
        <f t="shared" si="197"/>
        <v>2</v>
      </c>
      <c r="L374">
        <f t="shared" si="197"/>
        <v>0.2</v>
      </c>
      <c r="M374">
        <f t="shared" si="197"/>
        <v>10</v>
      </c>
      <c r="N374">
        <f t="shared" si="197"/>
        <v>10.000564243399999</v>
      </c>
      <c r="O374">
        <f t="shared" si="197"/>
        <v>0.30655810266138578</v>
      </c>
      <c r="P374">
        <f t="shared" si="197"/>
        <v>8.1626224294167521E-2</v>
      </c>
      <c r="Q374">
        <f t="shared" si="197"/>
        <v>0</v>
      </c>
      <c r="R374">
        <f t="shared" si="197"/>
        <v>8.5164140442089507E-3</v>
      </c>
      <c r="S374">
        <f t="shared" si="197"/>
        <v>7.4620146452352336E-3</v>
      </c>
      <c r="T374">
        <f t="shared" si="197"/>
        <v>2.4873282458983119E-4</v>
      </c>
    </row>
    <row r="375" spans="1:20" x14ac:dyDescent="0.25">
      <c r="A375">
        <v>365</v>
      </c>
      <c r="D375">
        <f t="shared" ref="D375:T375" si="198">D236</f>
        <v>0.10014349332</v>
      </c>
      <c r="E375">
        <f t="shared" si="198"/>
        <v>1.52889E-6</v>
      </c>
      <c r="F375">
        <f t="shared" si="198"/>
        <v>4.4814304999999999E-7</v>
      </c>
      <c r="G375">
        <f t="shared" si="198"/>
        <v>2.3733700920622E-7</v>
      </c>
      <c r="H375">
        <f t="shared" si="198"/>
        <v>4.4436473307408198E-8</v>
      </c>
      <c r="I375">
        <f t="shared" si="198"/>
        <v>3.62661472002128E-8</v>
      </c>
      <c r="J375">
        <f t="shared" si="198"/>
        <v>9</v>
      </c>
      <c r="K375">
        <f t="shared" si="198"/>
        <v>2</v>
      </c>
      <c r="L375">
        <f t="shared" si="198"/>
        <v>0.2</v>
      </c>
      <c r="M375">
        <f t="shared" si="198"/>
        <v>10</v>
      </c>
      <c r="N375">
        <f t="shared" si="198"/>
        <v>10.014349332</v>
      </c>
      <c r="O375">
        <f t="shared" si="198"/>
        <v>0.30533985770090172</v>
      </c>
      <c r="P375">
        <f t="shared" si="198"/>
        <v>8.9500183215697707E-2</v>
      </c>
      <c r="Q375">
        <f t="shared" si="198"/>
        <v>0</v>
      </c>
      <c r="R375">
        <f t="shared" si="198"/>
        <v>8.874560260328691E-3</v>
      </c>
      <c r="S375">
        <f t="shared" si="198"/>
        <v>7.2428364535531854E-3</v>
      </c>
      <c r="T375">
        <f t="shared" si="198"/>
        <v>2.3699693443669857E-4</v>
      </c>
    </row>
    <row r="376" spans="1:20" x14ac:dyDescent="0.25">
      <c r="A376">
        <v>366</v>
      </c>
      <c r="D376">
        <f t="shared" ref="D376:T376" si="199">D237</f>
        <v>0.10027099668</v>
      </c>
      <c r="E376">
        <f t="shared" si="199"/>
        <v>1.5168410000000001E-6</v>
      </c>
      <c r="F376">
        <f t="shared" si="199"/>
        <v>4.3497065000000001E-7</v>
      </c>
      <c r="G376">
        <f t="shared" si="199"/>
        <v>2.27009470171956E-7</v>
      </c>
      <c r="H376">
        <f t="shared" si="199"/>
        <v>5.1275470636552902E-8</v>
      </c>
      <c r="I376">
        <f t="shared" si="199"/>
        <v>3.7126394558689602E-8</v>
      </c>
      <c r="J376">
        <f t="shared" si="199"/>
        <v>9</v>
      </c>
      <c r="K376">
        <f t="shared" si="199"/>
        <v>2</v>
      </c>
      <c r="L376">
        <f t="shared" si="199"/>
        <v>0.2</v>
      </c>
      <c r="M376">
        <f t="shared" si="199"/>
        <v>10</v>
      </c>
      <c r="N376">
        <f t="shared" si="199"/>
        <v>10.027099668</v>
      </c>
      <c r="O376">
        <f t="shared" si="199"/>
        <v>0.30254830414038331</v>
      </c>
      <c r="P376">
        <f t="shared" si="199"/>
        <v>8.675901594718248E-2</v>
      </c>
      <c r="Q376">
        <f t="shared" si="199"/>
        <v>0</v>
      </c>
      <c r="R376">
        <f t="shared" si="199"/>
        <v>1.0227378271743116E-2</v>
      </c>
      <c r="S376">
        <f t="shared" si="199"/>
        <v>7.4052110356842239E-3</v>
      </c>
      <c r="T376">
        <f t="shared" si="199"/>
        <v>2.2639594467822337E-4</v>
      </c>
    </row>
    <row r="377" spans="1:20" x14ac:dyDescent="0.25">
      <c r="A377">
        <v>367</v>
      </c>
      <c r="D377">
        <f t="shared" ref="D377:T377" si="200">D238</f>
        <v>4.9779979792000002E-2</v>
      </c>
      <c r="E377">
        <f t="shared" si="200"/>
        <v>7.8447705000000004E-7</v>
      </c>
      <c r="F377">
        <f t="shared" si="200"/>
        <v>2.9189559999999999E-7</v>
      </c>
      <c r="G377">
        <f t="shared" si="200"/>
        <v>1.11458248253706E-7</v>
      </c>
      <c r="H377">
        <f t="shared" si="200"/>
        <v>5.9904185459344195E-8</v>
      </c>
      <c r="I377">
        <f t="shared" si="200"/>
        <v>4.49013534755914E-8</v>
      </c>
      <c r="J377">
        <f t="shared" si="200"/>
        <v>8</v>
      </c>
      <c r="K377">
        <f t="shared" si="200"/>
        <v>2</v>
      </c>
      <c r="L377">
        <f t="shared" si="200"/>
        <v>0.2</v>
      </c>
      <c r="M377">
        <f t="shared" si="200"/>
        <v>10</v>
      </c>
      <c r="N377">
        <f t="shared" si="200"/>
        <v>4.9779979792000004</v>
      </c>
      <c r="O377">
        <f t="shared" si="200"/>
        <v>0.31517772939155397</v>
      </c>
      <c r="P377">
        <f t="shared" si="200"/>
        <v>0.11727429429246562</v>
      </c>
      <c r="Q377">
        <f t="shared" si="200"/>
        <v>0</v>
      </c>
      <c r="R377">
        <f t="shared" si="200"/>
        <v>2.4067581268472599E-2</v>
      </c>
      <c r="S377">
        <f t="shared" si="200"/>
        <v>1.8039924348385281E-2</v>
      </c>
      <c r="T377">
        <f t="shared" si="200"/>
        <v>2.2390175472031455E-4</v>
      </c>
    </row>
    <row r="378" spans="1:20" x14ac:dyDescent="0.25">
      <c r="A378">
        <v>368</v>
      </c>
      <c r="D378">
        <f t="shared" ref="D378:T378" si="201">D239</f>
        <v>4.984025642E-2</v>
      </c>
      <c r="E378">
        <f t="shared" si="201"/>
        <v>7.9108345000000003E-7</v>
      </c>
      <c r="F378">
        <f t="shared" si="201"/>
        <v>2.3042509999999999E-7</v>
      </c>
      <c r="G378">
        <f t="shared" si="201"/>
        <v>9.0730889650500605E-8</v>
      </c>
      <c r="H378">
        <f t="shared" si="201"/>
        <v>3.6499888986783199E-8</v>
      </c>
      <c r="I378">
        <f t="shared" si="201"/>
        <v>3.1016141300780797E-8</v>
      </c>
      <c r="J378">
        <f t="shared" si="201"/>
        <v>8</v>
      </c>
      <c r="K378">
        <f t="shared" si="201"/>
        <v>2</v>
      </c>
      <c r="L378">
        <f t="shared" si="201"/>
        <v>0.2</v>
      </c>
      <c r="M378">
        <f t="shared" si="201"/>
        <v>10</v>
      </c>
      <c r="N378">
        <f t="shared" si="201"/>
        <v>4.9840256419999998</v>
      </c>
      <c r="O378">
        <f t="shared" si="201"/>
        <v>0.31744758427147757</v>
      </c>
      <c r="P378">
        <f t="shared" si="201"/>
        <v>9.2465455256981605E-2</v>
      </c>
      <c r="Q378">
        <f t="shared" si="201"/>
        <v>0</v>
      </c>
      <c r="R378">
        <f t="shared" si="201"/>
        <v>1.4646750080578017E-2</v>
      </c>
      <c r="S378">
        <f t="shared" si="201"/>
        <v>1.244622059702509E-2</v>
      </c>
      <c r="T378">
        <f t="shared" si="201"/>
        <v>1.8204338454023668E-4</v>
      </c>
    </row>
    <row r="379" spans="1:20" x14ac:dyDescent="0.25">
      <c r="D379">
        <f t="shared" ref="D379:T379" si="202">D240</f>
        <v>4.9896838541999999E-2</v>
      </c>
      <c r="E379">
        <f t="shared" si="202"/>
        <v>7.7992515000000001E-7</v>
      </c>
      <c r="F379">
        <f t="shared" si="202"/>
        <v>2.208293E-7</v>
      </c>
      <c r="G379">
        <f t="shared" si="202"/>
        <v>7.6314253982428102E-8</v>
      </c>
      <c r="H379">
        <f t="shared" si="202"/>
        <v>3.1739685969264097E-8</v>
      </c>
      <c r="I379">
        <f t="shared" si="202"/>
        <v>2.1136713297246599E-8</v>
      </c>
      <c r="J379">
        <f t="shared" si="202"/>
        <v>8</v>
      </c>
      <c r="K379">
        <f t="shared" si="202"/>
        <v>2</v>
      </c>
      <c r="L379">
        <f t="shared" si="202"/>
        <v>0.2</v>
      </c>
      <c r="M379">
        <f t="shared" si="202"/>
        <v>10</v>
      </c>
      <c r="N379">
        <f t="shared" si="202"/>
        <v>4.9896838541999999</v>
      </c>
      <c r="O379">
        <f t="shared" si="202"/>
        <v>0.3126150565004267</v>
      </c>
      <c r="P379">
        <f t="shared" si="202"/>
        <v>8.8514345378463158E-2</v>
      </c>
      <c r="Q379">
        <f t="shared" si="202"/>
        <v>0</v>
      </c>
      <c r="R379">
        <f t="shared" si="202"/>
        <v>1.2722123042944952E-2</v>
      </c>
      <c r="S379">
        <f t="shared" si="202"/>
        <v>8.4721653374712526E-3</v>
      </c>
      <c r="T379">
        <f t="shared" si="202"/>
        <v>1.529440666229617E-4</v>
      </c>
    </row>
    <row r="380" spans="1:20" x14ac:dyDescent="0.25">
      <c r="D380">
        <f t="shared" ref="D380:T380" si="203">D241</f>
        <v>4.9936628237999998E-2</v>
      </c>
      <c r="E380">
        <f t="shared" si="203"/>
        <v>8.0824600000000005E-7</v>
      </c>
      <c r="F380">
        <f t="shared" si="203"/>
        <v>2.4218305000000001E-7</v>
      </c>
      <c r="G380">
        <f t="shared" si="203"/>
        <v>8.7061439310778604E-8</v>
      </c>
      <c r="H380">
        <f t="shared" si="203"/>
        <v>3.4121319811812699E-8</v>
      </c>
      <c r="I380">
        <f t="shared" si="203"/>
        <v>3.8916013162289597E-8</v>
      </c>
      <c r="J380">
        <f t="shared" si="203"/>
        <v>8</v>
      </c>
      <c r="K380">
        <f t="shared" si="203"/>
        <v>2</v>
      </c>
      <c r="L380">
        <f t="shared" si="203"/>
        <v>0.2</v>
      </c>
      <c r="M380">
        <f t="shared" si="203"/>
        <v>10</v>
      </c>
      <c r="N380">
        <f t="shared" si="203"/>
        <v>4.9936628238000003</v>
      </c>
      <c r="O380">
        <f t="shared" si="203"/>
        <v>0.32370867978825757</v>
      </c>
      <c r="P380">
        <f t="shared" si="203"/>
        <v>9.6996156346698365E-2</v>
      </c>
      <c r="Q380">
        <f t="shared" si="203"/>
        <v>0</v>
      </c>
      <c r="R380">
        <f t="shared" si="203"/>
        <v>1.3665848502701906E-2</v>
      </c>
      <c r="S380">
        <f t="shared" si="203"/>
        <v>1.5586159712992355E-2</v>
      </c>
      <c r="T380">
        <f t="shared" si="203"/>
        <v>1.7434384815859062E-4</v>
      </c>
    </row>
    <row r="381" spans="1:20" x14ac:dyDescent="0.25">
      <c r="D381">
        <f t="shared" ref="D381:T381" si="204">D242</f>
        <v>4.9981624269999997E-2</v>
      </c>
      <c r="E381">
        <f t="shared" si="204"/>
        <v>8.0499805000000004E-7</v>
      </c>
      <c r="F381">
        <f t="shared" si="204"/>
        <v>2.2916775E-7</v>
      </c>
      <c r="G381">
        <f t="shared" si="204"/>
        <v>8.46606339315293E-8</v>
      </c>
      <c r="H381">
        <f t="shared" si="204"/>
        <v>2.3757706058192999E-8</v>
      </c>
      <c r="I381">
        <f t="shared" si="204"/>
        <v>2.52918463617724E-8</v>
      </c>
      <c r="J381">
        <f t="shared" si="204"/>
        <v>8</v>
      </c>
      <c r="K381">
        <f t="shared" si="204"/>
        <v>2</v>
      </c>
      <c r="L381">
        <f t="shared" si="204"/>
        <v>0.2</v>
      </c>
      <c r="M381">
        <f t="shared" si="204"/>
        <v>10</v>
      </c>
      <c r="N381">
        <f t="shared" si="204"/>
        <v>4.9981624269999996</v>
      </c>
      <c r="O381">
        <f t="shared" si="204"/>
        <v>0.32211760292199088</v>
      </c>
      <c r="P381">
        <f t="shared" si="204"/>
        <v>9.170080138334008E-2</v>
      </c>
      <c r="Q381">
        <f t="shared" si="204"/>
        <v>0</v>
      </c>
      <c r="R381">
        <f t="shared" si="204"/>
        <v>9.5065762288373112E-3</v>
      </c>
      <c r="S381">
        <f t="shared" si="204"/>
        <v>1.012045796076823E-2</v>
      </c>
      <c r="T381">
        <f t="shared" si="204"/>
        <v>1.6938351877920934E-4</v>
      </c>
    </row>
    <row r="382" spans="1:20" x14ac:dyDescent="0.25">
      <c r="D382">
        <f t="shared" ref="D382:T382" si="205">D243</f>
        <v>5.0037579313999998E-2</v>
      </c>
      <c r="E382">
        <f t="shared" si="205"/>
        <v>7.9751549999999999E-7</v>
      </c>
      <c r="F382">
        <f t="shared" si="205"/>
        <v>2.1148113999999999E-7</v>
      </c>
      <c r="G382">
        <f t="shared" si="205"/>
        <v>9.8314137082833096E-8</v>
      </c>
      <c r="H382">
        <f t="shared" si="205"/>
        <v>6.0310979631821602E-8</v>
      </c>
      <c r="I382">
        <f t="shared" si="205"/>
        <v>6.3181008645576396E-8</v>
      </c>
      <c r="J382">
        <f t="shared" si="205"/>
        <v>8</v>
      </c>
      <c r="K382">
        <f t="shared" si="205"/>
        <v>2</v>
      </c>
      <c r="L382">
        <f t="shared" si="205"/>
        <v>0.2</v>
      </c>
      <c r="M382">
        <f t="shared" si="205"/>
        <v>10</v>
      </c>
      <c r="N382">
        <f t="shared" si="205"/>
        <v>5.0037579314</v>
      </c>
      <c r="O382">
        <f t="shared" si="205"/>
        <v>0.31876661938235024</v>
      </c>
      <c r="P382">
        <f t="shared" si="205"/>
        <v>8.4528925219541834E-2</v>
      </c>
      <c r="Q382">
        <f t="shared" si="205"/>
        <v>0</v>
      </c>
      <c r="R382">
        <f t="shared" si="205"/>
        <v>2.4106273907997466E-2</v>
      </c>
      <c r="S382">
        <f t="shared" si="205"/>
        <v>2.5253423331731396E-2</v>
      </c>
      <c r="T382">
        <f t="shared" si="205"/>
        <v>1.9648060204088615E-4</v>
      </c>
    </row>
    <row r="383" spans="1:20" x14ac:dyDescent="0.25">
      <c r="D383">
        <f t="shared" ref="D383:T383" si="206">D244</f>
        <v>5.0084886032000002E-2</v>
      </c>
      <c r="E383">
        <f t="shared" si="206"/>
        <v>7.9774829999999998E-7</v>
      </c>
      <c r="F383">
        <f t="shared" si="206"/>
        <v>2.3013974999999999E-7</v>
      </c>
      <c r="G383">
        <f t="shared" si="206"/>
        <v>6.4302967461082401E-8</v>
      </c>
      <c r="H383">
        <f t="shared" si="206"/>
        <v>1.9503960323739401E-8</v>
      </c>
      <c r="I383">
        <f t="shared" si="206"/>
        <v>2.0405578099811301E-8</v>
      </c>
      <c r="J383">
        <f t="shared" si="206"/>
        <v>8</v>
      </c>
      <c r="K383">
        <f t="shared" si="206"/>
        <v>2</v>
      </c>
      <c r="L383">
        <f t="shared" si="206"/>
        <v>0.2</v>
      </c>
      <c r="M383">
        <f t="shared" si="206"/>
        <v>10</v>
      </c>
      <c r="N383">
        <f t="shared" si="206"/>
        <v>5.0084886032</v>
      </c>
      <c r="O383">
        <f t="shared" si="206"/>
        <v>0.31855849666516423</v>
      </c>
      <c r="P383">
        <f t="shared" si="206"/>
        <v>9.1899879677458066E-2</v>
      </c>
      <c r="Q383">
        <f t="shared" si="206"/>
        <v>0</v>
      </c>
      <c r="R383">
        <f t="shared" si="206"/>
        <v>7.7883616671416698E-3</v>
      </c>
      <c r="S383">
        <f t="shared" si="206"/>
        <v>8.1483975372426184E-3</v>
      </c>
      <c r="T383">
        <f t="shared" si="206"/>
        <v>1.2838796801893139E-4</v>
      </c>
    </row>
    <row r="384" spans="1:20" x14ac:dyDescent="0.25">
      <c r="D384">
        <f t="shared" ref="D384:T384" si="207">D245</f>
        <v>5.0132073928000002E-2</v>
      </c>
      <c r="E384">
        <f t="shared" si="207"/>
        <v>8.1712290000000004E-7</v>
      </c>
      <c r="F384">
        <f t="shared" si="207"/>
        <v>2.6528600000000001E-7</v>
      </c>
      <c r="G384">
        <f t="shared" si="207"/>
        <v>7.1804856650064204E-8</v>
      </c>
      <c r="H384">
        <f t="shared" si="207"/>
        <v>5.7332570339118802E-8</v>
      </c>
      <c r="I384">
        <f t="shared" si="207"/>
        <v>3.4141279204212597E-8</v>
      </c>
      <c r="J384">
        <f t="shared" si="207"/>
        <v>8</v>
      </c>
      <c r="K384">
        <f t="shared" si="207"/>
        <v>2</v>
      </c>
      <c r="L384">
        <f t="shared" si="207"/>
        <v>0.2</v>
      </c>
      <c r="M384">
        <f t="shared" si="207"/>
        <v>10</v>
      </c>
      <c r="N384">
        <f t="shared" si="207"/>
        <v>5.0132073928000001</v>
      </c>
      <c r="O384">
        <f t="shared" si="207"/>
        <v>0.32598806950359049</v>
      </c>
      <c r="P384">
        <f t="shared" si="207"/>
        <v>0.10583483954045286</v>
      </c>
      <c r="Q384">
        <f t="shared" si="207"/>
        <v>0</v>
      </c>
      <c r="R384">
        <f t="shared" si="207"/>
        <v>2.2872610625070171E-2</v>
      </c>
      <c r="S384">
        <f t="shared" si="207"/>
        <v>1.3620533334905122E-2</v>
      </c>
      <c r="T384">
        <f t="shared" si="207"/>
        <v>1.4323137070529097E-4</v>
      </c>
    </row>
    <row r="385" spans="4:20" x14ac:dyDescent="0.25">
      <c r="D385">
        <f t="shared" ref="D385:T385" si="208">D246</f>
        <v>9.8821335072000003E-3</v>
      </c>
      <c r="E385">
        <f t="shared" si="208"/>
        <v>1.648391E-7</v>
      </c>
      <c r="F385">
        <f t="shared" si="208"/>
        <v>6.3711558499999995E-8</v>
      </c>
      <c r="G385">
        <f t="shared" si="208"/>
        <v>5.8856705794289798E-8</v>
      </c>
      <c r="H385">
        <f t="shared" si="208"/>
        <v>2.8181191386987199E-8</v>
      </c>
      <c r="I385">
        <f t="shared" si="208"/>
        <v>3.5201010519735402E-8</v>
      </c>
      <c r="J385">
        <f t="shared" si="208"/>
        <v>8</v>
      </c>
      <c r="K385">
        <f t="shared" si="208"/>
        <v>2</v>
      </c>
      <c r="L385">
        <f t="shared" si="208"/>
        <v>0.2</v>
      </c>
      <c r="M385">
        <f t="shared" si="208"/>
        <v>10</v>
      </c>
      <c r="N385">
        <f t="shared" si="208"/>
        <v>0.98821335072000005</v>
      </c>
      <c r="O385">
        <f t="shared" si="208"/>
        <v>0.33361034817005919</v>
      </c>
      <c r="P385">
        <f t="shared" si="208"/>
        <v>0.12894292199873753</v>
      </c>
      <c r="Q385">
        <f t="shared" si="208"/>
        <v>0</v>
      </c>
      <c r="R385">
        <f t="shared" si="208"/>
        <v>5.7034629954057461E-2</v>
      </c>
      <c r="S385">
        <f t="shared" si="208"/>
        <v>7.1241722233540736E-2</v>
      </c>
      <c r="T385">
        <f t="shared" si="208"/>
        <v>5.9558703342155346E-4</v>
      </c>
    </row>
    <row r="386" spans="4:20" x14ac:dyDescent="0.25">
      <c r="D386">
        <f t="shared" ref="D386:T386" si="209">D247</f>
        <v>9.8944632952000008E-3</v>
      </c>
      <c r="E386">
        <f t="shared" si="209"/>
        <v>1.7349186499999999E-7</v>
      </c>
      <c r="F386">
        <f t="shared" si="209"/>
        <v>8.2058744000000005E-8</v>
      </c>
      <c r="G386">
        <f t="shared" si="209"/>
        <v>5.37834091255343E-8</v>
      </c>
      <c r="H386">
        <f t="shared" si="209"/>
        <v>5.9372431659788703E-8</v>
      </c>
      <c r="I386">
        <f t="shared" si="209"/>
        <v>5.3290259172693702E-8</v>
      </c>
      <c r="J386">
        <f t="shared" si="209"/>
        <v>8</v>
      </c>
      <c r="K386">
        <f t="shared" si="209"/>
        <v>2</v>
      </c>
      <c r="L386">
        <f t="shared" si="209"/>
        <v>0.2</v>
      </c>
      <c r="M386">
        <f t="shared" si="209"/>
        <v>10</v>
      </c>
      <c r="N386">
        <f t="shared" si="209"/>
        <v>0.98944632952000011</v>
      </c>
      <c r="O386">
        <f t="shared" si="209"/>
        <v>0.35068474120099935</v>
      </c>
      <c r="P386">
        <f t="shared" si="209"/>
        <v>0.1658680042601367</v>
      </c>
      <c r="Q386">
        <f t="shared" si="209"/>
        <v>0</v>
      </c>
      <c r="R386">
        <f t="shared" si="209"/>
        <v>0.12001142434596011</v>
      </c>
      <c r="S386">
        <f t="shared" si="209"/>
        <v>0.1077173315677382</v>
      </c>
      <c r="T386">
        <f t="shared" si="209"/>
        <v>5.4357075791696243E-4</v>
      </c>
    </row>
    <row r="387" spans="4:20" x14ac:dyDescent="0.25">
      <c r="D387">
        <f t="shared" ref="D387:T387" si="210">D248</f>
        <v>9.8964983760000003E-3</v>
      </c>
      <c r="E387">
        <f t="shared" si="210"/>
        <v>1.4480395000000001E-7</v>
      </c>
      <c r="F387">
        <f t="shared" si="210"/>
        <v>5.4663134999999998E-8</v>
      </c>
      <c r="G387">
        <f t="shared" si="210"/>
        <v>1.3185405360622801E-7</v>
      </c>
      <c r="H387">
        <f t="shared" si="210"/>
        <v>5.7460997966007297E-8</v>
      </c>
      <c r="I387">
        <f t="shared" si="210"/>
        <v>4.9369317731017103E-8</v>
      </c>
      <c r="J387">
        <f t="shared" si="210"/>
        <v>8</v>
      </c>
      <c r="K387">
        <f t="shared" si="210"/>
        <v>2</v>
      </c>
      <c r="L387">
        <f t="shared" si="210"/>
        <v>0.2</v>
      </c>
      <c r="M387">
        <f t="shared" si="210"/>
        <v>10</v>
      </c>
      <c r="N387">
        <f t="shared" si="210"/>
        <v>0.98964983760000003</v>
      </c>
      <c r="O387">
        <f t="shared" si="210"/>
        <v>0.29263673776002247</v>
      </c>
      <c r="P387">
        <f t="shared" si="210"/>
        <v>0.11046964880540693</v>
      </c>
      <c r="Q387">
        <f t="shared" si="210"/>
        <v>0</v>
      </c>
      <c r="R387">
        <f t="shared" si="210"/>
        <v>0.1161238971257874</v>
      </c>
      <c r="S387">
        <f t="shared" si="210"/>
        <v>9.977128445904189E-2</v>
      </c>
      <c r="T387">
        <f t="shared" si="210"/>
        <v>1.3323303717806623E-3</v>
      </c>
    </row>
    <row r="388" spans="4:20" x14ac:dyDescent="0.25">
      <c r="D388">
        <f t="shared" ref="D388:T388" si="211">D249</f>
        <v>9.9017776964000007E-3</v>
      </c>
      <c r="E388">
        <f t="shared" si="211"/>
        <v>1.5773771000000001E-7</v>
      </c>
      <c r="F388">
        <f t="shared" si="211"/>
        <v>3.3434657999999998E-8</v>
      </c>
      <c r="G388">
        <f t="shared" si="211"/>
        <v>1.06819262752321E-7</v>
      </c>
      <c r="H388">
        <f t="shared" si="211"/>
        <v>2.5657472316674101E-8</v>
      </c>
      <c r="I388">
        <f t="shared" si="211"/>
        <v>2.30448686855429E-8</v>
      </c>
      <c r="J388">
        <f t="shared" si="211"/>
        <v>8</v>
      </c>
      <c r="K388">
        <f t="shared" si="211"/>
        <v>2</v>
      </c>
      <c r="L388">
        <f t="shared" si="211"/>
        <v>0.2</v>
      </c>
      <c r="M388">
        <f t="shared" si="211"/>
        <v>10</v>
      </c>
      <c r="N388">
        <f t="shared" si="211"/>
        <v>0.99017776964000004</v>
      </c>
      <c r="O388">
        <f t="shared" si="211"/>
        <v>0.31860483003440659</v>
      </c>
      <c r="P388">
        <f t="shared" si="211"/>
        <v>6.7532637118597152E-2</v>
      </c>
      <c r="Q388">
        <f t="shared" si="211"/>
        <v>0</v>
      </c>
      <c r="R388">
        <f t="shared" si="211"/>
        <v>5.1823971620777579E-2</v>
      </c>
      <c r="S388">
        <f t="shared" si="211"/>
        <v>4.6546932060333661E-2</v>
      </c>
      <c r="T388">
        <f t="shared" si="211"/>
        <v>1.078788739027714E-3</v>
      </c>
    </row>
    <row r="389" spans="4:20" x14ac:dyDescent="0.25">
      <c r="D389">
        <f t="shared" ref="D389:T389" si="212">D250</f>
        <v>9.9011014628000004E-3</v>
      </c>
      <c r="E389">
        <f t="shared" si="212"/>
        <v>1.6895289500000001E-7</v>
      </c>
      <c r="F389">
        <f t="shared" si="212"/>
        <v>4.5034072500000003E-8</v>
      </c>
      <c r="G389">
        <f t="shared" si="212"/>
        <v>5.40623132430417E-8</v>
      </c>
      <c r="H389">
        <f t="shared" si="212"/>
        <v>5.2020279998337898E-8</v>
      </c>
      <c r="I389">
        <f t="shared" si="212"/>
        <v>8.9646282532129402E-8</v>
      </c>
      <c r="J389">
        <f t="shared" si="212"/>
        <v>7</v>
      </c>
      <c r="K389">
        <f t="shared" si="212"/>
        <v>2</v>
      </c>
      <c r="L389">
        <f t="shared" si="212"/>
        <v>0.2</v>
      </c>
      <c r="M389">
        <f t="shared" si="212"/>
        <v>10</v>
      </c>
      <c r="N389">
        <f t="shared" si="212"/>
        <v>0.99011014628000005</v>
      </c>
      <c r="O389">
        <f t="shared" si="212"/>
        <v>0.34128100925898541</v>
      </c>
      <c r="P389">
        <f t="shared" si="212"/>
        <v>9.0967803267545763E-2</v>
      </c>
      <c r="Q389">
        <f t="shared" si="212"/>
        <v>0</v>
      </c>
      <c r="R389">
        <f t="shared" si="212"/>
        <v>0.10507978368626217</v>
      </c>
      <c r="S389">
        <f t="shared" si="212"/>
        <v>0.1810834539347862</v>
      </c>
      <c r="T389">
        <f t="shared" si="212"/>
        <v>5.4602322222595473E-4</v>
      </c>
    </row>
    <row r="390" spans="4:20" x14ac:dyDescent="0.25">
      <c r="D390">
        <f t="shared" ref="D390:T390" si="213">D251</f>
        <v>9.9122267198000005E-3</v>
      </c>
      <c r="E390">
        <f t="shared" si="213"/>
        <v>1.6331995000000001E-7</v>
      </c>
      <c r="F390">
        <f t="shared" si="213"/>
        <v>3.9137586050000001E-8</v>
      </c>
      <c r="G390">
        <f t="shared" si="213"/>
        <v>7.6268117960668696E-8</v>
      </c>
      <c r="H390">
        <f t="shared" si="213"/>
        <v>3.0834229194962897E-8</v>
      </c>
      <c r="I390">
        <f t="shared" si="213"/>
        <v>4.60799304511107E-8</v>
      </c>
      <c r="J390">
        <f t="shared" si="213"/>
        <v>7</v>
      </c>
      <c r="K390">
        <f t="shared" si="213"/>
        <v>2</v>
      </c>
      <c r="L390">
        <f t="shared" si="213"/>
        <v>0.2</v>
      </c>
      <c r="M390">
        <f t="shared" si="213"/>
        <v>10</v>
      </c>
      <c r="N390">
        <f t="shared" si="213"/>
        <v>0.99122267198000003</v>
      </c>
      <c r="O390">
        <f t="shared" si="213"/>
        <v>0.32953231320620024</v>
      </c>
      <c r="P390">
        <f t="shared" si="213"/>
        <v>7.8968302796830467E-2</v>
      </c>
      <c r="Q390">
        <f t="shared" si="213"/>
        <v>0</v>
      </c>
      <c r="R390">
        <f t="shared" si="213"/>
        <v>6.2214535778061866E-2</v>
      </c>
      <c r="S390">
        <f t="shared" si="213"/>
        <v>9.2975941236421708E-2</v>
      </c>
      <c r="T390">
        <f t="shared" si="213"/>
        <v>7.6943476089303537E-4</v>
      </c>
    </row>
    <row r="391" spans="4:20" x14ac:dyDescent="0.25">
      <c r="D391">
        <f t="shared" ref="D391:T391" si="214">D252</f>
        <v>9.9129788263999999E-3</v>
      </c>
      <c r="E391">
        <f t="shared" si="214"/>
        <v>2.1119184999999999E-7</v>
      </c>
      <c r="F391">
        <f t="shared" si="214"/>
        <v>4.1828233000000001E-8</v>
      </c>
      <c r="G391">
        <f t="shared" si="214"/>
        <v>3.5957940419459097E-8</v>
      </c>
      <c r="H391">
        <f t="shared" si="214"/>
        <v>6.4858771136427602E-8</v>
      </c>
      <c r="I391">
        <f t="shared" si="214"/>
        <v>5.0371876893053097E-8</v>
      </c>
      <c r="J391">
        <f t="shared" si="214"/>
        <v>7</v>
      </c>
      <c r="K391">
        <f t="shared" si="214"/>
        <v>2</v>
      </c>
      <c r="L391">
        <f t="shared" si="214"/>
        <v>0.2</v>
      </c>
      <c r="M391">
        <f t="shared" si="214"/>
        <v>10</v>
      </c>
      <c r="N391">
        <f t="shared" si="214"/>
        <v>0.99129788263999996</v>
      </c>
      <c r="O391">
        <f t="shared" si="214"/>
        <v>0.42609159910149125</v>
      </c>
      <c r="P391">
        <f t="shared" si="214"/>
        <v>8.4390845037627005E-2</v>
      </c>
      <c r="Q391">
        <f t="shared" si="214"/>
        <v>0</v>
      </c>
      <c r="R391">
        <f t="shared" si="214"/>
        <v>0.13085626888195773</v>
      </c>
      <c r="S391">
        <f t="shared" si="214"/>
        <v>0.10162813373292792</v>
      </c>
      <c r="T391">
        <f t="shared" si="214"/>
        <v>3.6273597522166399E-4</v>
      </c>
    </row>
    <row r="392" spans="4:20" x14ac:dyDescent="0.25">
      <c r="D392">
        <f t="shared" ref="D392:T392" si="215">D253</f>
        <v>9.9240477857999998E-3</v>
      </c>
      <c r="E392">
        <f t="shared" si="215"/>
        <v>1.5154890000000001E-7</v>
      </c>
      <c r="F392">
        <f t="shared" si="215"/>
        <v>4.2426313000000003E-8</v>
      </c>
      <c r="G392">
        <f t="shared" si="215"/>
        <v>5.3684762926203599E-8</v>
      </c>
      <c r="H392">
        <f t="shared" si="215"/>
        <v>2.4983502548481899E-8</v>
      </c>
      <c r="I392">
        <f t="shared" si="215"/>
        <v>3.9470056199592799E-8</v>
      </c>
      <c r="J392">
        <f t="shared" si="215"/>
        <v>7</v>
      </c>
      <c r="K392">
        <f t="shared" si="215"/>
        <v>2</v>
      </c>
      <c r="L392">
        <f t="shared" si="215"/>
        <v>0.2</v>
      </c>
      <c r="M392">
        <f t="shared" si="215"/>
        <v>10</v>
      </c>
      <c r="N392">
        <f t="shared" si="215"/>
        <v>0.99240477857999998</v>
      </c>
      <c r="O392">
        <f t="shared" si="215"/>
        <v>0.30541751364165431</v>
      </c>
      <c r="P392">
        <f t="shared" si="215"/>
        <v>8.5502032871519307E-2</v>
      </c>
      <c r="Q392">
        <f t="shared" si="215"/>
        <v>0</v>
      </c>
      <c r="R392">
        <f t="shared" si="215"/>
        <v>5.0349420090922956E-2</v>
      </c>
      <c r="S392">
        <f t="shared" si="215"/>
        <v>7.9544268732903989E-2</v>
      </c>
      <c r="T392">
        <f t="shared" si="215"/>
        <v>5.4095631223198451E-4</v>
      </c>
    </row>
    <row r="393" spans="4:20" x14ac:dyDescent="0.25">
      <c r="D393">
        <f t="shared" ref="D393:T393" si="216">D254</f>
        <v>9.9336194870000005E-3</v>
      </c>
      <c r="E393">
        <f t="shared" si="216"/>
        <v>1.7046785E-7</v>
      </c>
      <c r="F393">
        <f t="shared" si="216"/>
        <v>3.2584790000000003E-8</v>
      </c>
      <c r="G393">
        <f t="shared" si="216"/>
        <v>1.21189428891751E-7</v>
      </c>
      <c r="H393">
        <f t="shared" si="216"/>
        <v>3.7850265017929497E-8</v>
      </c>
      <c r="I393">
        <f t="shared" si="216"/>
        <v>3.5872581053378198E-8</v>
      </c>
      <c r="J393">
        <f t="shared" si="216"/>
        <v>7</v>
      </c>
      <c r="K393">
        <f t="shared" si="216"/>
        <v>2</v>
      </c>
      <c r="L393">
        <f t="shared" si="216"/>
        <v>0.2</v>
      </c>
      <c r="M393">
        <f t="shared" si="216"/>
        <v>10</v>
      </c>
      <c r="N393">
        <f t="shared" si="216"/>
        <v>0.99336194870000005</v>
      </c>
      <c r="O393">
        <f t="shared" si="216"/>
        <v>0.34321397195269882</v>
      </c>
      <c r="P393">
        <f t="shared" si="216"/>
        <v>6.5605069818998593E-2</v>
      </c>
      <c r="Q393">
        <f t="shared" si="216"/>
        <v>0</v>
      </c>
      <c r="R393">
        <f t="shared" si="216"/>
        <v>7.6206391975178131E-2</v>
      </c>
      <c r="S393">
        <f t="shared" si="216"/>
        <v>7.2224592657941414E-2</v>
      </c>
      <c r="T393">
        <f t="shared" si="216"/>
        <v>1.2199926627987918E-3</v>
      </c>
    </row>
    <row r="394" spans="4:20" x14ac:dyDescent="0.25">
      <c r="D394">
        <f t="shared" ref="D394:T394" si="217">D255</f>
        <v>9.9262650705999999E-3</v>
      </c>
      <c r="E394">
        <f t="shared" si="217"/>
        <v>1.3973838999999999E-7</v>
      </c>
      <c r="F394">
        <f t="shared" si="217"/>
        <v>4.4319590499999999E-8</v>
      </c>
      <c r="G394">
        <f t="shared" si="217"/>
        <v>1.4200036747784599E-8</v>
      </c>
      <c r="H394">
        <f t="shared" si="217"/>
        <v>4.7945457248804103E-8</v>
      </c>
      <c r="I394">
        <f t="shared" si="217"/>
        <v>5.1042712587756701E-8</v>
      </c>
      <c r="J394">
        <f t="shared" si="217"/>
        <v>7</v>
      </c>
      <c r="K394">
        <f t="shared" si="217"/>
        <v>2</v>
      </c>
      <c r="L394">
        <f t="shared" si="217"/>
        <v>0.2</v>
      </c>
      <c r="M394">
        <f t="shared" si="217"/>
        <v>10</v>
      </c>
      <c r="N394">
        <f t="shared" si="217"/>
        <v>0.99262650706</v>
      </c>
      <c r="O394">
        <f t="shared" si="217"/>
        <v>0.28155280763936602</v>
      </c>
      <c r="P394">
        <f t="shared" si="217"/>
        <v>8.9297616343668867E-2</v>
      </c>
      <c r="Q394">
        <f t="shared" si="217"/>
        <v>0</v>
      </c>
      <c r="R394">
        <f t="shared" si="217"/>
        <v>9.6603217640864394E-2</v>
      </c>
      <c r="S394">
        <f t="shared" si="217"/>
        <v>0.10284374278687559</v>
      </c>
      <c r="T394">
        <f t="shared" si="217"/>
        <v>1.4305518386611318E-4</v>
      </c>
    </row>
    <row r="395" spans="4:20" x14ac:dyDescent="0.25">
      <c r="D395">
        <f t="shared" ref="D395:T395" si="218">D256</f>
        <v>9.9462293999999993E-3</v>
      </c>
      <c r="E395">
        <f t="shared" si="218"/>
        <v>1.9075040000000001E-7</v>
      </c>
      <c r="F395">
        <f t="shared" si="218"/>
        <v>5.7736525E-8</v>
      </c>
      <c r="G395">
        <f t="shared" si="218"/>
        <v>8.4392152479947398E-8</v>
      </c>
      <c r="H395">
        <f t="shared" si="218"/>
        <v>3.2581510984606003E-8</v>
      </c>
      <c r="I395">
        <f t="shared" si="218"/>
        <v>3.1970239561268199E-8</v>
      </c>
      <c r="J395">
        <f t="shared" si="218"/>
        <v>7</v>
      </c>
      <c r="K395">
        <f t="shared" si="218"/>
        <v>2</v>
      </c>
      <c r="L395">
        <f t="shared" si="218"/>
        <v>0.2</v>
      </c>
      <c r="M395">
        <f t="shared" si="218"/>
        <v>10</v>
      </c>
      <c r="N395">
        <f t="shared" si="218"/>
        <v>0.99462293999999996</v>
      </c>
      <c r="O395">
        <f t="shared" si="218"/>
        <v>0.38356324256908858</v>
      </c>
      <c r="P395">
        <f t="shared" si="218"/>
        <v>0.11609731221361133</v>
      </c>
      <c r="Q395">
        <f t="shared" si="218"/>
        <v>0</v>
      </c>
      <c r="R395">
        <f t="shared" si="218"/>
        <v>6.5515301677248672E-2</v>
      </c>
      <c r="S395">
        <f t="shared" si="218"/>
        <v>6.4286149606137585E-2</v>
      </c>
      <c r="T395">
        <f t="shared" si="218"/>
        <v>8.4848387349629605E-4</v>
      </c>
    </row>
    <row r="396" spans="4:20" x14ac:dyDescent="0.25">
      <c r="D396">
        <f t="shared" ref="D396:T396" si="219">D257</f>
        <v>9.9543558471999992E-3</v>
      </c>
      <c r="E396">
        <f t="shared" si="219"/>
        <v>2.6193169999999999E-7</v>
      </c>
      <c r="F396">
        <f t="shared" si="219"/>
        <v>4.6847246499999997E-8</v>
      </c>
      <c r="G396">
        <f t="shared" si="219"/>
        <v>1.12978490093506E-7</v>
      </c>
      <c r="H396">
        <f t="shared" si="219"/>
        <v>4.7938805090552703E-8</v>
      </c>
      <c r="I396">
        <f t="shared" si="219"/>
        <v>5.4728171326382597E-8</v>
      </c>
      <c r="J396">
        <f t="shared" si="219"/>
        <v>7</v>
      </c>
      <c r="K396">
        <f t="shared" si="219"/>
        <v>2</v>
      </c>
      <c r="L396">
        <f t="shared" si="219"/>
        <v>0.2</v>
      </c>
      <c r="M396">
        <f t="shared" si="219"/>
        <v>10</v>
      </c>
      <c r="N396">
        <f t="shared" si="219"/>
        <v>0.99543558471999993</v>
      </c>
      <c r="O396">
        <f t="shared" si="219"/>
        <v>0.52626549426335245</v>
      </c>
      <c r="P396">
        <f t="shared" si="219"/>
        <v>9.4124114546653204E-2</v>
      </c>
      <c r="Q396">
        <f t="shared" si="219"/>
        <v>0</v>
      </c>
      <c r="R396">
        <f t="shared" si="219"/>
        <v>9.6317242072548812E-2</v>
      </c>
      <c r="S396">
        <f t="shared" si="219"/>
        <v>0.10995823771314495</v>
      </c>
      <c r="T396">
        <f t="shared" si="219"/>
        <v>1.1349653541397663E-3</v>
      </c>
    </row>
    <row r="397" spans="4:20" x14ac:dyDescent="0.25">
      <c r="D397">
        <f t="shared" ref="D397:T397" si="220">D258</f>
        <v>9.9555283014000004E-3</v>
      </c>
      <c r="E397">
        <f t="shared" si="220"/>
        <v>1.60178155E-7</v>
      </c>
      <c r="F397">
        <f t="shared" si="220"/>
        <v>3.3644203400000002E-8</v>
      </c>
      <c r="G397">
        <f t="shared" si="220"/>
        <v>1.9987240025413999E-8</v>
      </c>
      <c r="H397">
        <f t="shared" si="220"/>
        <v>3.8751338303037699E-8</v>
      </c>
      <c r="I397">
        <f t="shared" si="220"/>
        <v>4.1042190594998399E-8</v>
      </c>
      <c r="J397">
        <f t="shared" si="220"/>
        <v>7</v>
      </c>
      <c r="K397">
        <f t="shared" si="220"/>
        <v>2</v>
      </c>
      <c r="L397">
        <f t="shared" si="220"/>
        <v>0.2</v>
      </c>
      <c r="M397">
        <f t="shared" si="220"/>
        <v>10</v>
      </c>
      <c r="N397">
        <f t="shared" si="220"/>
        <v>0.99555283014000007</v>
      </c>
      <c r="O397">
        <f t="shared" si="220"/>
        <v>0.32178735301766936</v>
      </c>
      <c r="P397">
        <f t="shared" si="220"/>
        <v>6.7588986503646975E-2</v>
      </c>
      <c r="Q397">
        <f t="shared" si="220"/>
        <v>0</v>
      </c>
      <c r="R397">
        <f t="shared" si="220"/>
        <v>7.7848883815815728E-2</v>
      </c>
      <c r="S397">
        <f t="shared" si="220"/>
        <v>8.2451055036882021E-2</v>
      </c>
      <c r="T397">
        <f t="shared" si="220"/>
        <v>2.0076523736669286E-4</v>
      </c>
    </row>
    <row r="398" spans="4:20" x14ac:dyDescent="0.25">
      <c r="D398">
        <f t="shared" ref="D398:T398" si="221">D259</f>
        <v>9.9868055192000003E-3</v>
      </c>
      <c r="E398">
        <f t="shared" si="221"/>
        <v>2.2159196E-7</v>
      </c>
      <c r="F398">
        <f t="shared" si="221"/>
        <v>8.4291075000000004E-8</v>
      </c>
      <c r="G398">
        <f t="shared" si="221"/>
        <v>3.7904097912035997E-8</v>
      </c>
      <c r="H398">
        <f t="shared" si="221"/>
        <v>7.8865416330216601E-8</v>
      </c>
      <c r="I398">
        <f t="shared" si="221"/>
        <v>4.8437249723181797E-8</v>
      </c>
      <c r="J398">
        <f t="shared" si="221"/>
        <v>7</v>
      </c>
      <c r="K398">
        <f t="shared" si="221"/>
        <v>2</v>
      </c>
      <c r="L398">
        <f t="shared" si="221"/>
        <v>0.2</v>
      </c>
      <c r="M398">
        <f t="shared" si="221"/>
        <v>10</v>
      </c>
      <c r="N398">
        <f t="shared" si="221"/>
        <v>0.99868055192000005</v>
      </c>
      <c r="O398">
        <f t="shared" si="221"/>
        <v>0.44376945074975443</v>
      </c>
      <c r="P398">
        <f t="shared" si="221"/>
        <v>0.16880487927385252</v>
      </c>
      <c r="Q398">
        <f t="shared" si="221"/>
        <v>0</v>
      </c>
      <c r="R398">
        <f t="shared" si="221"/>
        <v>0.15793922526796969</v>
      </c>
      <c r="S398">
        <f t="shared" si="221"/>
        <v>9.7002489194486466E-2</v>
      </c>
      <c r="T398">
        <f t="shared" si="221"/>
        <v>3.7954176477316976E-4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15A8-3257-4BC8-A24E-DE4A737BF207}">
  <sheetPr>
    <pageSetUpPr fitToPage="1"/>
  </sheetPr>
  <dimension ref="A8:AO243"/>
  <sheetViews>
    <sheetView workbookViewId="0">
      <selection activeCell="G175" sqref="G175"/>
    </sheetView>
  </sheetViews>
  <sheetFormatPr defaultRowHeight="15" x14ac:dyDescent="0.25"/>
  <cols>
    <col min="2" max="2" width="10.140625" bestFit="1" customWidth="1"/>
    <col min="3" max="3" width="29.85546875" customWidth="1"/>
    <col min="13" max="13" width="10.28515625" customWidth="1"/>
    <col min="14" max="14" width="10" customWidth="1"/>
    <col min="17" max="17" width="10.140625" bestFit="1" customWidth="1"/>
    <col min="18" max="18" width="11.140625" customWidth="1"/>
    <col min="24" max="24" width="10" customWidth="1"/>
    <col min="26" max="26" width="10.7109375" customWidth="1"/>
  </cols>
  <sheetData>
    <row r="8" spans="1:31" x14ac:dyDescent="0.25">
      <c r="B8" s="1" t="s">
        <v>0</v>
      </c>
      <c r="E8" s="2"/>
      <c r="F8" s="2"/>
      <c r="G8" s="2"/>
      <c r="H8" s="2"/>
      <c r="I8" s="2"/>
      <c r="J8" s="2"/>
      <c r="K8" s="2"/>
      <c r="N8" s="2"/>
      <c r="O8" s="2"/>
      <c r="Y8" s="3"/>
      <c r="Z8" s="3"/>
    </row>
    <row r="9" spans="1:31" x14ac:dyDescent="0.25">
      <c r="A9" s="1" t="s">
        <v>1</v>
      </c>
      <c r="B9" s="1" t="s">
        <v>2</v>
      </c>
      <c r="C9" s="1" t="s">
        <v>3</v>
      </c>
      <c r="D9" s="4" t="s">
        <v>4</v>
      </c>
      <c r="E9" s="5" t="s">
        <v>5</v>
      </c>
      <c r="F9" s="5" t="s">
        <v>6</v>
      </c>
      <c r="G9" s="5" t="s">
        <v>7</v>
      </c>
      <c r="H9" s="5" t="s">
        <v>8</v>
      </c>
      <c r="I9" s="5" t="s">
        <v>9</v>
      </c>
      <c r="J9" s="5" t="s">
        <v>10</v>
      </c>
      <c r="K9" s="5" t="s">
        <v>10</v>
      </c>
      <c r="R9" s="1" t="s">
        <v>11</v>
      </c>
      <c r="S9" s="1" t="s">
        <v>11</v>
      </c>
      <c r="T9" s="1" t="s">
        <v>11</v>
      </c>
      <c r="U9" s="1" t="s">
        <v>12</v>
      </c>
      <c r="V9" s="1" t="s">
        <v>12</v>
      </c>
    </row>
    <row r="10" spans="1:31" x14ac:dyDescent="0.25">
      <c r="D10" s="4" t="s">
        <v>13</v>
      </c>
      <c r="E10" s="5" t="s">
        <v>14</v>
      </c>
      <c r="F10" s="5" t="s">
        <v>14</v>
      </c>
      <c r="G10" s="5" t="s">
        <v>15</v>
      </c>
      <c r="H10" s="5" t="s">
        <v>14</v>
      </c>
      <c r="I10" s="5" t="s">
        <v>14</v>
      </c>
      <c r="J10" s="5" t="s">
        <v>16</v>
      </c>
      <c r="K10" s="5" t="s">
        <v>17</v>
      </c>
      <c r="L10" s="1" t="s">
        <v>4</v>
      </c>
      <c r="M10" s="1" t="s">
        <v>18</v>
      </c>
      <c r="N10" s="1" t="s">
        <v>19</v>
      </c>
      <c r="O10" s="1" t="s">
        <v>20</v>
      </c>
      <c r="P10" s="1" t="s">
        <v>21</v>
      </c>
      <c r="R10" s="1" t="s">
        <v>5</v>
      </c>
      <c r="S10" s="1" t="s">
        <v>6</v>
      </c>
      <c r="T10" s="1" t="s">
        <v>22</v>
      </c>
      <c r="U10" s="1" t="s">
        <v>5</v>
      </c>
      <c r="V10" s="1" t="s">
        <v>6</v>
      </c>
      <c r="AA10" s="1" t="s">
        <v>60</v>
      </c>
      <c r="AD10" t="s">
        <v>61</v>
      </c>
    </row>
    <row r="11" spans="1:31" x14ac:dyDescent="0.25">
      <c r="A11">
        <v>1</v>
      </c>
      <c r="B11" s="6">
        <v>43278</v>
      </c>
      <c r="C11" s="7" t="s">
        <v>62</v>
      </c>
      <c r="D11">
        <v>0.10061193944000001</v>
      </c>
      <c r="E11" s="2">
        <v>-2.8021834999999999E-6</v>
      </c>
      <c r="F11" s="2">
        <v>-9.6083558666666606E-7</v>
      </c>
      <c r="G11" s="2">
        <v>2.14381676325133E-8</v>
      </c>
      <c r="H11" s="2">
        <v>2.4579245494590201E-8</v>
      </c>
      <c r="I11" s="2">
        <v>5.2931200176825397E-8</v>
      </c>
      <c r="J11">
        <v>10</v>
      </c>
      <c r="K11">
        <v>1</v>
      </c>
      <c r="L11">
        <v>0.2</v>
      </c>
      <c r="M11">
        <v>10</v>
      </c>
      <c r="N11" s="8">
        <f t="shared" ref="N11:N16" si="0">100*D11/(L11*5)</f>
        <v>10.061193944000001</v>
      </c>
      <c r="O11" s="10">
        <f>1000000*E11*L11/(M11*D11)</f>
        <v>-0.55702802581816524</v>
      </c>
      <c r="P11" s="10">
        <f>1000000*F11*L11/(D11*M11)</f>
        <v>-0.19099832326354491</v>
      </c>
      <c r="Q11" s="10"/>
      <c r="R11" s="10">
        <f>1000000*L11*H11/(M11*D11)</f>
        <v>4.8859500435826609E-3</v>
      </c>
      <c r="S11" s="10">
        <f>1000000*L11*I11/(M11*D11)</f>
        <v>1.0521852669064382E-2</v>
      </c>
      <c r="T11" s="2">
        <f t="shared" ref="T11:T16" si="1">G11*100/D11</f>
        <v>2.1307776941620297E-5</v>
      </c>
      <c r="U11" s="3">
        <f t="shared" ref="U11:U16" si="2">Comode_std*L11/(M11*D11)</f>
        <v>1.9878356496573667E-2</v>
      </c>
      <c r="V11" s="3">
        <f t="shared" ref="V11:V16" si="3">Comode_std*L11/(M11*D11)</f>
        <v>1.9878356496573667E-2</v>
      </c>
      <c r="X11" t="s">
        <v>24</v>
      </c>
      <c r="AA11" s="3">
        <f>'[1]Data(2013)'!N41</f>
        <v>-0.20844230523483276</v>
      </c>
      <c r="AB11" s="3">
        <f>'[1]Data(2013)'!O41</f>
        <v>-0.18539568268241569</v>
      </c>
      <c r="AC11" s="8"/>
      <c r="AD11" s="3">
        <f t="shared" ref="AD11:AE13" si="4">O11-AA11</f>
        <v>-0.34858572058333248</v>
      </c>
      <c r="AE11" s="3">
        <f t="shared" si="4"/>
        <v>-5.6026405811292201E-3</v>
      </c>
    </row>
    <row r="12" spans="1:31" x14ac:dyDescent="0.25">
      <c r="A12">
        <v>2</v>
      </c>
      <c r="D12">
        <v>0.10060775074</v>
      </c>
      <c r="E12">
        <v>1.18325946666666E-4</v>
      </c>
      <c r="F12" s="2">
        <v>4.0971022500000098E-6</v>
      </c>
      <c r="G12" s="2">
        <v>1.9563565734296799E-8</v>
      </c>
      <c r="H12" s="2">
        <v>3.85881962378442E-9</v>
      </c>
      <c r="I12" s="2">
        <v>1.19023363977151E-7</v>
      </c>
      <c r="J12">
        <v>15</v>
      </c>
      <c r="K12">
        <v>1</v>
      </c>
      <c r="L12">
        <v>0.2</v>
      </c>
      <c r="M12">
        <v>10</v>
      </c>
      <c r="N12" s="8">
        <f t="shared" si="0"/>
        <v>10.060775074</v>
      </c>
      <c r="O12" s="10">
        <f t="shared" ref="O12:O26" si="5">1000000*E12*L12/(M12*D12)</f>
        <v>23.522232789490548</v>
      </c>
      <c r="P12" s="10">
        <f t="shared" ref="P12:P26" si="6">1000000*F12*L12/(D12*M12)</f>
        <v>0.81447049951213513</v>
      </c>
      <c r="Q12" s="10"/>
      <c r="R12" s="10">
        <f t="shared" ref="R12:R26" si="7">1000000*L12*H12/(M12*D12)</f>
        <v>7.6710185754112401E-4</v>
      </c>
      <c r="S12" s="10">
        <f t="shared" ref="S12:S26" si="8">1000000*L12*I12/(M12*D12)</f>
        <v>2.3660873660667027E-2</v>
      </c>
      <c r="T12" s="2">
        <f t="shared" si="1"/>
        <v>1.9445386255433543E-5</v>
      </c>
      <c r="U12" s="3">
        <f t="shared" si="2"/>
        <v>1.9879184111456661E-2</v>
      </c>
      <c r="V12" s="3">
        <f t="shared" si="3"/>
        <v>1.9879184111456661E-2</v>
      </c>
      <c r="X12" t="s">
        <v>25</v>
      </c>
      <c r="AA12" s="3">
        <f>'[1]Data(2013)'!N42</f>
        <v>-0.23519512791002395</v>
      </c>
      <c r="AB12" s="3">
        <f>'[1]Data(2013)'!O42</f>
        <v>-0.19115437154879153</v>
      </c>
      <c r="AC12" s="8"/>
      <c r="AD12" s="3">
        <f t="shared" si="4"/>
        <v>23.757427917400573</v>
      </c>
      <c r="AE12" s="3">
        <f t="shared" si="4"/>
        <v>1.0056248710609266</v>
      </c>
    </row>
    <row r="13" spans="1:31" x14ac:dyDescent="0.25">
      <c r="A13">
        <v>3</v>
      </c>
      <c r="D13">
        <v>0.10059400674000001</v>
      </c>
      <c r="E13" s="2">
        <v>-1.4730802833333301E-5</v>
      </c>
      <c r="F13">
        <v>3.9860799999999599E-4</v>
      </c>
      <c r="G13" s="2">
        <v>1.3191582855721E-8</v>
      </c>
      <c r="H13" s="2">
        <v>4.2786500566803198E-7</v>
      </c>
      <c r="I13" s="2">
        <v>3.5236570605778902E-18</v>
      </c>
      <c r="J13">
        <v>16</v>
      </c>
      <c r="K13">
        <v>1</v>
      </c>
      <c r="L13">
        <v>0.2</v>
      </c>
      <c r="M13">
        <v>10</v>
      </c>
      <c r="N13" s="8">
        <f t="shared" si="0"/>
        <v>10.059400674000001</v>
      </c>
      <c r="O13" s="10">
        <f t="shared" si="5"/>
        <v>-2.9287635139948693</v>
      </c>
      <c r="P13" s="10">
        <f t="shared" si="6"/>
        <v>79.2508446413228</v>
      </c>
      <c r="Q13" s="10"/>
      <c r="R13" s="10">
        <f t="shared" si="7"/>
        <v>8.5067693301830991E-2</v>
      </c>
      <c r="S13" s="10">
        <f t="shared" si="8"/>
        <v>7.0056997922059113E-13</v>
      </c>
      <c r="T13" s="2">
        <f t="shared" si="1"/>
        <v>1.3113686673020775E-5</v>
      </c>
      <c r="U13" s="3">
        <f t="shared" si="2"/>
        <v>1.9881900172932711E-2</v>
      </c>
      <c r="V13" s="3">
        <f t="shared" si="3"/>
        <v>1.9881900172932711E-2</v>
      </c>
      <c r="X13" t="s">
        <v>26</v>
      </c>
      <c r="AA13" s="3">
        <f>'[1]Data(2013)'!N43</f>
        <v>-0.30969241721252455</v>
      </c>
      <c r="AB13" s="3">
        <f>'[1]Data(2013)'!O43</f>
        <v>-0.17776394763348652</v>
      </c>
      <c r="AC13" s="8"/>
      <c r="AD13" s="3">
        <f t="shared" si="4"/>
        <v>-2.6190710967823447</v>
      </c>
      <c r="AE13" s="3">
        <f t="shared" si="4"/>
        <v>79.42860858895628</v>
      </c>
    </row>
    <row r="14" spans="1:31" x14ac:dyDescent="0.25">
      <c r="A14">
        <v>4</v>
      </c>
      <c r="D14">
        <v>1.1956639114000001</v>
      </c>
      <c r="E14" s="2">
        <v>-4.3476026333333397E-5</v>
      </c>
      <c r="F14" s="2">
        <v>-1.7088714833333398E-5</v>
      </c>
      <c r="G14" s="2">
        <v>9.0432976943866297E-6</v>
      </c>
      <c r="H14" s="2">
        <v>3.6258789458934301E-6</v>
      </c>
      <c r="I14" s="2">
        <v>6.2980062413696197E-7</v>
      </c>
      <c r="J14">
        <v>13</v>
      </c>
      <c r="K14">
        <v>1</v>
      </c>
      <c r="L14">
        <v>0.2</v>
      </c>
      <c r="M14">
        <v>10</v>
      </c>
      <c r="N14" s="8">
        <f>100*D14/(L14*5)</f>
        <v>119.56639114000001</v>
      </c>
      <c r="O14" s="10">
        <f>1000000*E14*L14/(M14*D14)</f>
        <v>-0.7272282105165726</v>
      </c>
      <c r="P14" s="10">
        <f>1000000*F14*L14/(D14*M14)</f>
        <v>-0.28584478749256992</v>
      </c>
      <c r="Q14" s="10"/>
      <c r="R14" s="10">
        <f>1000000*L14*H14/(M14*D14)</f>
        <v>6.0650470610054567E-2</v>
      </c>
      <c r="S14" s="10">
        <f>1000000*L14*I14/(M14*D14)</f>
        <v>1.0534743386200054E-2</v>
      </c>
      <c r="T14" s="2">
        <f>G14*100/D14</f>
        <v>7.5634110958470383E-4</v>
      </c>
      <c r="U14" s="3">
        <f>Comode_std*L14/(M14*D14)</f>
        <v>1.6727108520472153E-3</v>
      </c>
      <c r="V14" s="3">
        <f>Comode_std*L14/(M14*D14)</f>
        <v>1.6727108520472153E-3</v>
      </c>
      <c r="X14" t="s">
        <v>63</v>
      </c>
      <c r="AA14" s="3">
        <f>'[1]Data(2013)'!N44</f>
        <v>-0.36413177364592525</v>
      </c>
      <c r="AB14" s="3">
        <f>'[1]Data(2013)'!O44</f>
        <v>-0.17167290820636519</v>
      </c>
      <c r="AC14" s="8"/>
      <c r="AD14" s="3">
        <f>O15-AA14</f>
        <v>-0.10237770033735633</v>
      </c>
      <c r="AE14" s="3">
        <f>P15-AB14</f>
        <v>-8.282777475774003E-2</v>
      </c>
    </row>
    <row r="15" spans="1:31" x14ac:dyDescent="0.25">
      <c r="A15">
        <v>5</v>
      </c>
      <c r="D15">
        <v>1.0028135106</v>
      </c>
      <c r="E15" s="2">
        <v>-2.3391100166666699E-5</v>
      </c>
      <c r="F15" s="2">
        <v>-1.2760836166666601E-5</v>
      </c>
      <c r="G15" s="2">
        <v>1.0141616727099601E-5</v>
      </c>
      <c r="H15" s="2">
        <v>4.1493255971041002E-6</v>
      </c>
      <c r="I15" s="2">
        <v>4.4151100387416302E-7</v>
      </c>
      <c r="J15">
        <v>13</v>
      </c>
      <c r="K15">
        <v>1</v>
      </c>
      <c r="L15">
        <v>0.2</v>
      </c>
      <c r="M15">
        <v>10</v>
      </c>
      <c r="N15" s="8">
        <f>100*D15/(L15*5)</f>
        <v>100.28135106000001</v>
      </c>
      <c r="O15" s="10">
        <f>1000000*E15*L15/(M15*D15)</f>
        <v>-0.46650947398328158</v>
      </c>
      <c r="P15" s="10">
        <f>1000000*F15*L15/(D15*M15)</f>
        <v>-0.25450068296410522</v>
      </c>
      <c r="Q15" s="10"/>
      <c r="R15" s="10">
        <f>1000000*L15*H15/(M15*D15)</f>
        <v>8.2753683576151454E-2</v>
      </c>
      <c r="S15" s="10">
        <f>1000000*L15*I15/(M15*D15)</f>
        <v>8.8054458622121995E-3</v>
      </c>
      <c r="T15" s="2">
        <f>G15*100/D15</f>
        <v>1.0113163235138008E-3</v>
      </c>
      <c r="U15" s="3">
        <f>Comode_std*L15/(M15*D15)</f>
        <v>1.9943887660661521E-3</v>
      </c>
      <c r="V15" s="3">
        <f>Comode_std*L15/(M15*D15)</f>
        <v>1.9943887660661521E-3</v>
      </c>
      <c r="AA15" s="3">
        <f>'[1]Data(2013)'!N45</f>
        <v>-0.43130035148648954</v>
      </c>
      <c r="AB15" s="3">
        <f>'[1]Data(2013)'!O45</f>
        <v>-0.16943428415551065</v>
      </c>
      <c r="AC15" s="8"/>
      <c r="AD15" s="3">
        <f>O14-AA15</f>
        <v>-0.29592785903008306</v>
      </c>
      <c r="AE15" s="3">
        <f>P14-AB15</f>
        <v>-0.11641050333705927</v>
      </c>
    </row>
    <row r="16" spans="1:31" x14ac:dyDescent="0.25">
      <c r="A16">
        <v>6</v>
      </c>
      <c r="D16">
        <v>0.60464938314000005</v>
      </c>
      <c r="E16" s="2">
        <v>-1.4717796166666599E-5</v>
      </c>
      <c r="F16" s="2">
        <v>-8.2212795333333292E-6</v>
      </c>
      <c r="G16" s="2">
        <v>1.0763515815704701E-5</v>
      </c>
      <c r="H16" s="2">
        <v>5.2208561517115101E-7</v>
      </c>
      <c r="I16" s="2">
        <v>1.02406130980762E-7</v>
      </c>
      <c r="J16">
        <v>12</v>
      </c>
      <c r="K16">
        <v>1</v>
      </c>
      <c r="L16">
        <v>0.2</v>
      </c>
      <c r="M16">
        <v>10</v>
      </c>
      <c r="N16" s="8">
        <f t="shared" si="0"/>
        <v>60.464938314000008</v>
      </c>
      <c r="O16" s="10">
        <f t="shared" si="5"/>
        <v>-0.48682084451110247</v>
      </c>
      <c r="P16" s="10">
        <f t="shared" si="6"/>
        <v>-0.27193543109692647</v>
      </c>
      <c r="Q16" s="10"/>
      <c r="R16" s="10">
        <f t="shared" si="7"/>
        <v>1.7269036559994892E-2</v>
      </c>
      <c r="S16" s="10">
        <f t="shared" si="8"/>
        <v>3.3872896867588784E-3</v>
      </c>
      <c r="T16" s="2">
        <f t="shared" si="1"/>
        <v>1.7801251627527956E-3</v>
      </c>
      <c r="U16" s="3">
        <f t="shared" si="2"/>
        <v>3.3077020431474119E-3</v>
      </c>
      <c r="V16" s="3">
        <f t="shared" si="3"/>
        <v>3.3077020431474119E-3</v>
      </c>
      <c r="AA16" s="3">
        <f>'[1]Data(2013)'!N46</f>
        <v>-0.46772800191927605</v>
      </c>
      <c r="AB16" s="3">
        <f>'[1]Data(2013)'!O46</f>
        <v>-0.16442898143945994</v>
      </c>
      <c r="AC16" s="8"/>
      <c r="AD16" s="3">
        <f>O16-AA16</f>
        <v>-1.909284259182642E-2</v>
      </c>
      <c r="AE16" s="3">
        <f>P16-AB16</f>
        <v>-0.10750644965746653</v>
      </c>
    </row>
    <row r="17" spans="1:26" x14ac:dyDescent="0.25">
      <c r="A17">
        <v>7</v>
      </c>
      <c r="D17">
        <v>0.40030076609999998</v>
      </c>
      <c r="E17" s="2">
        <v>-1.1078229999999901E-5</v>
      </c>
      <c r="F17" s="2">
        <v>-4.8904000000000396E-6</v>
      </c>
      <c r="G17" s="2">
        <v>7.4500035389854904E-7</v>
      </c>
      <c r="H17" s="2">
        <v>3.3630343441617201E-10</v>
      </c>
      <c r="I17" s="2">
        <v>3.5575383784680602E-20</v>
      </c>
      <c r="J17">
        <v>12</v>
      </c>
      <c r="K17">
        <v>1</v>
      </c>
      <c r="L17">
        <v>0.2</v>
      </c>
      <c r="M17">
        <v>10</v>
      </c>
      <c r="N17" s="8">
        <f>100*D17/(L17*5)</f>
        <v>40.030076609999995</v>
      </c>
      <c r="O17" s="10">
        <f t="shared" si="5"/>
        <v>-0.55349531842926447</v>
      </c>
      <c r="P17" s="10">
        <f t="shared" si="6"/>
        <v>-0.24433627982507325</v>
      </c>
      <c r="Q17" s="10"/>
      <c r="R17" s="10">
        <f t="shared" si="7"/>
        <v>1.6802537636521003E-5</v>
      </c>
      <c r="S17" s="10">
        <f t="shared" si="8"/>
        <v>1.7774327104731762E-15</v>
      </c>
      <c r="T17" s="2">
        <f>G17*100/D17</f>
        <v>1.8611014941511225E-4</v>
      </c>
      <c r="U17" s="3">
        <f t="shared" ref="U17:U26" si="9">Comode_std*L17/(M17*D17)</f>
        <v>4.9962432485087379E-3</v>
      </c>
      <c r="V17" s="3">
        <f t="shared" ref="V17:V26" si="10">Comode_std*L17/(M17*D17)</f>
        <v>4.9962432485087379E-3</v>
      </c>
      <c r="W17" s="2"/>
      <c r="X17" s="2"/>
      <c r="Y17" s="2"/>
      <c r="Z17" s="2"/>
    </row>
    <row r="18" spans="1:26" x14ac:dyDescent="0.25">
      <c r="A18">
        <v>8</v>
      </c>
      <c r="D18">
        <v>0.20040443884</v>
      </c>
      <c r="E18" s="2">
        <v>-6.0134874000000001E-6</v>
      </c>
      <c r="F18" s="2">
        <v>-2.03551856666667E-6</v>
      </c>
      <c r="G18" s="2">
        <v>1.7814319267332501E-7</v>
      </c>
      <c r="H18" s="2">
        <v>4.5006672026563597E-8</v>
      </c>
      <c r="I18" s="2">
        <v>5.3270540003635101E-8</v>
      </c>
      <c r="J18">
        <v>11</v>
      </c>
      <c r="K18">
        <v>1</v>
      </c>
      <c r="L18">
        <v>0.2</v>
      </c>
      <c r="M18">
        <v>10</v>
      </c>
      <c r="N18" s="8">
        <f t="shared" ref="N18:N26" si="11">100*D18/(L18*5)</f>
        <v>20.040443884000002</v>
      </c>
      <c r="O18" s="10">
        <f t="shared" si="5"/>
        <v>-0.60013515018008967</v>
      </c>
      <c r="P18" s="10">
        <f t="shared" si="6"/>
        <v>-0.20314106598125789</v>
      </c>
      <c r="Q18" s="10"/>
      <c r="R18" s="10">
        <f t="shared" si="7"/>
        <v>4.4915843468413662E-3</v>
      </c>
      <c r="S18" s="10">
        <f t="shared" si="8"/>
        <v>5.3163034024576198E-3</v>
      </c>
      <c r="T18" s="2">
        <f t="shared" ref="T18:T26" si="12">G18*100/D18</f>
        <v>8.8891839773844498E-5</v>
      </c>
      <c r="U18" s="3">
        <f t="shared" si="9"/>
        <v>9.9798188681677422E-3</v>
      </c>
      <c r="V18" s="3">
        <f t="shared" si="10"/>
        <v>9.9798188681677422E-3</v>
      </c>
      <c r="W18" s="2"/>
      <c r="X18" s="2"/>
      <c r="Y18" s="2"/>
      <c r="Z18" s="2"/>
    </row>
    <row r="19" spans="1:26" x14ac:dyDescent="0.25">
      <c r="A19">
        <v>9</v>
      </c>
      <c r="B19" s="6"/>
      <c r="C19" s="6"/>
      <c r="D19">
        <v>0.10062425867999999</v>
      </c>
      <c r="E19" s="2">
        <v>-3.4014362166666698E-6</v>
      </c>
      <c r="F19" s="2">
        <v>-1.0466893833333299E-6</v>
      </c>
      <c r="G19" s="2">
        <v>5.6938371983762897E-8</v>
      </c>
      <c r="H19" s="2">
        <v>3.3746011865893999E-8</v>
      </c>
      <c r="I19" s="2">
        <v>8.8462465847892101E-10</v>
      </c>
      <c r="J19">
        <v>10</v>
      </c>
      <c r="K19">
        <v>1</v>
      </c>
      <c r="L19">
        <v>0.2</v>
      </c>
      <c r="M19">
        <v>10</v>
      </c>
      <c r="N19" s="8">
        <f t="shared" si="11"/>
        <v>10.062425868</v>
      </c>
      <c r="O19" s="10">
        <f t="shared" si="5"/>
        <v>-0.67606683741814977</v>
      </c>
      <c r="P19" s="10">
        <f t="shared" si="6"/>
        <v>-0.20803917406476638</v>
      </c>
      <c r="Q19" s="10"/>
      <c r="R19" s="10">
        <f t="shared" si="7"/>
        <v>6.7073312754951661E-3</v>
      </c>
      <c r="S19" s="10">
        <f t="shared" si="8"/>
        <v>1.7582731442368347E-4</v>
      </c>
      <c r="T19" s="2">
        <f t="shared" si="12"/>
        <v>5.6585134370863118E-5</v>
      </c>
      <c r="U19" s="3">
        <f t="shared" si="9"/>
        <v>1.9875922826525318E-2</v>
      </c>
      <c r="V19" s="3">
        <f t="shared" si="10"/>
        <v>1.9875922826525318E-2</v>
      </c>
      <c r="W19" s="3"/>
      <c r="X19" s="3"/>
      <c r="Y19" s="3"/>
    </row>
    <row r="20" spans="1:26" x14ac:dyDescent="0.25">
      <c r="A20">
        <v>10</v>
      </c>
      <c r="D20">
        <v>5.0610887790000003E-2</v>
      </c>
      <c r="E20" s="2">
        <v>-1.7806424833333299E-6</v>
      </c>
      <c r="F20" s="2">
        <v>-4.84304185E-7</v>
      </c>
      <c r="G20" s="2">
        <v>2.0774915973155199E-8</v>
      </c>
      <c r="H20" s="2">
        <v>2.6067202477437498E-8</v>
      </c>
      <c r="I20" s="2">
        <v>3.0458542235703098E-8</v>
      </c>
      <c r="J20">
        <v>9</v>
      </c>
      <c r="K20">
        <v>1</v>
      </c>
      <c r="L20">
        <v>0.2</v>
      </c>
      <c r="M20">
        <v>10</v>
      </c>
      <c r="N20" s="8">
        <f t="shared" si="11"/>
        <v>5.0610887790000003</v>
      </c>
      <c r="O20" s="10">
        <f t="shared" si="5"/>
        <v>-0.70365984913039203</v>
      </c>
      <c r="P20" s="10">
        <f t="shared" si="6"/>
        <v>-0.1913833983744864</v>
      </c>
      <c r="Q20" s="10"/>
      <c r="R20" s="10">
        <f t="shared" si="7"/>
        <v>1.0301025575997902E-2</v>
      </c>
      <c r="S20" s="10">
        <f t="shared" si="8"/>
        <v>1.203635959206441E-2</v>
      </c>
      <c r="T20" s="2">
        <f t="shared" si="12"/>
        <v>4.1048313673841591E-5</v>
      </c>
      <c r="U20" s="3">
        <f t="shared" si="9"/>
        <v>3.9517188639302474E-2</v>
      </c>
      <c r="V20" s="3">
        <f t="shared" si="10"/>
        <v>3.9517188639302474E-2</v>
      </c>
    </row>
    <row r="21" spans="1:26" x14ac:dyDescent="0.25">
      <c r="A21">
        <v>11</v>
      </c>
      <c r="D21">
        <v>1.0479269566E-2</v>
      </c>
      <c r="E21" s="2">
        <v>-4.0284316E-7</v>
      </c>
      <c r="F21" s="2">
        <v>-1.05019444333333E-7</v>
      </c>
      <c r="G21" s="2">
        <v>5.5171574749415003E-8</v>
      </c>
      <c r="H21" s="2">
        <v>4.6533629330636402E-8</v>
      </c>
      <c r="I21" s="2">
        <v>2.9096085517591601E-8</v>
      </c>
      <c r="J21">
        <v>8</v>
      </c>
      <c r="K21">
        <v>1</v>
      </c>
      <c r="L21">
        <v>0.2</v>
      </c>
      <c r="M21">
        <v>10</v>
      </c>
      <c r="N21" s="8">
        <f t="shared" si="11"/>
        <v>1.0479269566</v>
      </c>
      <c r="O21" s="10">
        <f t="shared" si="5"/>
        <v>-0.76883824290010638</v>
      </c>
      <c r="P21" s="10">
        <f t="shared" si="6"/>
        <v>-0.20043275663805557</v>
      </c>
      <c r="Q21" s="10"/>
      <c r="R21" s="10">
        <f t="shared" si="7"/>
        <v>8.8810826055309836E-2</v>
      </c>
      <c r="S21" s="10">
        <f t="shared" si="8"/>
        <v>5.5530751135544565E-2</v>
      </c>
      <c r="T21" s="2">
        <f t="shared" si="12"/>
        <v>5.2648301870599097E-4</v>
      </c>
      <c r="U21" s="3">
        <f t="shared" si="9"/>
        <v>0.19085299670971367</v>
      </c>
      <c r="V21" s="3">
        <f t="shared" si="10"/>
        <v>0.19085299670971367</v>
      </c>
      <c r="X21" t="s">
        <v>64</v>
      </c>
    </row>
    <row r="22" spans="1:26" x14ac:dyDescent="0.25">
      <c r="A22">
        <v>12</v>
      </c>
      <c r="D22">
        <v>1.0501126354000001E-2</v>
      </c>
      <c r="E22" s="2">
        <v>-4.1342613833333302E-7</v>
      </c>
      <c r="F22" s="2">
        <v>-1.0578562499999999E-7</v>
      </c>
      <c r="G22" s="2">
        <v>4.9332723895870303E-8</v>
      </c>
      <c r="H22" s="2">
        <v>3.4753234575060702E-8</v>
      </c>
      <c r="I22" s="2">
        <v>3.78402305734304E-8</v>
      </c>
      <c r="J22">
        <v>7</v>
      </c>
      <c r="K22">
        <v>2</v>
      </c>
      <c r="L22">
        <v>0.2</v>
      </c>
      <c r="M22">
        <v>10</v>
      </c>
      <c r="N22" s="8">
        <f t="shared" si="11"/>
        <v>1.0501126354000001</v>
      </c>
      <c r="O22" s="10">
        <f t="shared" si="5"/>
        <v>-0.78739389356238765</v>
      </c>
      <c r="P22" s="10">
        <f t="shared" si="6"/>
        <v>-0.20147481600334238</v>
      </c>
      <c r="Q22" s="10"/>
      <c r="R22" s="10">
        <f t="shared" si="7"/>
        <v>6.6189537014422817E-2</v>
      </c>
      <c r="S22" s="10">
        <f t="shared" si="8"/>
        <v>7.2068898702502743E-2</v>
      </c>
      <c r="T22" s="2">
        <f t="shared" si="12"/>
        <v>4.6978507098030395E-4</v>
      </c>
      <c r="U22" s="3">
        <f t="shared" si="9"/>
        <v>0.19045575994218727</v>
      </c>
      <c r="V22" s="3">
        <f t="shared" si="10"/>
        <v>0.19045575994218727</v>
      </c>
      <c r="X22" t="s">
        <v>65</v>
      </c>
    </row>
    <row r="23" spans="1:26" x14ac:dyDescent="0.25">
      <c r="A23">
        <v>13</v>
      </c>
      <c r="D23">
        <v>1.2514545885999999</v>
      </c>
      <c r="E23" s="2">
        <v>-4.5118476833333198E-5</v>
      </c>
      <c r="F23" s="2">
        <v>-1.7601506666666599E-5</v>
      </c>
      <c r="G23" s="2">
        <v>3.7664970949081197E-5</v>
      </c>
      <c r="H23" s="2">
        <v>6.9747258092090302E-6</v>
      </c>
      <c r="I23" s="2">
        <v>1.32627092786085E-6</v>
      </c>
      <c r="J23">
        <v>13</v>
      </c>
      <c r="K23">
        <v>1</v>
      </c>
      <c r="L23">
        <v>0.2</v>
      </c>
      <c r="M23">
        <v>10</v>
      </c>
      <c r="N23" s="8">
        <f t="shared" si="11"/>
        <v>125.14545885999999</v>
      </c>
      <c r="O23" s="10">
        <f t="shared" si="5"/>
        <v>-0.72105655681533221</v>
      </c>
      <c r="P23" s="10">
        <f t="shared" si="6"/>
        <v>-0.28129676980700313</v>
      </c>
      <c r="Q23" s="10"/>
      <c r="R23" s="10">
        <f t="shared" si="7"/>
        <v>0.11146590332153633</v>
      </c>
      <c r="S23" s="10">
        <f t="shared" si="8"/>
        <v>2.1195670061740668E-2</v>
      </c>
      <c r="T23" s="2">
        <f t="shared" si="12"/>
        <v>3.009695381053893E-3</v>
      </c>
      <c r="U23" s="3">
        <f t="shared" si="9"/>
        <v>1.5981402906815796E-3</v>
      </c>
      <c r="V23" s="3">
        <f t="shared" si="10"/>
        <v>1.5981402906815796E-3</v>
      </c>
      <c r="X23" t="s">
        <v>66</v>
      </c>
    </row>
    <row r="24" spans="1:26" x14ac:dyDescent="0.25">
      <c r="A24">
        <v>14</v>
      </c>
      <c r="D24">
        <v>1.24660284</v>
      </c>
      <c r="E24" s="2">
        <v>-3.85379131666667E-5</v>
      </c>
      <c r="F24" s="2">
        <v>-1.6545404833333301E-5</v>
      </c>
      <c r="G24" s="2">
        <v>7.7463401270302393E-6</v>
      </c>
      <c r="H24" s="2">
        <v>6.2533519103818801E-6</v>
      </c>
      <c r="I24" s="2">
        <v>8.8737133955293895E-7</v>
      </c>
      <c r="J24">
        <v>13</v>
      </c>
      <c r="K24">
        <v>1</v>
      </c>
      <c r="L24">
        <v>0.2</v>
      </c>
      <c r="M24">
        <v>10</v>
      </c>
      <c r="N24" s="8">
        <f t="shared" si="11"/>
        <v>124.660284</v>
      </c>
      <c r="O24" s="10">
        <f t="shared" si="5"/>
        <v>-0.61828694641296822</v>
      </c>
      <c r="P24" s="10">
        <f t="shared" si="6"/>
        <v>-0.26544789250333012</v>
      </c>
      <c r="Q24" s="10"/>
      <c r="R24" s="10">
        <f t="shared" si="7"/>
        <v>0.10032629013394323</v>
      </c>
      <c r="S24" s="10">
        <f t="shared" si="8"/>
        <v>1.4236632728238274E-2</v>
      </c>
      <c r="T24" s="2">
        <f t="shared" si="12"/>
        <v>6.2139599545836424E-4</v>
      </c>
      <c r="U24" s="3">
        <f t="shared" si="9"/>
        <v>1.6043602146775156E-3</v>
      </c>
      <c r="V24" s="3">
        <f t="shared" si="10"/>
        <v>1.6043602146775156E-3</v>
      </c>
      <c r="X24" t="s">
        <v>67</v>
      </c>
    </row>
    <row r="25" spans="1:26" x14ac:dyDescent="0.25">
      <c r="A25">
        <v>15</v>
      </c>
      <c r="D25">
        <v>1.2501512593999999</v>
      </c>
      <c r="E25" s="2">
        <v>-2.54296563333333E-5</v>
      </c>
      <c r="F25" s="2">
        <v>-1.50542015E-5</v>
      </c>
      <c r="G25" s="2">
        <v>1.93679157098032E-5</v>
      </c>
      <c r="H25" s="2">
        <v>2.4174280667601899E-6</v>
      </c>
      <c r="I25" s="2">
        <v>3.5549575662880098E-7</v>
      </c>
      <c r="J25">
        <v>13</v>
      </c>
      <c r="K25">
        <v>1</v>
      </c>
      <c r="L25">
        <v>0.2</v>
      </c>
      <c r="M25">
        <v>10</v>
      </c>
      <c r="N25" s="8">
        <f t="shared" si="11"/>
        <v>125.01512593999999</v>
      </c>
      <c r="O25" s="10">
        <f t="shared" si="5"/>
        <v>-0.40682527241604449</v>
      </c>
      <c r="P25" s="10">
        <f t="shared" si="6"/>
        <v>-0.24083808078112312</v>
      </c>
      <c r="Q25" s="10"/>
      <c r="R25" s="10">
        <f t="shared" si="7"/>
        <v>3.8674169202859744E-2</v>
      </c>
      <c r="S25" s="10">
        <f t="shared" si="8"/>
        <v>5.6872439067800215E-3</v>
      </c>
      <c r="T25" s="2">
        <f t="shared" si="12"/>
        <v>1.5492457863937742E-3</v>
      </c>
      <c r="U25" s="3">
        <f t="shared" si="9"/>
        <v>1.5998064113936776E-3</v>
      </c>
      <c r="V25" s="3">
        <f t="shared" si="10"/>
        <v>1.5998064113936776E-3</v>
      </c>
      <c r="X25" t="s">
        <v>67</v>
      </c>
    </row>
    <row r="26" spans="1:26" x14ac:dyDescent="0.25">
      <c r="A26">
        <v>16</v>
      </c>
      <c r="D26">
        <v>1.222659216</v>
      </c>
      <c r="E26" s="2">
        <v>-2.7012593666666701E-5</v>
      </c>
      <c r="F26" s="2">
        <v>-1.46569468333333E-5</v>
      </c>
      <c r="G26" s="2">
        <v>3.4643203897328898E-5</v>
      </c>
      <c r="H26" s="2">
        <v>4.4634760905255501E-6</v>
      </c>
      <c r="I26" s="2">
        <v>5.2247085308494196E-7</v>
      </c>
      <c r="J26">
        <v>13</v>
      </c>
      <c r="K26">
        <v>1</v>
      </c>
      <c r="L26">
        <v>0.2</v>
      </c>
      <c r="M26">
        <v>10</v>
      </c>
      <c r="N26" s="8">
        <f t="shared" si="11"/>
        <v>122.2659216</v>
      </c>
      <c r="O26" s="10">
        <f t="shared" si="5"/>
        <v>-0.44186627497136866</v>
      </c>
      <c r="P26" s="10">
        <f t="shared" si="6"/>
        <v>-0.23975522601112592</v>
      </c>
      <c r="Q26" s="10"/>
      <c r="R26" s="10">
        <f t="shared" si="7"/>
        <v>7.3012594713481468E-2</v>
      </c>
      <c r="S26" s="10">
        <f t="shared" si="8"/>
        <v>8.5464673434390882E-3</v>
      </c>
      <c r="T26" s="2">
        <f t="shared" si="12"/>
        <v>2.8334308893254927E-3</v>
      </c>
      <c r="U26" s="3">
        <f t="shared" si="9"/>
        <v>1.6357787794240126E-3</v>
      </c>
      <c r="V26" s="3">
        <f t="shared" si="10"/>
        <v>1.6357787794240126E-3</v>
      </c>
      <c r="X26" t="s">
        <v>68</v>
      </c>
    </row>
    <row r="27" spans="1:26" x14ac:dyDescent="0.25">
      <c r="A27">
        <v>17</v>
      </c>
    </row>
    <row r="28" spans="1:26" x14ac:dyDescent="0.25">
      <c r="A28">
        <v>18</v>
      </c>
      <c r="B28" s="6">
        <v>43278</v>
      </c>
      <c r="C28" s="7" t="s">
        <v>69</v>
      </c>
      <c r="D28">
        <v>1.1959470353999999</v>
      </c>
      <c r="E28" s="2">
        <v>-1.862909E-5</v>
      </c>
      <c r="F28" s="2">
        <v>-1.5757587833333301E-5</v>
      </c>
      <c r="G28" s="2">
        <v>2.0512144601122999E-5</v>
      </c>
      <c r="H28" s="2">
        <v>1.1839506340919201E-6</v>
      </c>
      <c r="I28" s="2">
        <v>2.3490711580445498E-9</v>
      </c>
      <c r="J28">
        <v>13</v>
      </c>
      <c r="K28">
        <v>1</v>
      </c>
      <c r="L28">
        <v>0.2</v>
      </c>
      <c r="M28">
        <v>10</v>
      </c>
      <c r="N28" s="8">
        <f t="shared" ref="N28:N39" si="13">100*D28/(L28*5)</f>
        <v>119.59470354</v>
      </c>
      <c r="O28" s="10">
        <f t="shared" ref="O28:O39" si="14">1000000*E28*L28/(M28*D28)</f>
        <v>-0.31153704049727021</v>
      </c>
      <c r="P28" s="10">
        <f t="shared" ref="P28:P39" si="15">1000000*F28*L28/(D28*M28)</f>
        <v>-0.2635164830366083</v>
      </c>
      <c r="R28" s="10">
        <f>1000000*L28*H28/(M28*D28)</f>
        <v>1.9799382398166698E-2</v>
      </c>
      <c r="S28" s="10">
        <f>1000000*L28*I28/(M28*D28)</f>
        <v>3.9283866066173621E-5</v>
      </c>
      <c r="T28" s="2">
        <f t="shared" ref="T28:T39" si="16">G28*100/D28</f>
        <v>1.7151382121418485E-3</v>
      </c>
      <c r="U28" s="3">
        <f>Comode_std*L28/(M28*D28)</f>
        <v>1.6723148607756485E-3</v>
      </c>
      <c r="V28" s="3">
        <f>Comode_std*L28/(M28*D28)</f>
        <v>1.6723148607756485E-3</v>
      </c>
      <c r="X28" t="s">
        <v>63</v>
      </c>
    </row>
    <row r="29" spans="1:26" x14ac:dyDescent="0.25">
      <c r="A29">
        <v>19</v>
      </c>
      <c r="D29">
        <v>1.0139763432</v>
      </c>
      <c r="E29" s="2">
        <v>-1.8226454E-5</v>
      </c>
      <c r="F29" s="2">
        <v>-1.43380501666666E-5</v>
      </c>
      <c r="G29" s="2">
        <v>7.6125376835972807E-5</v>
      </c>
      <c r="H29" s="2">
        <v>2.9727609672491298E-7</v>
      </c>
      <c r="I29" s="2">
        <v>1.4768416750131201E-8</v>
      </c>
      <c r="J29">
        <v>13</v>
      </c>
      <c r="K29">
        <v>1</v>
      </c>
      <c r="L29">
        <v>0.2</v>
      </c>
      <c r="M29">
        <v>10</v>
      </c>
      <c r="N29" s="8">
        <f t="shared" si="13"/>
        <v>101.39763431999999</v>
      </c>
      <c r="O29" s="10">
        <f t="shared" si="14"/>
        <v>-0.35950452142659028</v>
      </c>
      <c r="P29" s="10">
        <f t="shared" si="15"/>
        <v>-0.28280837640486289</v>
      </c>
      <c r="R29" s="10">
        <f>1000000*L29*H29/(M29*D29)</f>
        <v>5.8635706585962689E-3</v>
      </c>
      <c r="S29" s="10">
        <f>1000000*L29*I29/(M29*D29)</f>
        <v>2.9129706721803137E-4</v>
      </c>
      <c r="T29" s="2">
        <f t="shared" si="16"/>
        <v>7.507608766860312E-3</v>
      </c>
      <c r="U29" s="3">
        <f>Comode_std*L29/(M29*D29)</f>
        <v>1.9724326049740137E-3</v>
      </c>
      <c r="V29" s="3">
        <f>Comode_std*L29/(M29*D29)</f>
        <v>1.9724326049740137E-3</v>
      </c>
    </row>
    <row r="30" spans="1:26" x14ac:dyDescent="0.25">
      <c r="A30">
        <v>20</v>
      </c>
      <c r="D30">
        <v>0.58490983240000005</v>
      </c>
      <c r="E30" s="2">
        <v>-1.83319678333333E-5</v>
      </c>
      <c r="F30" s="2">
        <v>-9.0752668333333105E-6</v>
      </c>
      <c r="G30" s="2">
        <v>2.0525535355228299E-5</v>
      </c>
      <c r="H30" s="2">
        <v>8.85011466130226E-7</v>
      </c>
      <c r="I30" s="2">
        <v>3.48777579550668E-8</v>
      </c>
      <c r="J30">
        <v>12</v>
      </c>
      <c r="K30">
        <v>1</v>
      </c>
      <c r="L30">
        <v>0.2</v>
      </c>
      <c r="M30">
        <v>10</v>
      </c>
      <c r="N30" s="8">
        <f t="shared" si="13"/>
        <v>58.490983240000006</v>
      </c>
      <c r="O30" s="10">
        <f t="shared" si="14"/>
        <v>-0.62683055807469101</v>
      </c>
      <c r="P30" s="10">
        <f t="shared" si="15"/>
        <v>-0.31031336218424321</v>
      </c>
      <c r="R30" s="10">
        <f>1000000*L30*H30/(M30*D30)</f>
        <v>3.026146654088032E-2</v>
      </c>
      <c r="S30" s="10">
        <f>1000000*L30*I30/(M30*D30)</f>
        <v>1.1925857977786592E-3</v>
      </c>
      <c r="T30" s="2">
        <f t="shared" si="16"/>
        <v>3.509179401380208E-3</v>
      </c>
      <c r="U30" s="3">
        <f>Comode_std*L30/(M30*D30)</f>
        <v>3.4193304492653289E-3</v>
      </c>
      <c r="V30" s="3">
        <f>Comode_std*L30/(M30*D30)</f>
        <v>3.4193304492653289E-3</v>
      </c>
    </row>
    <row r="31" spans="1:26" x14ac:dyDescent="0.25">
      <c r="A31">
        <v>21</v>
      </c>
      <c r="D31">
        <v>0.39295897501999999</v>
      </c>
      <c r="E31" s="2">
        <v>-1.4363115666666699E-5</v>
      </c>
      <c r="F31" s="2">
        <v>-6.4746048666666703E-6</v>
      </c>
      <c r="G31">
        <v>1.0333699102676001E-4</v>
      </c>
      <c r="H31" s="2">
        <v>9.51499058129446E-7</v>
      </c>
      <c r="I31" s="2">
        <v>2.2130146274403399E-7</v>
      </c>
      <c r="J31">
        <v>12</v>
      </c>
      <c r="K31">
        <v>1</v>
      </c>
      <c r="L31">
        <v>0.2</v>
      </c>
      <c r="M31">
        <v>10</v>
      </c>
      <c r="N31" s="8">
        <f t="shared" si="13"/>
        <v>39.295897502000003</v>
      </c>
      <c r="O31" s="10">
        <f t="shared" si="14"/>
        <v>-0.73102367319314576</v>
      </c>
      <c r="P31" s="10">
        <f t="shared" si="15"/>
        <v>-0.32953083035383735</v>
      </c>
      <c r="R31" s="10">
        <f>1000000*L31*H31/(M31*D31)</f>
        <v>4.8427399225632578E-2</v>
      </c>
      <c r="S31" s="10">
        <f>1000000*L31*I31/(M31*D31)</f>
        <v>1.1263336725304246E-2</v>
      </c>
      <c r="T31" s="2">
        <f t="shared" si="16"/>
        <v>2.6297144891906488E-2</v>
      </c>
      <c r="U31" s="3">
        <f t="shared" ref="U31:U39" si="17">Comode_std*L31/(M31*D31)</f>
        <v>5.089589822698944E-3</v>
      </c>
      <c r="V31" s="3">
        <f t="shared" ref="V31:V39" si="18">Comode_std*L31/(M31*D31)</f>
        <v>5.089589822698944E-3</v>
      </c>
    </row>
    <row r="32" spans="1:26" x14ac:dyDescent="0.25">
      <c r="A32">
        <v>22</v>
      </c>
      <c r="D32">
        <v>0.2085916082</v>
      </c>
      <c r="E32" s="2">
        <v>-1.8082859833333301E-5</v>
      </c>
      <c r="F32" s="2">
        <v>-5.6376546666667199E-6</v>
      </c>
      <c r="G32" s="2">
        <v>5.9352718248557998E-5</v>
      </c>
      <c r="H32" s="2">
        <v>6.51199752203555E-7</v>
      </c>
      <c r="I32" s="2">
        <v>7.2215183834303303E-8</v>
      </c>
      <c r="J32">
        <v>12</v>
      </c>
      <c r="K32">
        <v>1</v>
      </c>
      <c r="L32">
        <v>0.2</v>
      </c>
      <c r="M32">
        <v>10</v>
      </c>
      <c r="N32" s="8">
        <f t="shared" si="13"/>
        <v>20.85916082</v>
      </c>
      <c r="O32" s="10">
        <f t="shared" si="14"/>
        <v>-1.7338051122358915</v>
      </c>
      <c r="P32" s="10">
        <f t="shared" si="15"/>
        <v>-0.54054472424041844</v>
      </c>
      <c r="R32" s="10">
        <f>1000000*L32*H32/(M32*D32)</f>
        <v>6.2437770898163582E-2</v>
      </c>
      <c r="S32" s="10">
        <f>1000000*L32*I32/(M32*D32)</f>
        <v>6.924073739827786E-3</v>
      </c>
      <c r="T32" s="2">
        <f t="shared" si="16"/>
        <v>2.8454029747759527E-2</v>
      </c>
      <c r="U32" s="3">
        <f t="shared" si="17"/>
        <v>9.5881134301547648E-3</v>
      </c>
      <c r="V32" s="3">
        <f t="shared" si="18"/>
        <v>9.5881134301547648E-3</v>
      </c>
      <c r="X32" t="s">
        <v>70</v>
      </c>
    </row>
    <row r="33" spans="1:30" x14ac:dyDescent="0.25">
      <c r="A33">
        <v>23</v>
      </c>
      <c r="D33">
        <v>9.9811989315999994E-2</v>
      </c>
      <c r="E33" s="2">
        <v>-5.4424455499999704E-6</v>
      </c>
      <c r="F33" s="2">
        <v>-1.4843714333333199E-6</v>
      </c>
      <c r="G33" s="2">
        <v>2.21557681304624E-7</v>
      </c>
      <c r="H33" s="2">
        <v>1.9533502810065599E-8</v>
      </c>
      <c r="I33" s="2">
        <v>3.1322227909620598E-9</v>
      </c>
      <c r="J33">
        <v>11</v>
      </c>
      <c r="K33">
        <v>1</v>
      </c>
      <c r="L33">
        <v>0.2</v>
      </c>
      <c r="M33">
        <v>10</v>
      </c>
      <c r="N33" s="8">
        <f t="shared" si="13"/>
        <v>9.9811989315999998</v>
      </c>
      <c r="O33" s="10">
        <f t="shared" si="14"/>
        <v>-1.090539440661672</v>
      </c>
      <c r="P33" s="10">
        <f t="shared" si="15"/>
        <v>-0.29743349341207315</v>
      </c>
      <c r="R33" s="10">
        <f t="shared" ref="R33:R39" si="19">1000000*L33*H33/(M33*D33)</f>
        <v>3.9140594118855726E-3</v>
      </c>
      <c r="S33" s="10">
        <f t="shared" ref="S33:S39" si="20">1000000*L33*I33/(M33*D33)</f>
        <v>6.2762455941952862E-4</v>
      </c>
      <c r="T33" s="2">
        <f t="shared" si="16"/>
        <v>2.2197501805437718E-4</v>
      </c>
      <c r="U33" s="3">
        <f t="shared" si="17"/>
        <v>2.0037672966001067E-2</v>
      </c>
      <c r="V33" s="3">
        <f t="shared" si="18"/>
        <v>2.0037672966001067E-2</v>
      </c>
    </row>
    <row r="34" spans="1:30" x14ac:dyDescent="0.25">
      <c r="A34">
        <v>24</v>
      </c>
      <c r="D34">
        <v>5.0008119522000002E-2</v>
      </c>
      <c r="E34" s="2">
        <v>-2.8176473833333299E-6</v>
      </c>
      <c r="F34" s="2">
        <v>-7.21456201666666E-7</v>
      </c>
      <c r="G34" s="2">
        <v>5.5180717761714001E-8</v>
      </c>
      <c r="H34" s="2">
        <v>1.5357237544115399E-8</v>
      </c>
      <c r="I34" s="2">
        <v>3.5494178981268602E-8</v>
      </c>
      <c r="J34">
        <v>10</v>
      </c>
      <c r="K34">
        <v>1</v>
      </c>
      <c r="L34">
        <v>0.2</v>
      </c>
      <c r="M34">
        <v>10</v>
      </c>
      <c r="N34" s="8">
        <f t="shared" si="13"/>
        <v>5.0008119522000003</v>
      </c>
      <c r="O34" s="10">
        <f t="shared" si="14"/>
        <v>-1.1268759594504512</v>
      </c>
      <c r="P34" s="10">
        <f t="shared" si="15"/>
        <v>-0.28853562523952808</v>
      </c>
      <c r="R34" s="10">
        <f t="shared" si="19"/>
        <v>6.1418976321872326E-3</v>
      </c>
      <c r="S34" s="10">
        <f t="shared" si="20"/>
        <v>1.4195366400711666E-2</v>
      </c>
      <c r="T34" s="2">
        <f t="shared" si="16"/>
        <v>1.1034351679118513E-4</v>
      </c>
      <c r="U34" s="3">
        <f t="shared" si="17"/>
        <v>3.9993505437054939E-2</v>
      </c>
      <c r="V34" s="3">
        <f t="shared" si="18"/>
        <v>3.9993505437054939E-2</v>
      </c>
    </row>
    <row r="35" spans="1:30" x14ac:dyDescent="0.25">
      <c r="A35">
        <v>25</v>
      </c>
      <c r="D35">
        <v>1.0216647061999999E-2</v>
      </c>
      <c r="E35" s="2">
        <v>-6.1857664166666698E-7</v>
      </c>
      <c r="F35" s="2">
        <v>-1.6485371466666699E-7</v>
      </c>
      <c r="G35" s="2">
        <v>7.0195678579848102E-8</v>
      </c>
      <c r="H35" s="2">
        <v>5.26246506969557E-8</v>
      </c>
      <c r="I35" s="2">
        <v>5.5419563212497001E-8</v>
      </c>
      <c r="J35">
        <v>9</v>
      </c>
      <c r="K35">
        <v>1</v>
      </c>
      <c r="L35">
        <v>0.2</v>
      </c>
      <c r="M35">
        <v>10</v>
      </c>
      <c r="N35" s="8">
        <f t="shared" si="13"/>
        <v>1.0216647061999999</v>
      </c>
      <c r="O35" s="10">
        <f t="shared" si="14"/>
        <v>-1.2109190772918317</v>
      </c>
      <c r="P35" s="10">
        <f t="shared" si="15"/>
        <v>-0.3227158845093655</v>
      </c>
      <c r="R35" s="10">
        <f t="shared" si="19"/>
        <v>0.10301745842369141</v>
      </c>
      <c r="S35" s="10">
        <f t="shared" si="20"/>
        <v>0.10848874954020019</v>
      </c>
      <c r="T35" s="2">
        <f t="shared" si="16"/>
        <v>6.870715818395578E-4</v>
      </c>
      <c r="U35" s="3">
        <f t="shared" si="17"/>
        <v>0.19575894007720401</v>
      </c>
      <c r="V35" s="3">
        <f t="shared" si="18"/>
        <v>0.19575894007720401</v>
      </c>
      <c r="X35" t="s">
        <v>64</v>
      </c>
    </row>
    <row r="36" spans="1:30" x14ac:dyDescent="0.25">
      <c r="A36">
        <v>26</v>
      </c>
      <c r="D36">
        <v>1.0249013216E-2</v>
      </c>
      <c r="E36" s="2">
        <v>-5.9998895166666704E-7</v>
      </c>
      <c r="F36" s="2">
        <v>-1.7713377316666699E-7</v>
      </c>
      <c r="G36" s="2">
        <v>7.2620275414942306E-8</v>
      </c>
      <c r="H36" s="2">
        <v>4.8394445329769E-8</v>
      </c>
      <c r="I36" s="2">
        <v>4.5575285299125203E-8</v>
      </c>
      <c r="J36">
        <v>8</v>
      </c>
      <c r="K36">
        <v>2</v>
      </c>
      <c r="L36">
        <v>0.2</v>
      </c>
      <c r="M36">
        <v>10</v>
      </c>
      <c r="N36" s="8">
        <f t="shared" si="13"/>
        <v>1.0249013216</v>
      </c>
      <c r="O36" s="10">
        <f t="shared" si="14"/>
        <v>-1.1708228665956031</v>
      </c>
      <c r="P36" s="10">
        <f t="shared" si="15"/>
        <v>-0.34566015173078102</v>
      </c>
      <c r="R36" s="10">
        <f t="shared" si="19"/>
        <v>9.4437277638044562E-2</v>
      </c>
      <c r="S36" s="10">
        <f t="shared" si="20"/>
        <v>8.893594795638754E-2</v>
      </c>
      <c r="T36" s="2">
        <f t="shared" si="16"/>
        <v>7.0855870594032321E-4</v>
      </c>
      <c r="U36" s="3">
        <f t="shared" si="17"/>
        <v>0.19514073773246274</v>
      </c>
      <c r="V36" s="3">
        <f t="shared" si="18"/>
        <v>0.19514073773246274</v>
      </c>
      <c r="X36" t="s">
        <v>65</v>
      </c>
    </row>
    <row r="37" spans="1:30" x14ac:dyDescent="0.25">
      <c r="A37">
        <v>27</v>
      </c>
      <c r="D37">
        <v>1.2425202516</v>
      </c>
      <c r="E37" s="2">
        <v>-1.7050312499999999E-5</v>
      </c>
      <c r="F37" s="2">
        <v>-1.5496868E-5</v>
      </c>
      <c r="G37" s="2">
        <v>2.1175518669083699E-5</v>
      </c>
      <c r="H37" s="2">
        <v>1.4415810357757701E-7</v>
      </c>
      <c r="I37" s="2">
        <v>4.32620281077991E-8</v>
      </c>
      <c r="J37">
        <v>13</v>
      </c>
      <c r="K37">
        <v>1</v>
      </c>
      <c r="L37">
        <v>0.2</v>
      </c>
      <c r="M37">
        <v>10</v>
      </c>
      <c r="N37" s="8">
        <f t="shared" si="13"/>
        <v>124.25202516</v>
      </c>
      <c r="O37" s="10">
        <f t="shared" si="14"/>
        <v>-0.27444723702562146</v>
      </c>
      <c r="P37" s="10">
        <f t="shared" si="15"/>
        <v>-0.2494425017225208</v>
      </c>
      <c r="R37" s="10">
        <f t="shared" si="19"/>
        <v>2.3204145508605406E-3</v>
      </c>
      <c r="S37" s="10">
        <f t="shared" si="20"/>
        <v>6.9635932375493033E-4</v>
      </c>
      <c r="T37" s="2">
        <f t="shared" si="16"/>
        <v>1.7042393185797873E-3</v>
      </c>
      <c r="U37" s="3">
        <f t="shared" si="17"/>
        <v>1.6096317121790083E-3</v>
      </c>
      <c r="V37" s="3">
        <f t="shared" si="18"/>
        <v>1.6096317121790083E-3</v>
      </c>
      <c r="X37" t="s">
        <v>66</v>
      </c>
    </row>
    <row r="38" spans="1:30" x14ac:dyDescent="0.25">
      <c r="A38">
        <v>28</v>
      </c>
      <c r="D38">
        <v>1.2505485796</v>
      </c>
      <c r="E38" s="2">
        <v>-1.6864870333333201E-5</v>
      </c>
      <c r="F38" s="2">
        <v>-1.5629844666666701E-5</v>
      </c>
      <c r="G38" s="2">
        <v>2.0020776544673801E-5</v>
      </c>
      <c r="H38" s="2">
        <v>1.62247338618796E-9</v>
      </c>
      <c r="I38" s="2">
        <v>5.7998270706021001E-8</v>
      </c>
      <c r="J38">
        <v>13</v>
      </c>
      <c r="K38">
        <v>1</v>
      </c>
      <c r="L38">
        <v>0.2</v>
      </c>
      <c r="M38">
        <v>10</v>
      </c>
      <c r="N38" s="8">
        <f t="shared" si="13"/>
        <v>125.05485795999999</v>
      </c>
      <c r="O38" s="10">
        <f t="shared" si="14"/>
        <v>-0.26971955521676083</v>
      </c>
      <c r="P38" s="10">
        <f t="shared" si="15"/>
        <v>-0.24996781287242847</v>
      </c>
      <c r="R38" s="10">
        <f t="shared" si="19"/>
        <v>2.5948186462407143E-5</v>
      </c>
      <c r="S38" s="10">
        <f t="shared" si="20"/>
        <v>9.2756525659438689E-4</v>
      </c>
      <c r="T38" s="2">
        <f t="shared" si="16"/>
        <v>1.6009595205871683E-3</v>
      </c>
      <c r="U38" s="3">
        <f t="shared" si="17"/>
        <v>1.5992981261389457E-3</v>
      </c>
      <c r="V38" s="3">
        <f t="shared" si="18"/>
        <v>1.5992981261389457E-3</v>
      </c>
      <c r="X38" t="s">
        <v>67</v>
      </c>
    </row>
    <row r="39" spans="1:30" x14ac:dyDescent="0.25">
      <c r="A39">
        <v>29</v>
      </c>
      <c r="D39">
        <v>1.2008839687999999</v>
      </c>
      <c r="E39" s="2">
        <v>-1.6849053833333201E-5</v>
      </c>
      <c r="F39" s="2">
        <v>-1.4842573166666701E-5</v>
      </c>
      <c r="G39" s="2">
        <v>2.04412661479037E-5</v>
      </c>
      <c r="H39" s="2">
        <v>4.2866065661611201E-8</v>
      </c>
      <c r="I39" s="2">
        <v>1.9506000067493499E-7</v>
      </c>
      <c r="J39">
        <v>13</v>
      </c>
      <c r="K39">
        <v>1</v>
      </c>
      <c r="L39">
        <v>0.2</v>
      </c>
      <c r="M39">
        <v>10</v>
      </c>
      <c r="N39" s="8">
        <f t="shared" si="13"/>
        <v>120.08839687999999</v>
      </c>
      <c r="O39" s="10">
        <f t="shared" si="14"/>
        <v>-0.28061085452193779</v>
      </c>
      <c r="P39" s="10">
        <f t="shared" si="15"/>
        <v>-0.2471941261985261</v>
      </c>
      <c r="R39" s="10">
        <f t="shared" si="19"/>
        <v>7.1390853363536384E-4</v>
      </c>
      <c r="S39" s="10">
        <f t="shared" si="20"/>
        <v>3.2486069552556595E-3</v>
      </c>
      <c r="T39" s="2">
        <f t="shared" si="16"/>
        <v>1.7021849470044903E-3</v>
      </c>
      <c r="U39" s="3">
        <f t="shared" si="17"/>
        <v>1.6654398359556156E-3</v>
      </c>
      <c r="V39" s="3">
        <f t="shared" si="18"/>
        <v>1.6654398359556156E-3</v>
      </c>
      <c r="X39" t="s">
        <v>68</v>
      </c>
    </row>
    <row r="40" spans="1:30" x14ac:dyDescent="0.25">
      <c r="A40">
        <v>30</v>
      </c>
      <c r="R40" s="10"/>
      <c r="S40" s="10"/>
      <c r="T40" s="2"/>
      <c r="U40" s="3"/>
      <c r="V40" s="3"/>
    </row>
    <row r="41" spans="1:30" x14ac:dyDescent="0.25">
      <c r="A41">
        <v>31</v>
      </c>
      <c r="D41">
        <v>0.20393911726</v>
      </c>
      <c r="E41" s="2">
        <v>-6.0524978666666502E-6</v>
      </c>
      <c r="F41" s="2">
        <v>-2.1678409999999999E-6</v>
      </c>
      <c r="G41" s="2">
        <v>3.6578737209458997E-8</v>
      </c>
      <c r="H41" s="2">
        <v>8.4567263632107102E-9</v>
      </c>
      <c r="I41" s="2">
        <v>7.1096135778723304E-8</v>
      </c>
      <c r="J41">
        <v>11</v>
      </c>
      <c r="K41">
        <v>1</v>
      </c>
      <c r="L41">
        <v>0.2</v>
      </c>
      <c r="M41">
        <v>10</v>
      </c>
      <c r="N41" s="8">
        <f>100*D41/(L41*5)</f>
        <v>20.393911725999999</v>
      </c>
      <c r="O41" s="10">
        <f>1000000*E41*L41/(M41*D41)</f>
        <v>-0.59355928847631334</v>
      </c>
      <c r="P41" s="10">
        <f>1000000*F41*L41/(D41*M41)</f>
        <v>-0.21259687980665726</v>
      </c>
      <c r="R41" s="10">
        <f>1000000*L41*H41/(M41*D41)</f>
        <v>8.2933833163838916E-4</v>
      </c>
      <c r="S41" s="10">
        <f>1000000*L41*I41/(M41*D41)</f>
        <v>6.9722902338626427E-3</v>
      </c>
      <c r="T41" s="2">
        <f>G41*100/D41</f>
        <v>1.793610647182763E-5</v>
      </c>
      <c r="U41" s="3">
        <f>Comode_std*L41/(M41*D41)</f>
        <v>9.8068483715667946E-3</v>
      </c>
      <c r="V41" s="3">
        <f>Comode_std*L41/(M41*D41)</f>
        <v>9.8068483715667946E-3</v>
      </c>
      <c r="X41" t="s">
        <v>71</v>
      </c>
    </row>
    <row r="42" spans="1:30" x14ac:dyDescent="0.25">
      <c r="A42">
        <v>32</v>
      </c>
    </row>
    <row r="43" spans="1:30" x14ac:dyDescent="0.25">
      <c r="A43">
        <v>33</v>
      </c>
      <c r="B43" s="6">
        <v>43278</v>
      </c>
      <c r="C43" s="1" t="s">
        <v>72</v>
      </c>
      <c r="N43" s="13"/>
    </row>
    <row r="44" spans="1:30" x14ac:dyDescent="0.25">
      <c r="A44">
        <v>34</v>
      </c>
      <c r="E44" t="s">
        <v>73</v>
      </c>
      <c r="H44" t="s">
        <v>74</v>
      </c>
      <c r="I44" t="s">
        <v>75</v>
      </c>
      <c r="J44" t="s">
        <v>76</v>
      </c>
      <c r="L44" t="s">
        <v>77</v>
      </c>
      <c r="M44" t="s">
        <v>78</v>
      </c>
      <c r="N44" t="s">
        <v>79</v>
      </c>
      <c r="X44" s="18">
        <v>43278</v>
      </c>
    </row>
    <row r="45" spans="1:30" x14ac:dyDescent="0.25">
      <c r="A45">
        <v>35</v>
      </c>
      <c r="D45" t="s">
        <v>22</v>
      </c>
      <c r="E45" t="s">
        <v>80</v>
      </c>
      <c r="F45" t="s">
        <v>81</v>
      </c>
      <c r="G45" t="s">
        <v>82</v>
      </c>
      <c r="H45" t="s">
        <v>80</v>
      </c>
      <c r="I45" t="s">
        <v>83</v>
      </c>
      <c r="J45" t="s">
        <v>77</v>
      </c>
      <c r="K45" t="s">
        <v>84</v>
      </c>
      <c r="L45" t="s">
        <v>85</v>
      </c>
      <c r="M45" t="s">
        <v>85</v>
      </c>
      <c r="N45" t="s">
        <v>86</v>
      </c>
      <c r="X45" t="s">
        <v>87</v>
      </c>
      <c r="Y45" t="s">
        <v>88</v>
      </c>
      <c r="Z45" t="s">
        <v>89</v>
      </c>
      <c r="AA45" t="s">
        <v>87</v>
      </c>
    </row>
    <row r="46" spans="1:30" x14ac:dyDescent="0.25">
      <c r="A46">
        <v>36</v>
      </c>
      <c r="C46" t="s">
        <v>90</v>
      </c>
      <c r="D46" s="19">
        <f>(X46+AA46)/2</f>
        <v>0.99943549999999992</v>
      </c>
      <c r="E46" s="19">
        <f>Y46</f>
        <v>1.1830400000000001</v>
      </c>
      <c r="F46" s="20">
        <f>Z46</f>
        <v>1.118638</v>
      </c>
      <c r="G46">
        <v>0.2</v>
      </c>
      <c r="H46">
        <f>0.268*D46/G46</f>
        <v>1.3392435699999998</v>
      </c>
      <c r="I46">
        <f>H46+E46</f>
        <v>2.5222835699999999</v>
      </c>
      <c r="J46">
        <f>F46-I46/4</f>
        <v>0.48806710750000004</v>
      </c>
      <c r="K46">
        <v>1</v>
      </c>
      <c r="L46">
        <f>J46</f>
        <v>0.48806710750000004</v>
      </c>
      <c r="M46" s="21">
        <f>1/(L46*G46/D46)</f>
        <v>10.238709847907542</v>
      </c>
      <c r="N46">
        <f>4*M46/SUM($M$46:$M$49)</f>
        <v>1.0255159252768844</v>
      </c>
      <c r="X46">
        <v>0.99940499999999999</v>
      </c>
      <c r="Y46">
        <v>1.1830400000000001</v>
      </c>
      <c r="Z46">
        <v>1.118638</v>
      </c>
      <c r="AA46">
        <v>0.99946599999999997</v>
      </c>
      <c r="AD46" s="7" t="s">
        <v>91</v>
      </c>
    </row>
    <row r="47" spans="1:30" x14ac:dyDescent="0.25">
      <c r="A47">
        <v>37</v>
      </c>
      <c r="C47" t="s">
        <v>92</v>
      </c>
      <c r="D47" s="19">
        <f>(X47+AA47)/2</f>
        <v>0.99946100000000004</v>
      </c>
      <c r="E47" s="19">
        <f>Y47</f>
        <v>1.1838409999999999</v>
      </c>
      <c r="F47" s="20">
        <f>Z46+Z47</f>
        <v>2.2472890000000003</v>
      </c>
      <c r="G47">
        <v>0.2</v>
      </c>
      <c r="H47">
        <f>0.268*D47/G47</f>
        <v>1.3392777400000002</v>
      </c>
      <c r="I47">
        <f>H47+E47</f>
        <v>2.5231187400000001</v>
      </c>
      <c r="J47">
        <f>F47-I47/2</f>
        <v>0.98572963000000025</v>
      </c>
      <c r="K47">
        <v>2</v>
      </c>
      <c r="L47">
        <f>J47-J46</f>
        <v>0.4976625225000002</v>
      </c>
      <c r="M47" s="21">
        <f>1/(L47*G47/D47)</f>
        <v>10.041553812202119</v>
      </c>
      <c r="N47">
        <f>4*M47/SUM($M$46:$M$49)</f>
        <v>1.0057686468224911</v>
      </c>
      <c r="O47" s="3"/>
      <c r="P47" s="3"/>
      <c r="X47">
        <v>0.99945300000000004</v>
      </c>
      <c r="Y47">
        <v>1.1838409999999999</v>
      </c>
      <c r="Z47">
        <v>1.1286510000000001</v>
      </c>
      <c r="AA47">
        <v>0.99946900000000005</v>
      </c>
    </row>
    <row r="48" spans="1:30" x14ac:dyDescent="0.25">
      <c r="A48">
        <v>38</v>
      </c>
      <c r="C48" t="s">
        <v>93</v>
      </c>
      <c r="D48" s="19">
        <f>(X48+AA48)/2</f>
        <v>0.99946749999999995</v>
      </c>
      <c r="E48" s="19">
        <f>Y48</f>
        <v>1.1835450000000001</v>
      </c>
      <c r="F48" s="20">
        <f>Z46+Z47+Z48</f>
        <v>3.3890740000000004</v>
      </c>
      <c r="G48">
        <v>0.2</v>
      </c>
      <c r="H48">
        <f>0.268*D48/G48</f>
        <v>1.3392864500000001</v>
      </c>
      <c r="I48">
        <f>H48+E48</f>
        <v>2.52283145</v>
      </c>
      <c r="J48">
        <f>F48-I48*3/4</f>
        <v>1.4969504125000004</v>
      </c>
      <c r="K48">
        <v>3</v>
      </c>
      <c r="L48">
        <f>J48-J47</f>
        <v>0.51122078250000014</v>
      </c>
      <c r="M48" s="21">
        <f>1/(L48*G48/D48)</f>
        <v>9.7753019264235377</v>
      </c>
      <c r="N48">
        <f>4*M48/SUM($M$46:$M$49)</f>
        <v>0.97910068249329985</v>
      </c>
      <c r="O48" s="3"/>
      <c r="P48" s="3"/>
      <c r="X48">
        <v>0.99946800000000002</v>
      </c>
      <c r="Y48">
        <v>1.1835450000000001</v>
      </c>
      <c r="Z48">
        <v>1.141785</v>
      </c>
      <c r="AA48">
        <v>0.99946699999999999</v>
      </c>
      <c r="AD48" s="7" t="s">
        <v>94</v>
      </c>
    </row>
    <row r="49" spans="1:30" x14ac:dyDescent="0.25">
      <c r="A49">
        <v>39</v>
      </c>
      <c r="C49" t="s">
        <v>95</v>
      </c>
      <c r="D49" s="19">
        <f>(X49+AA49)/2</f>
        <v>0.99946899999999994</v>
      </c>
      <c r="E49" s="19">
        <f>Y49</f>
        <v>1.1835439999999999</v>
      </c>
      <c r="F49" s="20">
        <f>Z46+Z47+Z48+Z49</f>
        <v>4.5255730000000005</v>
      </c>
      <c r="G49">
        <v>0.2</v>
      </c>
      <c r="H49">
        <f>0.268*D49/G49</f>
        <v>1.3392884599999999</v>
      </c>
      <c r="I49">
        <f>H49+E49</f>
        <v>2.5228324600000001</v>
      </c>
      <c r="J49">
        <f>F49-I49</f>
        <v>2.0027405400000005</v>
      </c>
      <c r="K49">
        <v>4</v>
      </c>
      <c r="L49">
        <f>J49-J48</f>
        <v>0.50579012750000008</v>
      </c>
      <c r="M49" s="21">
        <f>1/(L49*G49/D49)</f>
        <v>9.8802739086677764</v>
      </c>
      <c r="N49">
        <f>4*M49/SUM($M$46:$M$49)</f>
        <v>0.98961474540732497</v>
      </c>
      <c r="O49" s="3"/>
      <c r="P49" s="3"/>
      <c r="X49">
        <v>0.99946699999999999</v>
      </c>
      <c r="Y49">
        <v>1.1835439999999999</v>
      </c>
      <c r="Z49">
        <v>1.1364989999999999</v>
      </c>
      <c r="AA49">
        <v>0.999471</v>
      </c>
    </row>
    <row r="50" spans="1:30" x14ac:dyDescent="0.25">
      <c r="A50">
        <v>40</v>
      </c>
      <c r="F50" s="22" t="s">
        <v>96</v>
      </c>
      <c r="G50" s="22"/>
      <c r="H50" s="22"/>
      <c r="I50" s="22"/>
      <c r="J50" s="22"/>
      <c r="K50" s="22"/>
      <c r="L50" s="22"/>
      <c r="O50" s="3"/>
    </row>
    <row r="51" spans="1:30" x14ac:dyDescent="0.25">
      <c r="A51">
        <v>41</v>
      </c>
    </row>
    <row r="52" spans="1:30" x14ac:dyDescent="0.25">
      <c r="A52">
        <v>42</v>
      </c>
      <c r="B52" s="18">
        <v>43292</v>
      </c>
      <c r="C52" s="1" t="s">
        <v>97</v>
      </c>
      <c r="N52" s="13"/>
    </row>
    <row r="53" spans="1:30" x14ac:dyDescent="0.25">
      <c r="A53">
        <v>43</v>
      </c>
      <c r="E53" t="s">
        <v>73</v>
      </c>
      <c r="H53" t="s">
        <v>74</v>
      </c>
      <c r="I53" t="s">
        <v>75</v>
      </c>
      <c r="J53" t="s">
        <v>76</v>
      </c>
      <c r="L53" t="s">
        <v>77</v>
      </c>
      <c r="M53" t="s">
        <v>78</v>
      </c>
      <c r="N53" t="s">
        <v>79</v>
      </c>
      <c r="X53" s="18"/>
      <c r="AD53" t="s">
        <v>98</v>
      </c>
    </row>
    <row r="54" spans="1:30" x14ac:dyDescent="0.25">
      <c r="A54">
        <v>44</v>
      </c>
      <c r="D54" t="s">
        <v>22</v>
      </c>
      <c r="E54" t="s">
        <v>80</v>
      </c>
      <c r="F54" t="s">
        <v>81</v>
      </c>
      <c r="G54" t="s">
        <v>82</v>
      </c>
      <c r="H54" t="s">
        <v>80</v>
      </c>
      <c r="I54" t="s">
        <v>83</v>
      </c>
      <c r="J54" t="s">
        <v>77</v>
      </c>
      <c r="K54" t="s">
        <v>84</v>
      </c>
      <c r="L54" t="s">
        <v>85</v>
      </c>
      <c r="M54" t="s">
        <v>85</v>
      </c>
      <c r="N54" t="s">
        <v>86</v>
      </c>
      <c r="X54" t="s">
        <v>87</v>
      </c>
      <c r="Y54" t="s">
        <v>88</v>
      </c>
      <c r="Z54" t="s">
        <v>89</v>
      </c>
      <c r="AA54" t="s">
        <v>87</v>
      </c>
    </row>
    <row r="55" spans="1:30" x14ac:dyDescent="0.25">
      <c r="A55">
        <v>45</v>
      </c>
      <c r="C55" t="s">
        <v>90</v>
      </c>
      <c r="D55" s="21">
        <f>(X55+AA55)/2</f>
        <v>1.0005250000000001</v>
      </c>
      <c r="E55" s="19">
        <f>Y55</f>
        <v>1.1105039999999999</v>
      </c>
      <c r="F55" s="20">
        <f>Z55</f>
        <v>1.059534</v>
      </c>
      <c r="G55">
        <v>0.2</v>
      </c>
      <c r="H55">
        <f>0.268*D55/G55</f>
        <v>1.3407035000000003</v>
      </c>
      <c r="I55">
        <f>H55+E55</f>
        <v>2.4512075000000002</v>
      </c>
      <c r="J55">
        <f>F55-I55/4</f>
        <v>0.44673212499999992</v>
      </c>
      <c r="K55">
        <v>1</v>
      </c>
      <c r="L55">
        <f>J55</f>
        <v>0.44673212499999992</v>
      </c>
      <c r="M55" s="21">
        <f>1/(L55*G55/D55)</f>
        <v>11.19826562730406</v>
      </c>
      <c r="N55">
        <f>4*M55/SUM($M$55:$M$58)</f>
        <v>1.0280665458834106</v>
      </c>
      <c r="X55">
        <v>1.000791</v>
      </c>
      <c r="Y55">
        <v>1.1105039999999999</v>
      </c>
      <c r="Z55">
        <v>1.059534</v>
      </c>
      <c r="AA55">
        <v>1.000259</v>
      </c>
      <c r="AD55" s="7"/>
    </row>
    <row r="56" spans="1:30" x14ac:dyDescent="0.25">
      <c r="A56">
        <v>46</v>
      </c>
      <c r="C56" t="s">
        <v>92</v>
      </c>
      <c r="D56" s="21">
        <f>(X56+AA56)/2</f>
        <v>1.0005605</v>
      </c>
      <c r="E56" s="19">
        <f>Y56</f>
        <v>1.1085419999999999</v>
      </c>
      <c r="F56" s="20">
        <f>Z55+Z56</f>
        <v>2.1354169999999999</v>
      </c>
      <c r="G56">
        <v>0.2</v>
      </c>
      <c r="H56">
        <f>0.268*D56/G56</f>
        <v>1.3407510699999998</v>
      </c>
      <c r="I56">
        <f>H56+E56</f>
        <v>2.4492930699999995</v>
      </c>
      <c r="J56">
        <f>F56-I56/2</f>
        <v>0.91077046500000014</v>
      </c>
      <c r="K56">
        <v>2</v>
      </c>
      <c r="L56">
        <f>J56-J55</f>
        <v>0.46403834000000022</v>
      </c>
      <c r="M56" s="21">
        <f>1/(L56*G56/D56)</f>
        <v>10.781011112142149</v>
      </c>
      <c r="N56">
        <f>4*M56/SUM($M$55:$M$58)</f>
        <v>0.98976013108370775</v>
      </c>
      <c r="O56" s="3"/>
      <c r="P56" s="3"/>
      <c r="X56">
        <v>1.0008459999999999</v>
      </c>
      <c r="Y56">
        <v>1.1085419999999999</v>
      </c>
      <c r="Z56">
        <v>1.0758829999999999</v>
      </c>
      <c r="AA56">
        <v>1.000275</v>
      </c>
    </row>
    <row r="57" spans="1:30" x14ac:dyDescent="0.25">
      <c r="A57">
        <v>47</v>
      </c>
      <c r="C57" t="s">
        <v>93</v>
      </c>
      <c r="D57" s="21">
        <f>(X57+AA57)/2</f>
        <v>1.0000599999999999</v>
      </c>
      <c r="E57" s="19">
        <f>Y57</f>
        <v>1.110852</v>
      </c>
      <c r="F57" s="20">
        <f>Z55+Z56+Z57</f>
        <v>3.2171430000000001</v>
      </c>
      <c r="G57">
        <v>0.2</v>
      </c>
      <c r="H57">
        <f>0.268*D57/G57</f>
        <v>1.3400803999999999</v>
      </c>
      <c r="I57">
        <f>H57+E57</f>
        <v>2.4509324000000001</v>
      </c>
      <c r="J57">
        <f>F57-I57*3/4</f>
        <v>1.3789437</v>
      </c>
      <c r="K57">
        <v>3</v>
      </c>
      <c r="L57">
        <f>J57-J56</f>
        <v>0.46817323499999985</v>
      </c>
      <c r="M57" s="21">
        <f>1/(L57*G57/D57)</f>
        <v>10.680448231945599</v>
      </c>
      <c r="N57">
        <f>4*M57/SUM($M$55:$M$58)</f>
        <v>0.98052786813080228</v>
      </c>
      <c r="O57" s="3"/>
      <c r="P57" s="3"/>
      <c r="X57">
        <v>1.0000880000000001</v>
      </c>
      <c r="Y57">
        <v>1.110852</v>
      </c>
      <c r="Z57">
        <v>1.081726</v>
      </c>
      <c r="AA57">
        <v>1.000032</v>
      </c>
    </row>
    <row r="58" spans="1:30" x14ac:dyDescent="0.25">
      <c r="A58">
        <v>48</v>
      </c>
      <c r="C58" t="s">
        <v>95</v>
      </c>
      <c r="D58" s="21">
        <f>(X58+AA58)/2</f>
        <v>1.0007485</v>
      </c>
      <c r="E58" s="19">
        <f>Y58</f>
        <v>1.1119330000000001</v>
      </c>
      <c r="F58" s="20">
        <f>Z55+Z56+Z57+Z58</f>
        <v>4.2904980000000004</v>
      </c>
      <c r="G58">
        <v>0.2</v>
      </c>
      <c r="H58">
        <f>0.268*D58/G58</f>
        <v>1.34100299</v>
      </c>
      <c r="I58">
        <f>H58+E58</f>
        <v>2.4529359900000003</v>
      </c>
      <c r="J58">
        <f>F58-I58</f>
        <v>1.8375620100000001</v>
      </c>
      <c r="K58">
        <v>4</v>
      </c>
      <c r="L58">
        <f>J58-J57</f>
        <v>0.45861831000000008</v>
      </c>
      <c r="M58" s="21">
        <f>1/(L58*G58/D58)</f>
        <v>10.910472588850626</v>
      </c>
      <c r="N58">
        <f>4*M58/SUM($M$55:$M$58)</f>
        <v>1.0016454549020795</v>
      </c>
      <c r="O58" s="3"/>
      <c r="P58" s="3"/>
      <c r="X58">
        <v>1.000882</v>
      </c>
      <c r="Y58">
        <v>1.1119330000000001</v>
      </c>
      <c r="Z58">
        <v>1.0733550000000001</v>
      </c>
      <c r="AA58">
        <v>1.000615</v>
      </c>
    </row>
    <row r="59" spans="1:30" x14ac:dyDescent="0.25">
      <c r="A59">
        <v>49</v>
      </c>
      <c r="F59" s="22" t="s">
        <v>96</v>
      </c>
      <c r="G59" s="22"/>
      <c r="H59" s="22"/>
      <c r="I59" s="22"/>
      <c r="J59" s="22"/>
      <c r="K59" s="22"/>
      <c r="L59" s="22"/>
      <c r="O59" s="3"/>
    </row>
    <row r="60" spans="1:30" x14ac:dyDescent="0.25">
      <c r="A60">
        <v>50</v>
      </c>
    </row>
    <row r="61" spans="1:30" x14ac:dyDescent="0.25">
      <c r="A61">
        <v>51</v>
      </c>
      <c r="B61" s="18">
        <v>43292</v>
      </c>
      <c r="C61" s="12" t="s">
        <v>99</v>
      </c>
      <c r="D61" s="11"/>
      <c r="E61" s="11"/>
      <c r="F61" s="11"/>
      <c r="G61" s="11"/>
      <c r="H61" s="11" t="s">
        <v>74</v>
      </c>
      <c r="I61" s="11" t="s">
        <v>75</v>
      </c>
      <c r="J61" s="11" t="s">
        <v>76</v>
      </c>
      <c r="K61" s="11"/>
      <c r="L61" s="11" t="s">
        <v>77</v>
      </c>
      <c r="M61" s="11" t="s">
        <v>78</v>
      </c>
      <c r="N61" s="11" t="s">
        <v>79</v>
      </c>
      <c r="O61" s="11"/>
      <c r="P61" s="11"/>
      <c r="X61" s="23"/>
      <c r="Y61" s="11"/>
      <c r="Z61" s="11"/>
      <c r="AA61" s="11"/>
      <c r="AB61" s="11" t="s">
        <v>100</v>
      </c>
      <c r="AC61" s="11"/>
    </row>
    <row r="62" spans="1:30" x14ac:dyDescent="0.25">
      <c r="A62">
        <v>52</v>
      </c>
      <c r="C62" s="11"/>
      <c r="D62" s="11"/>
      <c r="E62" s="11"/>
      <c r="F62" s="11" t="s">
        <v>101</v>
      </c>
      <c r="G62" s="11" t="s">
        <v>82</v>
      </c>
      <c r="H62" s="11" t="s">
        <v>80</v>
      </c>
      <c r="I62" s="11" t="s">
        <v>83</v>
      </c>
      <c r="J62" s="11" t="s">
        <v>77</v>
      </c>
      <c r="K62" s="11" t="s">
        <v>84</v>
      </c>
      <c r="L62" s="11" t="s">
        <v>85</v>
      </c>
      <c r="M62" s="11" t="s">
        <v>85</v>
      </c>
      <c r="N62" s="11" t="s">
        <v>86</v>
      </c>
      <c r="O62" s="11"/>
      <c r="P62" s="11"/>
      <c r="X62" s="11" t="s">
        <v>87</v>
      </c>
      <c r="Y62" s="11" t="s">
        <v>89</v>
      </c>
      <c r="Z62" s="11" t="s">
        <v>87</v>
      </c>
      <c r="AA62" s="11"/>
      <c r="AB62" s="11" t="s">
        <v>102</v>
      </c>
      <c r="AC62" s="11"/>
    </row>
    <row r="63" spans="1:30" x14ac:dyDescent="0.25">
      <c r="A63">
        <v>53</v>
      </c>
      <c r="B63" s="12" t="s">
        <v>103</v>
      </c>
      <c r="C63" s="11" t="s">
        <v>90</v>
      </c>
      <c r="D63" s="24">
        <f>(X63+Z63)/2</f>
        <v>1.000481</v>
      </c>
      <c r="E63" s="11">
        <f>AB63</f>
        <v>0.35452899999999998</v>
      </c>
      <c r="F63" s="11">
        <f>E63/D63</f>
        <v>0.3543585535357493</v>
      </c>
      <c r="G63" s="11">
        <v>0.2</v>
      </c>
      <c r="H63" s="11">
        <f>0.268/G63</f>
        <v>1.34</v>
      </c>
      <c r="I63" s="11">
        <f>H63+1</f>
        <v>2.34</v>
      </c>
      <c r="J63" s="11">
        <f>F63-K63*I63/20</f>
        <v>0.23735855353574931</v>
      </c>
      <c r="K63" s="11">
        <v>1</v>
      </c>
      <c r="L63" s="11">
        <f>J63</f>
        <v>0.23735855353574931</v>
      </c>
      <c r="M63" s="24">
        <f>1/L63</f>
        <v>4.2130354482859911</v>
      </c>
      <c r="N63" s="11">
        <f>4*M63/SUM($M$63:$M$66)</f>
        <v>1.0644288048994535</v>
      </c>
      <c r="O63" s="11"/>
      <c r="P63" s="11"/>
      <c r="X63" s="11">
        <v>1.000699</v>
      </c>
      <c r="Y63" s="11">
        <v>0.35452899999999998</v>
      </c>
      <c r="Z63" s="11">
        <v>1.0002629999999999</v>
      </c>
      <c r="AA63" s="11"/>
      <c r="AB63" s="11">
        <f>Y63</f>
        <v>0.35452899999999998</v>
      </c>
      <c r="AC63" s="11"/>
    </row>
    <row r="64" spans="1:30" x14ac:dyDescent="0.25">
      <c r="A64">
        <v>54</v>
      </c>
      <c r="B64" s="12" t="s">
        <v>104</v>
      </c>
      <c r="C64" s="11" t="s">
        <v>92</v>
      </c>
      <c r="D64" s="24">
        <f>(X64+Z64)/2</f>
        <v>1.000758</v>
      </c>
      <c r="E64" s="11">
        <f>AB64</f>
        <v>0.74149799999999999</v>
      </c>
      <c r="F64" s="11">
        <f>E64/D64</f>
        <v>0.7409363702313646</v>
      </c>
      <c r="G64" s="11">
        <v>0.2</v>
      </c>
      <c r="H64" s="11">
        <f>0.268/G64</f>
        <v>1.34</v>
      </c>
      <c r="I64" s="11">
        <f>H64+1</f>
        <v>2.34</v>
      </c>
      <c r="J64" s="11">
        <f>F64-K64*I64/20</f>
        <v>0.50693637023136462</v>
      </c>
      <c r="K64" s="11">
        <v>2</v>
      </c>
      <c r="L64" s="11">
        <f>J64-J63</f>
        <v>0.26957781669561531</v>
      </c>
      <c r="M64" s="24">
        <f>1/L64</f>
        <v>3.7095040395297669</v>
      </c>
      <c r="N64" s="11">
        <f>4*M64/SUM($M$63:$M$66)</f>
        <v>0.93721094921542913</v>
      </c>
      <c r="O64" s="11"/>
      <c r="P64" s="11"/>
      <c r="X64" s="11">
        <v>1.000882</v>
      </c>
      <c r="Y64" s="11">
        <v>0.38696900000000001</v>
      </c>
      <c r="Z64" s="11">
        <v>1.000634</v>
      </c>
      <c r="AA64" s="11"/>
      <c r="AB64" s="11">
        <f>AB63+Y64</f>
        <v>0.74149799999999999</v>
      </c>
      <c r="AC64" s="11"/>
    </row>
    <row r="65" spans="1:29" x14ac:dyDescent="0.25">
      <c r="A65">
        <v>55</v>
      </c>
      <c r="B65" s="12" t="s">
        <v>105</v>
      </c>
      <c r="C65" s="11" t="s">
        <v>93</v>
      </c>
      <c r="D65" s="24">
        <f>(X65+Z65)/2</f>
        <v>1.000319</v>
      </c>
      <c r="E65" s="11">
        <f>AB65</f>
        <v>1.130314</v>
      </c>
      <c r="F65" s="11">
        <f>E65/D65</f>
        <v>1.1299535448192028</v>
      </c>
      <c r="G65" s="11">
        <v>0.2</v>
      </c>
      <c r="H65" s="11">
        <f>0.268/G65</f>
        <v>1.34</v>
      </c>
      <c r="I65" s="11">
        <f>H65+1</f>
        <v>2.34</v>
      </c>
      <c r="J65" s="11">
        <f>F65-K65*I65/20</f>
        <v>0.77895354481920287</v>
      </c>
      <c r="K65" s="11">
        <v>3</v>
      </c>
      <c r="L65" s="11">
        <f>J65-J64</f>
        <v>0.27201717458783825</v>
      </c>
      <c r="M65" s="24">
        <f>1/L65</f>
        <v>3.6762384636749679</v>
      </c>
      <c r="N65" s="11">
        <f>4*M65/SUM($M$63:$M$66)</f>
        <v>0.9288063588467862</v>
      </c>
      <c r="O65" s="11"/>
      <c r="P65" s="11"/>
      <c r="X65" s="11">
        <v>1.000486</v>
      </c>
      <c r="Y65" s="11">
        <v>0.38881599999999999</v>
      </c>
      <c r="Z65" s="11">
        <v>1.0001519999999999</v>
      </c>
      <c r="AA65" s="11"/>
      <c r="AB65" s="11">
        <f>AB64+Y65</f>
        <v>1.130314</v>
      </c>
      <c r="AC65" s="11"/>
    </row>
    <row r="66" spans="1:29" x14ac:dyDescent="0.25">
      <c r="A66">
        <v>56</v>
      </c>
      <c r="C66" s="11" t="s">
        <v>95</v>
      </c>
      <c r="D66" s="24">
        <f>(X66+Z66)/2</f>
        <v>1.000578</v>
      </c>
      <c r="E66" s="11">
        <f>AB66</f>
        <v>1.484032</v>
      </c>
      <c r="F66" s="11">
        <f>E66/D66</f>
        <v>1.4831747250089449</v>
      </c>
      <c r="G66" s="11">
        <v>0.2</v>
      </c>
      <c r="H66" s="11">
        <f>0.268/G66</f>
        <v>1.34</v>
      </c>
      <c r="I66" s="11">
        <f>H66+1</f>
        <v>2.34</v>
      </c>
      <c r="J66" s="11">
        <f>F66-K66*I66/20</f>
        <v>1.0151747250089449</v>
      </c>
      <c r="K66" s="11">
        <v>4</v>
      </c>
      <c r="L66" s="11">
        <f>J66-J65</f>
        <v>0.23622118018974203</v>
      </c>
      <c r="M66" s="24">
        <f>1/L66</f>
        <v>4.2333206497265028</v>
      </c>
      <c r="N66" s="11">
        <f>4*M66/SUM($M$63:$M$66)</f>
        <v>1.069553887038331</v>
      </c>
      <c r="O66" s="11"/>
      <c r="P66" s="11"/>
      <c r="X66" s="11">
        <v>1.000861</v>
      </c>
      <c r="Y66" s="11">
        <v>0.35371799999999998</v>
      </c>
      <c r="Z66" s="11">
        <v>1.0002949999999999</v>
      </c>
      <c r="AA66" s="11"/>
      <c r="AB66" s="11">
        <f>AB65+Y66</f>
        <v>1.484032</v>
      </c>
      <c r="AC66" s="11"/>
    </row>
    <row r="67" spans="1:29" x14ac:dyDescent="0.25">
      <c r="A67">
        <v>57</v>
      </c>
      <c r="C67" s="11"/>
      <c r="D67" s="11"/>
      <c r="E67" s="11"/>
      <c r="F67" s="11"/>
      <c r="G67" s="11"/>
      <c r="H67" s="11"/>
      <c r="I67" s="11"/>
      <c r="J67" s="11"/>
      <c r="K67" s="11"/>
      <c r="L67" s="11"/>
      <c r="M67" s="11"/>
      <c r="N67" s="11"/>
      <c r="O67" s="11"/>
      <c r="P67" s="11"/>
      <c r="X67" s="11"/>
      <c r="Y67" s="11"/>
      <c r="Z67" s="11"/>
      <c r="AA67" s="11"/>
      <c r="AB67" s="11"/>
      <c r="AC67" s="11"/>
    </row>
    <row r="68" spans="1:29" x14ac:dyDescent="0.25">
      <c r="A68">
        <v>58</v>
      </c>
      <c r="B68" s="25"/>
      <c r="C68" s="1"/>
      <c r="D68" s="26"/>
      <c r="E68" s="15"/>
      <c r="F68" s="27"/>
      <c r="G68" s="27"/>
      <c r="H68" s="27"/>
      <c r="I68" s="27"/>
      <c r="J68" s="26"/>
      <c r="K68" s="26"/>
      <c r="N68" s="14"/>
      <c r="O68" s="26"/>
      <c r="X68" s="18"/>
    </row>
    <row r="69" spans="1:29" x14ac:dyDescent="0.25">
      <c r="A69">
        <v>59</v>
      </c>
      <c r="B69" s="18">
        <v>43292</v>
      </c>
      <c r="C69" s="1" t="s">
        <v>106</v>
      </c>
      <c r="D69" s="26"/>
      <c r="E69" s="15" t="s">
        <v>107</v>
      </c>
      <c r="F69" s="27"/>
      <c r="G69" s="27"/>
      <c r="H69" s="27"/>
      <c r="I69" s="27"/>
      <c r="J69" s="26"/>
      <c r="K69" s="26"/>
      <c r="L69" t="s">
        <v>108</v>
      </c>
      <c r="M69" t="s">
        <v>109</v>
      </c>
      <c r="N69" s="14" t="s">
        <v>110</v>
      </c>
      <c r="O69" s="26"/>
      <c r="X69" t="s">
        <v>87</v>
      </c>
      <c r="Y69" t="s">
        <v>89</v>
      </c>
      <c r="Z69" t="s">
        <v>87</v>
      </c>
    </row>
    <row r="70" spans="1:29" x14ac:dyDescent="0.25">
      <c r="A70">
        <v>60</v>
      </c>
      <c r="C70" s="7" t="s">
        <v>111</v>
      </c>
      <c r="D70" s="21">
        <f>(X70+Z70)/2</f>
        <v>1.000092</v>
      </c>
      <c r="E70" s="2">
        <f>Y70</f>
        <v>0.16112099999999999</v>
      </c>
      <c r="F70">
        <f>E70/D70</f>
        <v>0.16110617823160267</v>
      </c>
      <c r="G70">
        <v>0.2</v>
      </c>
      <c r="H70">
        <f>0.268/G70</f>
        <v>1.34</v>
      </c>
      <c r="I70">
        <f>H70+1</f>
        <v>2.34</v>
      </c>
      <c r="J70">
        <f>F70-I70/100</f>
        <v>0.13770617823160267</v>
      </c>
      <c r="K70">
        <v>1</v>
      </c>
      <c r="L70" s="13">
        <f>G70*J70/(D70*20)</f>
        <v>1.3769351042864323E-3</v>
      </c>
      <c r="M70" s="21">
        <f>1/L70</f>
        <v>726.25063947238755</v>
      </c>
      <c r="N70">
        <f>5*M70/(SUM($M$70:$M$74))</f>
        <v>1.1482166232706299</v>
      </c>
      <c r="X70">
        <v>1.0008699999999999</v>
      </c>
      <c r="Y70">
        <v>0.16112099999999999</v>
      </c>
      <c r="Z70">
        <v>0.99931400000000004</v>
      </c>
    </row>
    <row r="71" spans="1:29" x14ac:dyDescent="0.25">
      <c r="A71">
        <v>61</v>
      </c>
      <c r="C71" s="7" t="s">
        <v>112</v>
      </c>
      <c r="D71" s="21">
        <f>(X71+Z71)/2</f>
        <v>1.000367</v>
      </c>
      <c r="E71" s="2">
        <f>Y71</f>
        <v>0.18024899999999999</v>
      </c>
      <c r="F71">
        <f>E71/D71</f>
        <v>0.18018287288565096</v>
      </c>
      <c r="G71">
        <v>0.2</v>
      </c>
      <c r="H71">
        <f>0.268/G71</f>
        <v>1.34</v>
      </c>
      <c r="I71">
        <f>H71+1</f>
        <v>2.34</v>
      </c>
      <c r="J71">
        <f>F71-I71/100</f>
        <v>0.15678287288565096</v>
      </c>
      <c r="K71">
        <v>2</v>
      </c>
      <c r="L71" s="13">
        <f>G71*J71/(D71*20)</f>
        <v>1.5672535468048325E-3</v>
      </c>
      <c r="M71" s="21">
        <f>1/L71</f>
        <v>638.05885272278044</v>
      </c>
      <c r="N71">
        <f>5*M71/(SUM($M$70:$M$74))</f>
        <v>1.008783664346967</v>
      </c>
      <c r="O71" s="3"/>
      <c r="X71">
        <v>1.000918</v>
      </c>
      <c r="Y71">
        <v>0.18024899999999999</v>
      </c>
      <c r="Z71">
        <v>0.99981600000000004</v>
      </c>
    </row>
    <row r="72" spans="1:29" x14ac:dyDescent="0.25">
      <c r="A72">
        <v>62</v>
      </c>
      <c r="C72" s="7" t="s">
        <v>113</v>
      </c>
      <c r="D72" s="21">
        <f>(X72+Z72)/2</f>
        <v>1.0004595000000001</v>
      </c>
      <c r="E72" s="2">
        <f>Y72</f>
        <v>0.17937500000000001</v>
      </c>
      <c r="F72">
        <f>E72/D72</f>
        <v>0.17929261504338756</v>
      </c>
      <c r="G72">
        <v>0.2</v>
      </c>
      <c r="H72">
        <f>0.268/G72</f>
        <v>1.34</v>
      </c>
      <c r="I72">
        <f>H72+1</f>
        <v>2.34</v>
      </c>
      <c r="J72">
        <f>F72-I72/100</f>
        <v>0.15589261504338756</v>
      </c>
      <c r="K72">
        <v>3</v>
      </c>
      <c r="L72" s="13">
        <f>G72*J72/(D72*20)</f>
        <v>1.5582101528686324E-3</v>
      </c>
      <c r="M72" s="21">
        <f>1/L72</f>
        <v>641.76195884683511</v>
      </c>
      <c r="N72">
        <f>5*M72/(SUM($M$70:$M$74))</f>
        <v>1.0146383483613781</v>
      </c>
      <c r="O72" s="3"/>
      <c r="X72">
        <v>1.000812</v>
      </c>
      <c r="Y72">
        <v>0.17937500000000001</v>
      </c>
      <c r="Z72">
        <v>1.0001070000000001</v>
      </c>
    </row>
    <row r="73" spans="1:29" x14ac:dyDescent="0.25">
      <c r="A73">
        <v>63</v>
      </c>
      <c r="C73" s="7" t="s">
        <v>114</v>
      </c>
      <c r="D73" s="21">
        <f>(X73+Z73)/2</f>
        <v>1.0005109999999999</v>
      </c>
      <c r="E73" s="2">
        <f>Y73</f>
        <v>0.22670599999999999</v>
      </c>
      <c r="F73">
        <f>E73/D73</f>
        <v>0.22659021240146285</v>
      </c>
      <c r="G73">
        <v>0.2</v>
      </c>
      <c r="H73">
        <f>0.268/G73</f>
        <v>1.34</v>
      </c>
      <c r="I73">
        <f>H73+1</f>
        <v>2.34</v>
      </c>
      <c r="J73">
        <f>F73-I73/100</f>
        <v>0.20319021240146284</v>
      </c>
      <c r="K73">
        <v>4</v>
      </c>
      <c r="L73" s="13">
        <f>G73*J73/(D73*20)</f>
        <v>2.0308643523305877E-3</v>
      </c>
      <c r="M73" s="21">
        <f>1/L73</f>
        <v>492.40117827289441</v>
      </c>
      <c r="N73">
        <f>5*M73/(SUM($M$70:$M$74))</f>
        <v>0.77849600052913748</v>
      </c>
      <c r="O73" s="3"/>
      <c r="X73">
        <v>1.00099</v>
      </c>
      <c r="Y73">
        <v>0.22670599999999999</v>
      </c>
      <c r="Z73">
        <v>1.000032</v>
      </c>
    </row>
    <row r="74" spans="1:29" x14ac:dyDescent="0.25">
      <c r="A74">
        <v>64</v>
      </c>
      <c r="C74" s="7" t="s">
        <v>115</v>
      </c>
      <c r="D74" s="21">
        <f>(X74+Z74)/2</f>
        <v>1.0004170000000001</v>
      </c>
      <c r="E74" s="2">
        <f>Y74</f>
        <v>0.174128</v>
      </c>
      <c r="F74">
        <f>E74/D74</f>
        <v>0.17405541889032272</v>
      </c>
      <c r="G74">
        <v>0.2</v>
      </c>
      <c r="H74">
        <f>0.268/G74</f>
        <v>1.34</v>
      </c>
      <c r="I74">
        <f>H74+1</f>
        <v>2.34</v>
      </c>
      <c r="J74">
        <f>F74-I74/100</f>
        <v>0.15065541889032272</v>
      </c>
      <c r="K74">
        <v>5</v>
      </c>
      <c r="L74" s="13">
        <f>G74*J74/(D74*20)</f>
        <v>1.5059262176704584E-3</v>
      </c>
      <c r="M74" s="21">
        <f>1/L74</f>
        <v>664.04315713881135</v>
      </c>
      <c r="N74">
        <f>5*M74/(SUM($M$70:$M$74))</f>
        <v>1.049865363491888</v>
      </c>
      <c r="O74" s="3"/>
      <c r="X74">
        <v>1.0006219999999999</v>
      </c>
      <c r="Y74">
        <v>0.174128</v>
      </c>
      <c r="Z74">
        <v>1.0002120000000001</v>
      </c>
    </row>
    <row r="75" spans="1:29" x14ac:dyDescent="0.25">
      <c r="A75">
        <v>65</v>
      </c>
      <c r="E75" s="2"/>
      <c r="L75" s="13"/>
      <c r="M75" s="21"/>
      <c r="O75" s="3"/>
    </row>
    <row r="76" spans="1:29" x14ac:dyDescent="0.25">
      <c r="A76">
        <v>66</v>
      </c>
      <c r="C76" s="7" t="s">
        <v>116</v>
      </c>
    </row>
    <row r="77" spans="1:29" x14ac:dyDescent="0.25">
      <c r="A77">
        <v>67</v>
      </c>
      <c r="B77" s="18">
        <v>43293</v>
      </c>
      <c r="C77" s="1" t="s">
        <v>106</v>
      </c>
      <c r="D77" s="26"/>
      <c r="E77" s="15" t="s">
        <v>107</v>
      </c>
      <c r="F77" s="27"/>
      <c r="G77" s="27"/>
      <c r="H77" s="27"/>
      <c r="I77" s="27"/>
      <c r="J77" s="26"/>
      <c r="K77" s="26"/>
      <c r="L77" t="s">
        <v>108</v>
      </c>
      <c r="M77" t="s">
        <v>109</v>
      </c>
      <c r="N77" s="14" t="s">
        <v>110</v>
      </c>
      <c r="O77" s="26"/>
      <c r="X77" t="s">
        <v>87</v>
      </c>
      <c r="Y77" s="7" t="s">
        <v>117</v>
      </c>
      <c r="Z77" t="s">
        <v>87</v>
      </c>
    </row>
    <row r="78" spans="1:29" x14ac:dyDescent="0.25">
      <c r="A78">
        <v>68</v>
      </c>
      <c r="C78" s="7" t="s">
        <v>111</v>
      </c>
      <c r="D78" s="21">
        <f>(X78+Z78)/2</f>
        <v>0.50106000000000006</v>
      </c>
      <c r="E78" s="2">
        <f>Y78/1000</f>
        <v>7.20639E-2</v>
      </c>
      <c r="F78">
        <f>E78/D78</f>
        <v>0.14382289546162136</v>
      </c>
      <c r="G78">
        <v>0.2</v>
      </c>
      <c r="H78">
        <f>0.268/G78</f>
        <v>1.34</v>
      </c>
      <c r="I78">
        <f>H78+1</f>
        <v>2.34</v>
      </c>
      <c r="J78">
        <f>F78-I78/100</f>
        <v>0.12042289546162135</v>
      </c>
      <c r="K78">
        <v>1</v>
      </c>
      <c r="L78" s="13">
        <f>G78*J78/(D78*20)</f>
        <v>2.4033627801385332E-3</v>
      </c>
      <c r="M78" s="21">
        <f>1/L78</f>
        <v>416.08366754450554</v>
      </c>
      <c r="N78">
        <f>5*M78/(SUM($M$78:$M$82))</f>
        <v>1.1272512966297183</v>
      </c>
      <c r="X78">
        <v>0.50112199999999996</v>
      </c>
      <c r="Y78">
        <v>72.063900000000004</v>
      </c>
      <c r="Z78">
        <v>0.50099800000000005</v>
      </c>
    </row>
    <row r="79" spans="1:29" x14ac:dyDescent="0.25">
      <c r="A79">
        <v>69</v>
      </c>
      <c r="C79" s="7" t="s">
        <v>112</v>
      </c>
      <c r="D79" s="21">
        <f>(X79+Z79)/2</f>
        <v>0.50084099999999998</v>
      </c>
      <c r="E79" s="2">
        <f>Y79/1000</f>
        <v>7.7295299999999997E-2</v>
      </c>
      <c r="F79">
        <f>E79/D79</f>
        <v>0.15433101523237913</v>
      </c>
      <c r="G79">
        <v>0.2</v>
      </c>
      <c r="H79">
        <f>0.268/G79</f>
        <v>1.34</v>
      </c>
      <c r="I79">
        <f>H79+1</f>
        <v>2.34</v>
      </c>
      <c r="J79">
        <f>F79-I79/100</f>
        <v>0.13093101523237913</v>
      </c>
      <c r="K79">
        <v>2</v>
      </c>
      <c r="L79" s="13">
        <f>G79*J79/(D79*20)</f>
        <v>2.6142231812567094E-3</v>
      </c>
      <c r="M79" s="21">
        <f>1/L79</f>
        <v>382.52281104755559</v>
      </c>
      <c r="N79">
        <f>5*M79/(SUM($M$78:$M$82))</f>
        <v>1.0363284319437496</v>
      </c>
      <c r="O79" s="3"/>
      <c r="X79">
        <v>0.50089600000000001</v>
      </c>
      <c r="Y79">
        <v>77.295299999999997</v>
      </c>
      <c r="Z79">
        <v>0.50078599999999995</v>
      </c>
    </row>
    <row r="80" spans="1:29" x14ac:dyDescent="0.25">
      <c r="A80">
        <v>70</v>
      </c>
      <c r="C80" s="7" t="s">
        <v>113</v>
      </c>
      <c r="D80" s="21">
        <f>(X80+Z80)/2</f>
        <v>0.50058500000000006</v>
      </c>
      <c r="E80" s="2">
        <f>Y80/1000</f>
        <v>7.9708200000000007E-2</v>
      </c>
      <c r="F80">
        <f>E80/D80</f>
        <v>0.15923010078208497</v>
      </c>
      <c r="G80">
        <v>0.2</v>
      </c>
      <c r="H80">
        <f>0.268/G80</f>
        <v>1.34</v>
      </c>
      <c r="I80">
        <f>H80+1</f>
        <v>2.34</v>
      </c>
      <c r="J80">
        <f>F80-I80/100</f>
        <v>0.13583010078208496</v>
      </c>
      <c r="K80">
        <v>3</v>
      </c>
      <c r="L80" s="13">
        <f>G80*J80/(D80*20)</f>
        <v>2.713427305694037E-3</v>
      </c>
      <c r="M80" s="21">
        <f>1/L80</f>
        <v>368.53760478548043</v>
      </c>
      <c r="N80">
        <f>5*M80/(SUM($M$78:$M$82))</f>
        <v>0.99843979770440627</v>
      </c>
      <c r="O80" s="3"/>
      <c r="X80">
        <v>0.50066900000000003</v>
      </c>
      <c r="Y80">
        <v>79.708200000000005</v>
      </c>
      <c r="Z80">
        <v>0.50050099999999997</v>
      </c>
    </row>
    <row r="81" spans="1:28" x14ac:dyDescent="0.25">
      <c r="A81">
        <v>71</v>
      </c>
      <c r="C81" s="7" t="s">
        <v>114</v>
      </c>
      <c r="D81" s="21">
        <f>(X81+Z81)/2</f>
        <v>0.50025049999999993</v>
      </c>
      <c r="E81" s="2">
        <f>Y81/1000</f>
        <v>0.10100719999999999</v>
      </c>
      <c r="F81">
        <f>E81/D81</f>
        <v>0.20191324146602554</v>
      </c>
      <c r="G81">
        <v>0.2</v>
      </c>
      <c r="H81">
        <f>0.268/G81</f>
        <v>1.34</v>
      </c>
      <c r="I81">
        <f>H81+1</f>
        <v>2.34</v>
      </c>
      <c r="J81">
        <f>F81-I81/100</f>
        <v>0.17851324146602554</v>
      </c>
      <c r="K81">
        <v>4</v>
      </c>
      <c r="L81" s="13">
        <f>G81*J81/(D81*20)</f>
        <v>3.5684770223323231E-3</v>
      </c>
      <c r="M81" s="21">
        <f>1/L81</f>
        <v>280.23159284528879</v>
      </c>
      <c r="N81">
        <f>5*M81/(SUM($M$78:$M$82))</f>
        <v>0.75920169675411353</v>
      </c>
      <c r="O81" s="3"/>
      <c r="X81">
        <v>0.500305</v>
      </c>
      <c r="Y81">
        <v>101.0072</v>
      </c>
      <c r="Z81">
        <v>0.50019599999999997</v>
      </c>
    </row>
    <row r="82" spans="1:28" x14ac:dyDescent="0.25">
      <c r="A82">
        <v>72</v>
      </c>
      <c r="C82" s="7" t="s">
        <v>115</v>
      </c>
      <c r="D82" s="21">
        <f>(X82+Z82)/2</f>
        <v>0.50011649999999996</v>
      </c>
      <c r="E82" s="2">
        <f>Y82/1000</f>
        <v>7.4515799999999993E-2</v>
      </c>
      <c r="F82">
        <f>E82/D82</f>
        <v>0.14899688372609182</v>
      </c>
      <c r="G82">
        <v>0.2</v>
      </c>
      <c r="H82">
        <f>0.268/G82</f>
        <v>1.34</v>
      </c>
      <c r="I82">
        <f>H82+1</f>
        <v>2.34</v>
      </c>
      <c r="J82">
        <f>F82-I82/100</f>
        <v>0.12559688372609182</v>
      </c>
      <c r="K82">
        <v>5</v>
      </c>
      <c r="L82" s="13">
        <f>G82*J82/(D82*20)</f>
        <v>2.5113525293824907E-3</v>
      </c>
      <c r="M82" s="21">
        <f>1/L82</f>
        <v>398.19180632751994</v>
      </c>
      <c r="N82">
        <f>5*M82/(SUM($M$78:$M$82))</f>
        <v>1.0787787769680119</v>
      </c>
      <c r="O82" s="3"/>
      <c r="X82">
        <v>0.50016499999999997</v>
      </c>
      <c r="Y82">
        <v>74.515799999999999</v>
      </c>
      <c r="Z82">
        <v>0.50006799999999996</v>
      </c>
    </row>
    <row r="83" spans="1:28" x14ac:dyDescent="0.25">
      <c r="A83">
        <v>73</v>
      </c>
    </row>
    <row r="84" spans="1:28" x14ac:dyDescent="0.25">
      <c r="A84">
        <v>74</v>
      </c>
      <c r="B84" s="18">
        <v>43293</v>
      </c>
      <c r="C84" s="1" t="s">
        <v>118</v>
      </c>
      <c r="H84" t="s">
        <v>74</v>
      </c>
      <c r="I84" t="s">
        <v>75</v>
      </c>
      <c r="J84" t="s">
        <v>76</v>
      </c>
      <c r="L84" t="s">
        <v>77</v>
      </c>
      <c r="M84" t="s">
        <v>78</v>
      </c>
      <c r="N84" t="s">
        <v>79</v>
      </c>
      <c r="X84" s="18"/>
      <c r="AB84" t="s">
        <v>100</v>
      </c>
    </row>
    <row r="85" spans="1:28" x14ac:dyDescent="0.25">
      <c r="A85">
        <v>75</v>
      </c>
      <c r="D85" t="s">
        <v>22</v>
      </c>
      <c r="E85" t="s">
        <v>119</v>
      </c>
      <c r="F85" t="s">
        <v>101</v>
      </c>
      <c r="G85" t="s">
        <v>82</v>
      </c>
      <c r="H85" t="s">
        <v>80</v>
      </c>
      <c r="I85" t="s">
        <v>83</v>
      </c>
      <c r="J85" t="s">
        <v>77</v>
      </c>
      <c r="K85" t="s">
        <v>84</v>
      </c>
      <c r="L85" t="s">
        <v>85</v>
      </c>
      <c r="M85" t="s">
        <v>85</v>
      </c>
      <c r="N85" t="s">
        <v>86</v>
      </c>
      <c r="X85" t="s">
        <v>87</v>
      </c>
      <c r="Y85" t="s">
        <v>89</v>
      </c>
      <c r="Z85" t="s">
        <v>87</v>
      </c>
      <c r="AB85" t="s">
        <v>102</v>
      </c>
    </row>
    <row r="86" spans="1:28" x14ac:dyDescent="0.25">
      <c r="A86">
        <v>76</v>
      </c>
      <c r="C86" t="s">
        <v>90</v>
      </c>
      <c r="D86" s="21">
        <f>(X86+Z86)/2</f>
        <v>0.50007000000000001</v>
      </c>
      <c r="E86">
        <f>AB86</f>
        <v>0.21032200000000001</v>
      </c>
      <c r="F86">
        <f>E86/D86</f>
        <v>0.42058511808346832</v>
      </c>
      <c r="G86">
        <v>0.2</v>
      </c>
      <c r="H86">
        <f>0.317/G86</f>
        <v>1.585</v>
      </c>
      <c r="I86">
        <f>H86+1</f>
        <v>2.585</v>
      </c>
      <c r="J86">
        <f>F86-K86*I86/20</f>
        <v>0.29133511808346835</v>
      </c>
      <c r="K86">
        <v>1</v>
      </c>
      <c r="L86">
        <f>J86</f>
        <v>0.29133511808346835</v>
      </c>
      <c r="M86" s="21">
        <f>1/L86</f>
        <v>3.4324732513486311</v>
      </c>
      <c r="N86">
        <f>5*M86/SUM($M$86:$M$90)</f>
        <v>0.90999295087539644</v>
      </c>
      <c r="X86">
        <v>0.50006399999999995</v>
      </c>
      <c r="Y86">
        <v>0.21032200000000001</v>
      </c>
      <c r="Z86">
        <v>0.50007599999999996</v>
      </c>
      <c r="AB86">
        <f>Y86</f>
        <v>0.21032200000000001</v>
      </c>
    </row>
    <row r="87" spans="1:28" x14ac:dyDescent="0.25">
      <c r="A87">
        <v>77</v>
      </c>
      <c r="C87" t="s">
        <v>92</v>
      </c>
      <c r="D87" s="21">
        <f>(X87+Z87)/2</f>
        <v>0.50017999999999996</v>
      </c>
      <c r="E87">
        <f>AB87</f>
        <v>0.41510000000000002</v>
      </c>
      <c r="F87">
        <f>E87/D87</f>
        <v>0.82990123555520023</v>
      </c>
      <c r="G87">
        <v>0.2</v>
      </c>
      <c r="H87">
        <f>0.317/G87</f>
        <v>1.585</v>
      </c>
      <c r="I87">
        <f>H87+1</f>
        <v>2.585</v>
      </c>
      <c r="J87">
        <f>F87-K87*I87/20</f>
        <v>0.57140123555520028</v>
      </c>
      <c r="K87">
        <v>2</v>
      </c>
      <c r="L87">
        <f>J87-J86</f>
        <v>0.28006611747173193</v>
      </c>
      <c r="M87" s="21">
        <f>1/L87</f>
        <v>3.5705854354228821</v>
      </c>
      <c r="N87">
        <f>5*M87/SUM($M$86:$M$90)</f>
        <v>0.94660827304526118</v>
      </c>
      <c r="O87" s="3"/>
      <c r="X87">
        <v>0.50014499999999995</v>
      </c>
      <c r="Y87">
        <v>0.20477799999999999</v>
      </c>
      <c r="Z87">
        <v>0.50021499999999997</v>
      </c>
      <c r="AB87">
        <f>AB86+Y87</f>
        <v>0.41510000000000002</v>
      </c>
    </row>
    <row r="88" spans="1:28" x14ac:dyDescent="0.25">
      <c r="A88">
        <v>78</v>
      </c>
      <c r="C88" t="s">
        <v>93</v>
      </c>
      <c r="D88" s="21">
        <f>(X88+Z88)/2</f>
        <v>0.5003225</v>
      </c>
      <c r="E88">
        <f>AB88</f>
        <v>0.62125200000000003</v>
      </c>
      <c r="F88">
        <f>E88/D88</f>
        <v>1.2417031014995328</v>
      </c>
      <c r="G88">
        <v>0.2</v>
      </c>
      <c r="H88">
        <f>0.317/G88</f>
        <v>1.585</v>
      </c>
      <c r="I88">
        <f>H88+1</f>
        <v>2.585</v>
      </c>
      <c r="J88">
        <f>F88-K88*I88/20</f>
        <v>0.85395310149953274</v>
      </c>
      <c r="K88">
        <v>3</v>
      </c>
      <c r="L88">
        <f>J88-J87</f>
        <v>0.28255186594433246</v>
      </c>
      <c r="M88" s="21">
        <f>1/L88</f>
        <v>3.5391732298700056</v>
      </c>
      <c r="N88">
        <f>5*M88/SUM($M$86:$M$90)</f>
        <v>0.93828049201642572</v>
      </c>
      <c r="O88" s="3"/>
      <c r="X88">
        <v>0.500336</v>
      </c>
      <c r="Y88">
        <v>0.206152</v>
      </c>
      <c r="Z88">
        <v>0.500309</v>
      </c>
      <c r="AB88">
        <f>AB87+Y88</f>
        <v>0.62125200000000003</v>
      </c>
    </row>
    <row r="89" spans="1:28" x14ac:dyDescent="0.25">
      <c r="A89">
        <v>79</v>
      </c>
      <c r="C89" t="s">
        <v>95</v>
      </c>
      <c r="D89" s="21">
        <f>(X89+Z89)/2</f>
        <v>0.5003145</v>
      </c>
      <c r="E89">
        <f>AB89</f>
        <v>0.80537000000000003</v>
      </c>
      <c r="F89">
        <f>E89/D89</f>
        <v>1.6097274814141906</v>
      </c>
      <c r="G89">
        <v>0.2</v>
      </c>
      <c r="H89">
        <f>0.317/G89</f>
        <v>1.585</v>
      </c>
      <c r="I89">
        <f>H89+1</f>
        <v>2.585</v>
      </c>
      <c r="J89">
        <f>F89-K89*I89/20</f>
        <v>1.0927274814141907</v>
      </c>
      <c r="K89">
        <v>4</v>
      </c>
      <c r="L89">
        <f>J89-J88</f>
        <v>0.238774379914658</v>
      </c>
      <c r="M89" s="21">
        <f>1/L89</f>
        <v>4.1880540129867239</v>
      </c>
      <c r="N89">
        <f>5*M89/SUM($M$86:$M$90)</f>
        <v>1.1103071606474837</v>
      </c>
      <c r="O89" s="3"/>
      <c r="X89">
        <v>0.50032500000000002</v>
      </c>
      <c r="Y89">
        <v>0.184118</v>
      </c>
      <c r="Z89">
        <v>0.50030399999999997</v>
      </c>
      <c r="AB89">
        <f>AB88+Y89</f>
        <v>0.80537000000000003</v>
      </c>
    </row>
    <row r="90" spans="1:28" x14ac:dyDescent="0.25">
      <c r="A90">
        <v>80</v>
      </c>
      <c r="C90" t="s">
        <v>120</v>
      </c>
      <c r="D90" s="21">
        <f>(X90+Z90)/2</f>
        <v>0.50078149999999999</v>
      </c>
      <c r="E90">
        <f>AB90</f>
        <v>0.99211400000000005</v>
      </c>
      <c r="F90">
        <f>E90/D90</f>
        <v>1.9811314914788187</v>
      </c>
      <c r="G90">
        <v>0.2</v>
      </c>
      <c r="H90">
        <f>0.317/G90</f>
        <v>1.585</v>
      </c>
      <c r="I90">
        <f>H90+1</f>
        <v>2.585</v>
      </c>
      <c r="J90">
        <f>F90-K90*I90/20</f>
        <v>1.3348814914788187</v>
      </c>
      <c r="K90">
        <v>5</v>
      </c>
      <c r="L90">
        <f>J90-J89</f>
        <v>0.242154010064628</v>
      </c>
      <c r="M90" s="21">
        <f>1/L90</f>
        <v>4.1296033038359017</v>
      </c>
      <c r="N90">
        <f>5*M90/SUM($M$86:$M$90)</f>
        <v>1.0948111234154327</v>
      </c>
      <c r="O90" s="3"/>
      <c r="X90">
        <v>0.500834</v>
      </c>
      <c r="Y90">
        <v>0.18674399999999999</v>
      </c>
      <c r="Z90">
        <v>0.50072899999999998</v>
      </c>
      <c r="AB90">
        <f>AB89+Y90</f>
        <v>0.99211400000000005</v>
      </c>
    </row>
    <row r="91" spans="1:28" x14ac:dyDescent="0.25">
      <c r="A91">
        <v>81</v>
      </c>
    </row>
    <row r="92" spans="1:28" x14ac:dyDescent="0.25">
      <c r="A92">
        <v>82</v>
      </c>
      <c r="E92" s="2"/>
      <c r="H92" t="s">
        <v>74</v>
      </c>
      <c r="I92" t="s">
        <v>75</v>
      </c>
      <c r="J92" t="s">
        <v>76</v>
      </c>
      <c r="L92" t="s">
        <v>77</v>
      </c>
      <c r="M92" t="s">
        <v>78</v>
      </c>
      <c r="N92" t="s">
        <v>79</v>
      </c>
      <c r="X92" s="18"/>
      <c r="AB92" t="s">
        <v>100</v>
      </c>
    </row>
    <row r="93" spans="1:28" x14ac:dyDescent="0.25">
      <c r="A93">
        <v>83</v>
      </c>
      <c r="B93" s="18">
        <v>43293</v>
      </c>
      <c r="C93" s="1" t="s">
        <v>121</v>
      </c>
      <c r="F93" t="s">
        <v>101</v>
      </c>
      <c r="G93" t="s">
        <v>82</v>
      </c>
      <c r="H93" t="s">
        <v>80</v>
      </c>
      <c r="I93" t="s">
        <v>83</v>
      </c>
      <c r="J93" t="s">
        <v>77</v>
      </c>
      <c r="K93" t="s">
        <v>84</v>
      </c>
      <c r="L93" t="s">
        <v>85</v>
      </c>
      <c r="M93" t="s">
        <v>85</v>
      </c>
      <c r="N93" t="s">
        <v>86</v>
      </c>
      <c r="X93" t="s">
        <v>87</v>
      </c>
      <c r="Y93" s="7" t="s">
        <v>117</v>
      </c>
      <c r="Z93" t="s">
        <v>87</v>
      </c>
      <c r="AB93" t="s">
        <v>102</v>
      </c>
    </row>
    <row r="94" spans="1:28" x14ac:dyDescent="0.25">
      <c r="A94">
        <v>84</v>
      </c>
      <c r="C94" t="s">
        <v>90</v>
      </c>
      <c r="D94" s="21">
        <f>(X94+Z94)/2</f>
        <v>0.50003200000000003</v>
      </c>
      <c r="E94">
        <f>AB94/1000</f>
        <v>9.9259899999999998E-2</v>
      </c>
      <c r="F94">
        <f>E94/D94</f>
        <v>0.19850709554588505</v>
      </c>
      <c r="G94">
        <v>0.2</v>
      </c>
      <c r="H94">
        <f>0.317/G94</f>
        <v>1.585</v>
      </c>
      <c r="I94">
        <f>H94+1</f>
        <v>2.585</v>
      </c>
      <c r="J94">
        <f>F94-K94*I94/20</f>
        <v>6.925709554588505E-2</v>
      </c>
      <c r="K94">
        <v>1</v>
      </c>
      <c r="L94">
        <f>J94</f>
        <v>6.925709554588505E-2</v>
      </c>
      <c r="M94" s="21">
        <f>1/L94</f>
        <v>14.438953757993907</v>
      </c>
      <c r="N94">
        <f>2*M94/SUM(M94:M95)</f>
        <v>1.0406423668127429</v>
      </c>
      <c r="X94">
        <v>0.50014400000000003</v>
      </c>
      <c r="Y94">
        <v>99.259900000000002</v>
      </c>
      <c r="Z94">
        <v>0.49991999999999998</v>
      </c>
      <c r="AB94">
        <f>Y94</f>
        <v>99.259900000000002</v>
      </c>
    </row>
    <row r="95" spans="1:28" x14ac:dyDescent="0.25">
      <c r="A95">
        <v>85</v>
      </c>
      <c r="C95" t="s">
        <v>92</v>
      </c>
      <c r="D95" s="21">
        <f>(X95+Z95)/2</f>
        <v>0.50152200000000002</v>
      </c>
      <c r="E95">
        <f>AB95/1000</f>
        <v>0.20205430000000002</v>
      </c>
      <c r="F95">
        <f>E95/D95</f>
        <v>0.40288222650252631</v>
      </c>
      <c r="G95">
        <v>0.2</v>
      </c>
      <c r="H95">
        <f>0.317/G95</f>
        <v>1.585</v>
      </c>
      <c r="I95">
        <f>H95+1</f>
        <v>2.585</v>
      </c>
      <c r="J95">
        <f>F95-K95*I95/20</f>
        <v>0.1443822265025263</v>
      </c>
      <c r="K95">
        <v>2</v>
      </c>
      <c r="L95">
        <f>J95-J94</f>
        <v>7.5125130956641251E-2</v>
      </c>
      <c r="M95" s="21">
        <f>1/L95</f>
        <v>13.311124882792599</v>
      </c>
      <c r="N95">
        <f>2*M95/SUM(M94:M95)</f>
        <v>0.95935763318725709</v>
      </c>
      <c r="X95">
        <v>0.50169399999999997</v>
      </c>
      <c r="Y95">
        <v>102.7944</v>
      </c>
      <c r="Z95">
        <v>0.50134999999999996</v>
      </c>
      <c r="AB95">
        <f>AB94+Y95</f>
        <v>202.05430000000001</v>
      </c>
    </row>
    <row r="96" spans="1:28" x14ac:dyDescent="0.25">
      <c r="A96">
        <v>86</v>
      </c>
    </row>
    <row r="97" spans="1:33" x14ac:dyDescent="0.25">
      <c r="A97">
        <v>87</v>
      </c>
    </row>
    <row r="98" spans="1:33" x14ac:dyDescent="0.25">
      <c r="A98">
        <v>88</v>
      </c>
      <c r="C98" s="1" t="s">
        <v>122</v>
      </c>
      <c r="G98" t="s">
        <v>123</v>
      </c>
      <c r="S98" s="7" t="s">
        <v>124</v>
      </c>
    </row>
    <row r="99" spans="1:33" x14ac:dyDescent="0.25">
      <c r="A99">
        <v>89</v>
      </c>
      <c r="C99" s="1" t="s">
        <v>125</v>
      </c>
      <c r="G99" s="7" t="s">
        <v>126</v>
      </c>
      <c r="X99" s="28" t="s">
        <v>127</v>
      </c>
      <c r="Y99" s="29"/>
      <c r="Z99" s="29"/>
      <c r="AA99" s="29"/>
      <c r="AB99" s="29"/>
      <c r="AC99" s="29"/>
      <c r="AD99" s="29"/>
      <c r="AE99" s="29"/>
    </row>
    <row r="100" spans="1:33" x14ac:dyDescent="0.25">
      <c r="A100">
        <v>90</v>
      </c>
      <c r="C100" s="1"/>
      <c r="D100" s="4" t="s">
        <v>4</v>
      </c>
      <c r="E100" s="5" t="s">
        <v>5</v>
      </c>
      <c r="F100" s="5" t="s">
        <v>6</v>
      </c>
      <c r="G100" s="5" t="s">
        <v>7</v>
      </c>
      <c r="H100" s="5" t="s">
        <v>8</v>
      </c>
      <c r="I100" s="5" t="s">
        <v>9</v>
      </c>
      <c r="J100" s="1" t="s">
        <v>128</v>
      </c>
      <c r="K100" s="1" t="s">
        <v>4</v>
      </c>
      <c r="L100" s="1" t="s">
        <v>18</v>
      </c>
      <c r="M100" s="1" t="s">
        <v>129</v>
      </c>
      <c r="N100" s="79" t="s">
        <v>130</v>
      </c>
      <c r="O100" s="79"/>
      <c r="P100" s="79" t="s">
        <v>131</v>
      </c>
      <c r="Q100" s="79"/>
      <c r="S100" s="1" t="s">
        <v>132</v>
      </c>
      <c r="T100" s="1" t="s">
        <v>132</v>
      </c>
      <c r="U100" s="79" t="s">
        <v>133</v>
      </c>
      <c r="V100" s="79"/>
      <c r="X100" s="28" t="s">
        <v>11</v>
      </c>
      <c r="Y100" s="28" t="s">
        <v>11</v>
      </c>
      <c r="Z100" s="28" t="s">
        <v>11</v>
      </c>
      <c r="AA100" s="28" t="s">
        <v>12</v>
      </c>
      <c r="AB100" s="28" t="s">
        <v>12</v>
      </c>
      <c r="AC100" s="29"/>
      <c r="AD100" s="29"/>
      <c r="AE100" s="29"/>
      <c r="AG100" s="4" t="s">
        <v>134</v>
      </c>
    </row>
    <row r="101" spans="1:33" x14ac:dyDescent="0.25">
      <c r="A101">
        <v>91</v>
      </c>
      <c r="C101" s="1"/>
      <c r="D101" s="4" t="s">
        <v>13</v>
      </c>
      <c r="E101" s="5" t="s">
        <v>14</v>
      </c>
      <c r="F101" s="5" t="s">
        <v>14</v>
      </c>
      <c r="G101" s="5" t="s">
        <v>15</v>
      </c>
      <c r="H101" s="5" t="s">
        <v>14</v>
      </c>
      <c r="I101" s="5" t="s">
        <v>14</v>
      </c>
      <c r="N101" t="s">
        <v>135</v>
      </c>
      <c r="O101" t="s">
        <v>136</v>
      </c>
      <c r="P101" t="s">
        <v>137</v>
      </c>
      <c r="Q101" t="s">
        <v>138</v>
      </c>
      <c r="R101" t="s">
        <v>139</v>
      </c>
      <c r="U101" t="s">
        <v>140</v>
      </c>
      <c r="V101" t="s">
        <v>141</v>
      </c>
      <c r="X101" s="28" t="s">
        <v>5</v>
      </c>
      <c r="Y101" s="28" t="s">
        <v>6</v>
      </c>
      <c r="Z101" s="28" t="s">
        <v>22</v>
      </c>
      <c r="AA101" s="28" t="s">
        <v>5</v>
      </c>
      <c r="AB101" s="28" t="s">
        <v>6</v>
      </c>
      <c r="AC101" s="29"/>
      <c r="AD101" s="29"/>
      <c r="AE101" s="29"/>
      <c r="AG101" s="4" t="s">
        <v>142</v>
      </c>
    </row>
    <row r="102" spans="1:33" x14ac:dyDescent="0.25">
      <c r="A102">
        <v>92</v>
      </c>
      <c r="B102" s="18">
        <v>43297</v>
      </c>
      <c r="C102" t="s">
        <v>143</v>
      </c>
      <c r="D102" s="21">
        <f t="shared" ref="D102:I115" si="21">X102</f>
        <v>0.24983172783999999</v>
      </c>
      <c r="E102" s="2">
        <f t="shared" si="21"/>
        <v>-9.905656199999999E-7</v>
      </c>
      <c r="F102" s="2">
        <f t="shared" si="21"/>
        <v>-4.3353776000000001E-6</v>
      </c>
      <c r="G102" s="2">
        <f t="shared" si="21"/>
        <v>1.20343644114883E-6</v>
      </c>
      <c r="H102" s="2">
        <f t="shared" si="21"/>
        <v>7.2889208250299995E-8</v>
      </c>
      <c r="I102" s="2">
        <f t="shared" si="21"/>
        <v>3.2346659460290501E-8</v>
      </c>
      <c r="J102">
        <v>4</v>
      </c>
      <c r="K102">
        <v>0.2</v>
      </c>
      <c r="L102">
        <v>10</v>
      </c>
      <c r="M102" s="8">
        <f>J102*D102/K102</f>
        <v>4.9966345567999992</v>
      </c>
      <c r="N102" s="3">
        <f>10^6*E102/10</f>
        <v>-9.9056561999999987E-2</v>
      </c>
      <c r="O102" s="3">
        <f>10^6*F102/L102</f>
        <v>-0.43353775999999999</v>
      </c>
      <c r="P102" s="3">
        <f>J102*N102/M102</f>
        <v>-7.9298624603388171E-2</v>
      </c>
      <c r="Q102" s="19">
        <f>J102*O102/M102</f>
        <v>-0.34706381270969</v>
      </c>
      <c r="S102" s="3"/>
      <c r="T102" s="3"/>
      <c r="X102" s="30">
        <v>0.24983172783999999</v>
      </c>
      <c r="Y102" s="30">
        <v>-9.905656199999999E-7</v>
      </c>
      <c r="Z102" s="31">
        <v>-4.3353776000000001E-6</v>
      </c>
      <c r="AA102" s="30">
        <v>1.20343644114883E-6</v>
      </c>
      <c r="AB102" s="30">
        <v>7.2889208250299995E-8</v>
      </c>
      <c r="AC102" s="30">
        <v>3.2346659460290501E-8</v>
      </c>
      <c r="AD102" s="29">
        <v>10</v>
      </c>
      <c r="AE102" s="29">
        <v>1</v>
      </c>
    </row>
    <row r="103" spans="1:33" x14ac:dyDescent="0.25">
      <c r="A103">
        <v>93</v>
      </c>
      <c r="C103" t="s">
        <v>144</v>
      </c>
      <c r="D103" s="21">
        <f t="shared" si="21"/>
        <v>0.24961223630000001</v>
      </c>
      <c r="E103" s="2">
        <f t="shared" si="21"/>
        <v>-8.6932108000000001E-7</v>
      </c>
      <c r="F103" s="2">
        <f t="shared" si="21"/>
        <v>-4.6131585999999999E-6</v>
      </c>
      <c r="G103" s="2">
        <f t="shared" si="21"/>
        <v>1.4876373916431099E-6</v>
      </c>
      <c r="H103" s="2">
        <f t="shared" si="21"/>
        <v>3.5960836762422503E-8</v>
      </c>
      <c r="I103" s="2">
        <f t="shared" si="21"/>
        <v>4.7491360688445199E-8</v>
      </c>
      <c r="J103">
        <v>4</v>
      </c>
      <c r="K103">
        <v>0.2</v>
      </c>
      <c r="L103">
        <v>10</v>
      </c>
      <c r="M103" s="8">
        <f t="shared" ref="M103:M115" si="22">J103*D103/K103</f>
        <v>4.992244726</v>
      </c>
      <c r="N103" s="3">
        <f t="shared" ref="N103:N115" si="23">10^6*E103/10</f>
        <v>-8.6932107999999994E-2</v>
      </c>
      <c r="O103" s="3">
        <f t="shared" ref="O103:O115" si="24">10^6*F103/L103</f>
        <v>-0.46131586000000002</v>
      </c>
      <c r="P103" s="3">
        <f t="shared" ref="P103:P115" si="25">J103*N103/M103</f>
        <v>-6.9653723141616677E-2</v>
      </c>
      <c r="Q103" s="19">
        <f t="shared" ref="Q103:Q115" si="26">J103*O103/M103</f>
        <v>-0.36962599817867986</v>
      </c>
      <c r="S103" s="3"/>
      <c r="T103" s="3"/>
      <c r="X103" s="30">
        <v>0.24961223630000001</v>
      </c>
      <c r="Y103" s="30">
        <v>-8.6932108000000001E-7</v>
      </c>
      <c r="Z103" s="30">
        <v>-4.6131585999999999E-6</v>
      </c>
      <c r="AA103" s="30">
        <v>1.4876373916431099E-6</v>
      </c>
      <c r="AB103" s="30">
        <v>3.5960836762422503E-8</v>
      </c>
      <c r="AC103" s="30">
        <v>4.7491360688445199E-8</v>
      </c>
      <c r="AD103" s="29">
        <v>10</v>
      </c>
      <c r="AE103" s="29">
        <v>1</v>
      </c>
    </row>
    <row r="104" spans="1:33" x14ac:dyDescent="0.25">
      <c r="A104">
        <v>94</v>
      </c>
      <c r="C104" t="s">
        <v>145</v>
      </c>
      <c r="D104" s="21">
        <f t="shared" si="21"/>
        <v>0.24919022371999999</v>
      </c>
      <c r="E104" s="2">
        <f t="shared" si="21"/>
        <v>-8.9588005000000002E-7</v>
      </c>
      <c r="F104" s="2">
        <f t="shared" si="21"/>
        <v>-4.7433384000000004E-6</v>
      </c>
      <c r="G104" s="2">
        <f t="shared" si="21"/>
        <v>3.9719213881465098E-7</v>
      </c>
      <c r="H104" s="2">
        <f t="shared" si="21"/>
        <v>1.9006980998767299E-8</v>
      </c>
      <c r="I104" s="2">
        <f t="shared" si="21"/>
        <v>2.36647192132085E-8</v>
      </c>
      <c r="J104">
        <v>4</v>
      </c>
      <c r="K104">
        <v>0.2</v>
      </c>
      <c r="L104">
        <v>10</v>
      </c>
      <c r="M104" s="8">
        <f t="shared" si="22"/>
        <v>4.9838044743999994</v>
      </c>
      <c r="N104" s="3">
        <f t="shared" si="23"/>
        <v>-8.9588004999999998E-2</v>
      </c>
      <c r="O104" s="3">
        <f t="shared" si="24"/>
        <v>-0.47433384000000006</v>
      </c>
      <c r="P104" s="3">
        <f t="shared" si="25"/>
        <v>-7.1903306367800873E-2</v>
      </c>
      <c r="Q104" s="19">
        <f t="shared" si="26"/>
        <v>-0.38070019996689791</v>
      </c>
      <c r="S104" s="3"/>
      <c r="T104" s="3"/>
      <c r="X104" s="30">
        <v>0.24919022371999999</v>
      </c>
      <c r="Y104" s="30">
        <v>-8.9588005000000002E-7</v>
      </c>
      <c r="Z104" s="30">
        <v>-4.7433384000000004E-6</v>
      </c>
      <c r="AA104" s="30">
        <v>3.9719213881465098E-7</v>
      </c>
      <c r="AB104" s="30">
        <v>1.9006980998767299E-8</v>
      </c>
      <c r="AC104" s="30">
        <v>2.36647192132085E-8</v>
      </c>
      <c r="AD104" s="29">
        <v>10</v>
      </c>
      <c r="AE104" s="29">
        <v>1</v>
      </c>
    </row>
    <row r="105" spans="1:33" x14ac:dyDescent="0.25">
      <c r="A105">
        <v>95</v>
      </c>
      <c r="C105" t="s">
        <v>146</v>
      </c>
      <c r="D105" s="21">
        <f t="shared" si="21"/>
        <v>0.2496584047</v>
      </c>
      <c r="E105" s="2">
        <f t="shared" si="21"/>
        <v>-1.0244570900000001E-6</v>
      </c>
      <c r="F105" s="2">
        <f t="shared" si="21"/>
        <v>-4.2419011000000002E-6</v>
      </c>
      <c r="G105" s="2">
        <f t="shared" si="21"/>
        <v>8.0938126462744298E-7</v>
      </c>
      <c r="H105" s="2">
        <f t="shared" si="21"/>
        <v>4.1658050300294902E-8</v>
      </c>
      <c r="I105" s="2">
        <f t="shared" si="21"/>
        <v>3.1538897821420397E-8</v>
      </c>
      <c r="J105">
        <v>4</v>
      </c>
      <c r="K105">
        <v>0.2</v>
      </c>
      <c r="L105">
        <v>10</v>
      </c>
      <c r="M105" s="8">
        <f t="shared" si="22"/>
        <v>4.9931680939999996</v>
      </c>
      <c r="N105" s="3">
        <f t="shared" si="23"/>
        <v>-0.10244570900000001</v>
      </c>
      <c r="O105" s="3">
        <f t="shared" si="24"/>
        <v>-0.42419010999999995</v>
      </c>
      <c r="P105" s="3">
        <f t="shared" si="25"/>
        <v>-8.206870433471132E-2</v>
      </c>
      <c r="Q105" s="19">
        <f t="shared" si="26"/>
        <v>-0.33981640674963426</v>
      </c>
      <c r="S105" s="3"/>
      <c r="T105" s="3"/>
      <c r="X105" s="30">
        <v>0.2496584047</v>
      </c>
      <c r="Y105" s="30">
        <v>-1.0244570900000001E-6</v>
      </c>
      <c r="Z105" s="30">
        <v>-4.2419011000000002E-6</v>
      </c>
      <c r="AA105" s="30">
        <v>8.0938126462744298E-7</v>
      </c>
      <c r="AB105" s="30">
        <v>4.1658050300294902E-8</v>
      </c>
      <c r="AC105" s="30">
        <v>3.1538897821420397E-8</v>
      </c>
      <c r="AD105" s="29">
        <v>10</v>
      </c>
      <c r="AE105" s="29">
        <v>1</v>
      </c>
    </row>
    <row r="106" spans="1:33" x14ac:dyDescent="0.25">
      <c r="A106">
        <v>96</v>
      </c>
      <c r="D106" s="21"/>
      <c r="E106" s="2"/>
      <c r="F106" s="2"/>
      <c r="G106" s="2"/>
      <c r="H106" s="2"/>
      <c r="I106" s="2"/>
      <c r="M106" s="8"/>
      <c r="N106" s="3"/>
      <c r="O106" s="3"/>
      <c r="P106" s="3"/>
      <c r="Q106" s="19"/>
      <c r="S106" s="3"/>
      <c r="T106" s="3"/>
      <c r="X106" s="29"/>
      <c r="Y106" s="29"/>
      <c r="Z106" s="29"/>
      <c r="AA106" s="29"/>
      <c r="AB106" s="29"/>
      <c r="AC106" s="29"/>
      <c r="AD106" s="29"/>
      <c r="AE106" s="29"/>
    </row>
    <row r="107" spans="1:33" x14ac:dyDescent="0.25">
      <c r="A107">
        <v>97</v>
      </c>
      <c r="C107" t="s">
        <v>147</v>
      </c>
      <c r="D107" s="21">
        <f t="shared" si="21"/>
        <v>0.24926803766</v>
      </c>
      <c r="E107" s="2">
        <f t="shared" si="21"/>
        <v>-9.4924389999999995E-7</v>
      </c>
      <c r="F107" s="2">
        <f t="shared" si="21"/>
        <v>-4.3728281999999997E-6</v>
      </c>
      <c r="G107" s="2">
        <f t="shared" si="21"/>
        <v>2.0108961517220598E-6</v>
      </c>
      <c r="H107" s="2">
        <f t="shared" si="21"/>
        <v>4.2187520742868997E-8</v>
      </c>
      <c r="I107" s="2">
        <f t="shared" si="21"/>
        <v>2.77166550788511E-8</v>
      </c>
      <c r="J107">
        <v>4</v>
      </c>
      <c r="K107">
        <v>0.2</v>
      </c>
      <c r="L107">
        <v>10</v>
      </c>
      <c r="M107" s="8">
        <f t="shared" si="22"/>
        <v>4.9853607531999993</v>
      </c>
      <c r="N107" s="3">
        <f t="shared" si="23"/>
        <v>-9.4924389999999997E-2</v>
      </c>
      <c r="O107" s="3">
        <f t="shared" si="24"/>
        <v>-0.43728281999999996</v>
      </c>
      <c r="P107" s="3">
        <f t="shared" si="25"/>
        <v>-7.616250433958667E-2</v>
      </c>
      <c r="Q107" s="19">
        <f t="shared" si="26"/>
        <v>-0.35085350220187556</v>
      </c>
      <c r="S107" s="3"/>
      <c r="T107" s="3"/>
      <c r="X107" s="30">
        <v>0.24926803766</v>
      </c>
      <c r="Y107" s="30">
        <v>-9.4924389999999995E-7</v>
      </c>
      <c r="Z107" s="30">
        <v>-4.3728281999999997E-6</v>
      </c>
      <c r="AA107" s="30">
        <v>2.0108961517220598E-6</v>
      </c>
      <c r="AB107" s="30">
        <v>4.2187520742868997E-8</v>
      </c>
      <c r="AC107" s="30">
        <v>2.77166550788511E-8</v>
      </c>
      <c r="AD107" s="29">
        <v>10</v>
      </c>
      <c r="AE107" s="29">
        <v>1</v>
      </c>
    </row>
    <row r="108" spans="1:33" x14ac:dyDescent="0.25">
      <c r="A108">
        <v>98</v>
      </c>
      <c r="C108" t="s">
        <v>148</v>
      </c>
      <c r="D108" s="21">
        <f t="shared" si="21"/>
        <v>0.24946632176</v>
      </c>
      <c r="E108" s="2">
        <f t="shared" si="21"/>
        <v>1.0523324E-5</v>
      </c>
      <c r="F108" s="2">
        <f t="shared" si="21"/>
        <v>-7.0105697999999996E-8</v>
      </c>
      <c r="G108" s="2">
        <f t="shared" si="21"/>
        <v>8.7824023768073504E-7</v>
      </c>
      <c r="H108" s="2">
        <f t="shared" si="21"/>
        <v>2.23835391303521E-8</v>
      </c>
      <c r="I108" s="2">
        <f t="shared" si="21"/>
        <v>2.8354270063251402E-8</v>
      </c>
      <c r="J108">
        <v>4</v>
      </c>
      <c r="K108">
        <v>0.2</v>
      </c>
      <c r="L108">
        <v>10</v>
      </c>
      <c r="M108" s="8">
        <f t="shared" si="22"/>
        <v>4.9893264351999997</v>
      </c>
      <c r="N108" s="3">
        <f t="shared" si="23"/>
        <v>1.0523324000000001</v>
      </c>
      <c r="O108" s="3">
        <f t="shared" si="24"/>
        <v>-7.0105697999999998E-3</v>
      </c>
      <c r="P108" s="3">
        <f t="shared" si="25"/>
        <v>0.84366690667961219</v>
      </c>
      <c r="Q108" s="19">
        <f t="shared" si="26"/>
        <v>-5.6204538957723878E-3</v>
      </c>
      <c r="R108" s="2"/>
      <c r="S108" s="3"/>
      <c r="T108" s="3"/>
      <c r="X108" s="29">
        <v>0.24946632176</v>
      </c>
      <c r="Y108" s="30">
        <v>1.0523324E-5</v>
      </c>
      <c r="Z108" s="30">
        <v>-7.0105697999999996E-8</v>
      </c>
      <c r="AA108" s="30">
        <v>8.7824023768073504E-7</v>
      </c>
      <c r="AB108" s="30">
        <v>2.23835391303521E-8</v>
      </c>
      <c r="AC108" s="30">
        <v>2.8354270063251402E-8</v>
      </c>
      <c r="AD108" s="29">
        <v>11</v>
      </c>
      <c r="AE108" s="29">
        <v>1</v>
      </c>
    </row>
    <row r="109" spans="1:33" x14ac:dyDescent="0.25">
      <c r="A109">
        <v>99</v>
      </c>
      <c r="C109" s="1" t="s">
        <v>149</v>
      </c>
      <c r="D109" s="21"/>
      <c r="E109" s="2"/>
      <c r="F109" s="2"/>
      <c r="G109" s="2"/>
      <c r="H109" s="2"/>
      <c r="I109" s="2"/>
      <c r="M109" s="8"/>
      <c r="N109" s="3"/>
      <c r="O109" s="3"/>
      <c r="P109" s="3"/>
      <c r="Q109" s="19"/>
      <c r="X109" s="29"/>
      <c r="Y109" s="29"/>
      <c r="Z109" s="29"/>
      <c r="AA109" s="29"/>
      <c r="AB109" s="29"/>
      <c r="AC109" s="29"/>
      <c r="AD109" s="29"/>
      <c r="AE109" s="29"/>
    </row>
    <row r="110" spans="1:33" x14ac:dyDescent="0.25">
      <c r="A110">
        <v>100</v>
      </c>
      <c r="C110" t="s">
        <v>150</v>
      </c>
      <c r="D110" s="21">
        <f t="shared" si="21"/>
        <v>0.24907440980000001</v>
      </c>
      <c r="E110" s="2">
        <f t="shared" si="21"/>
        <v>-9.3458641999999999E-7</v>
      </c>
      <c r="F110" s="2">
        <f t="shared" si="21"/>
        <v>-4.3554918E-6</v>
      </c>
      <c r="G110" s="2">
        <f t="shared" si="21"/>
        <v>1.8772033036832901E-6</v>
      </c>
      <c r="H110" s="2">
        <f t="shared" si="21"/>
        <v>1.9777619863967499E-8</v>
      </c>
      <c r="I110" s="2">
        <f t="shared" si="21"/>
        <v>1.53095227476234E-8</v>
      </c>
      <c r="J110">
        <v>4</v>
      </c>
      <c r="K110">
        <v>0.2</v>
      </c>
      <c r="L110">
        <v>10</v>
      </c>
      <c r="M110" s="8">
        <f t="shared" si="22"/>
        <v>4.9814881959999999</v>
      </c>
      <c r="N110" s="3">
        <f t="shared" si="23"/>
        <v>-9.3458642000000008E-2</v>
      </c>
      <c r="O110" s="3">
        <f t="shared" si="24"/>
        <v>-0.43554918000000004</v>
      </c>
      <c r="P110" s="3">
        <f t="shared" si="25"/>
        <v>-7.5044756364208404E-2</v>
      </c>
      <c r="Q110" s="19">
        <f t="shared" si="26"/>
        <v>-0.34973418614118906</v>
      </c>
      <c r="R110" s="21">
        <f>1-N56</f>
        <v>1.023986891629225E-2</v>
      </c>
      <c r="S110" s="21">
        <f>P110*R110</f>
        <v>-7.6844846802458266E-4</v>
      </c>
      <c r="T110" s="21">
        <f>Q110*R110</f>
        <v>-3.5812322216319296E-3</v>
      </c>
      <c r="U110" s="21"/>
      <c r="V110" s="21"/>
      <c r="W110" s="3"/>
      <c r="X110" s="30">
        <v>0.24907440980000001</v>
      </c>
      <c r="Y110" s="30">
        <v>-9.3458641999999999E-7</v>
      </c>
      <c r="Z110" s="30">
        <v>-4.3554918E-6</v>
      </c>
      <c r="AA110" s="30">
        <v>1.8772033036832901E-6</v>
      </c>
      <c r="AB110" s="30">
        <v>1.9777619863967499E-8</v>
      </c>
      <c r="AC110" s="30">
        <v>1.53095227476234E-8</v>
      </c>
      <c r="AD110" s="29">
        <v>10</v>
      </c>
      <c r="AE110" s="29">
        <v>1</v>
      </c>
      <c r="AG110">
        <v>665</v>
      </c>
    </row>
    <row r="111" spans="1:33" x14ac:dyDescent="0.25">
      <c r="A111">
        <v>101</v>
      </c>
      <c r="C111" t="s">
        <v>151</v>
      </c>
      <c r="D111" s="21">
        <f t="shared" si="21"/>
        <v>0.25043815951999998</v>
      </c>
      <c r="E111" s="2">
        <f t="shared" si="21"/>
        <v>1.1669890900000001E-7</v>
      </c>
      <c r="F111" s="2">
        <f t="shared" si="21"/>
        <v>1.5630426000000001E-6</v>
      </c>
      <c r="G111" s="2">
        <f t="shared" si="21"/>
        <v>1.7656232438291301E-6</v>
      </c>
      <c r="H111" s="2">
        <f t="shared" si="21"/>
        <v>2.63998384009868E-8</v>
      </c>
      <c r="I111" s="2">
        <f t="shared" si="21"/>
        <v>2.1380832332722698E-8</v>
      </c>
      <c r="J111">
        <v>4</v>
      </c>
      <c r="K111">
        <v>0.2</v>
      </c>
      <c r="L111">
        <v>10</v>
      </c>
      <c r="M111" s="8">
        <f t="shared" si="22"/>
        <v>5.008763190399999</v>
      </c>
      <c r="N111" s="3">
        <f t="shared" si="23"/>
        <v>1.16698909E-2</v>
      </c>
      <c r="O111" s="3">
        <f t="shared" si="24"/>
        <v>0.15630426000000003</v>
      </c>
      <c r="P111" s="3">
        <f t="shared" si="25"/>
        <v>9.3195788711808066E-3</v>
      </c>
      <c r="Q111" s="19">
        <f t="shared" si="26"/>
        <v>0.12482463559034229</v>
      </c>
      <c r="R111" s="21">
        <f>1-N57</f>
        <v>1.9472131869197717E-2</v>
      </c>
      <c r="S111" s="21">
        <f>P111*R111</f>
        <v>1.8147206874502146E-4</v>
      </c>
      <c r="T111" s="21">
        <f>Q111*R111</f>
        <v>2.4306017647396957E-3</v>
      </c>
      <c r="U111" s="21"/>
      <c r="V111" s="21"/>
      <c r="X111" s="30">
        <v>0.25043815951999998</v>
      </c>
      <c r="Y111" s="30">
        <v>1.1669890900000001E-7</v>
      </c>
      <c r="Z111" s="30">
        <v>1.5630426000000001E-6</v>
      </c>
      <c r="AA111" s="30">
        <v>1.7656232438291301E-6</v>
      </c>
      <c r="AB111" s="30">
        <v>2.63998384009868E-8</v>
      </c>
      <c r="AC111" s="30">
        <v>2.1380832332722698E-8</v>
      </c>
      <c r="AD111" s="29">
        <v>9</v>
      </c>
      <c r="AE111" s="29">
        <v>1</v>
      </c>
      <c r="AG111">
        <v>668</v>
      </c>
    </row>
    <row r="112" spans="1:33" x14ac:dyDescent="0.25">
      <c r="A112">
        <v>102</v>
      </c>
      <c r="C112" t="s">
        <v>152</v>
      </c>
      <c r="D112" s="21">
        <f t="shared" si="21"/>
        <v>0.24943142088</v>
      </c>
      <c r="E112" s="2">
        <f t="shared" si="21"/>
        <v>-1.5568059000000001E-6</v>
      </c>
      <c r="F112" s="2">
        <f t="shared" si="21"/>
        <v>-2.6296179999999999E-6</v>
      </c>
      <c r="G112" s="2">
        <f t="shared" si="21"/>
        <v>6.0643060085002304E-7</v>
      </c>
      <c r="H112" s="2">
        <f t="shared" si="21"/>
        <v>2.8879509209645499E-8</v>
      </c>
      <c r="I112" s="2">
        <f t="shared" si="21"/>
        <v>3.4953621729371599E-8</v>
      </c>
      <c r="J112">
        <v>4</v>
      </c>
      <c r="K112">
        <v>0.2</v>
      </c>
      <c r="L112">
        <v>10</v>
      </c>
      <c r="M112" s="8">
        <f t="shared" si="22"/>
        <v>4.9886284176000002</v>
      </c>
      <c r="N112" s="3">
        <f t="shared" si="23"/>
        <v>-0.15568059000000001</v>
      </c>
      <c r="O112" s="3">
        <f t="shared" si="24"/>
        <v>-0.26296179999999997</v>
      </c>
      <c r="P112" s="3">
        <f t="shared" si="25"/>
        <v>-0.12482837122184139</v>
      </c>
      <c r="Q112" s="19">
        <f t="shared" si="26"/>
        <v>-0.21084897730387331</v>
      </c>
      <c r="R112" s="21">
        <f>1-N58</f>
        <v>-1.6454549020794573E-3</v>
      </c>
      <c r="S112" s="21">
        <f>P112*R112</f>
        <v>2.0539945534557317E-4</v>
      </c>
      <c r="T112" s="21">
        <f>Q112*R112</f>
        <v>3.4694248330309859E-4</v>
      </c>
      <c r="U112" s="32">
        <f>SUM(S110:S112)</f>
        <v>-3.8157694393398795E-4</v>
      </c>
      <c r="V112" s="32">
        <f>SUM(T110:T112)</f>
        <v>-8.0368797358913529E-4</v>
      </c>
      <c r="X112" s="30">
        <v>0.24943142088</v>
      </c>
      <c r="Y112" s="30">
        <v>-1.5568059000000001E-6</v>
      </c>
      <c r="Z112" s="30">
        <v>-2.6296179999999999E-6</v>
      </c>
      <c r="AA112" s="30">
        <v>6.0643060085002304E-7</v>
      </c>
      <c r="AB112" s="30">
        <v>2.8879509209645499E-8</v>
      </c>
      <c r="AC112" s="30">
        <v>3.4953621729371599E-8</v>
      </c>
      <c r="AD112" s="29">
        <v>10</v>
      </c>
      <c r="AE112" s="29">
        <v>1</v>
      </c>
      <c r="AG112">
        <v>664</v>
      </c>
    </row>
    <row r="113" spans="1:41" x14ac:dyDescent="0.25">
      <c r="A113">
        <v>103</v>
      </c>
      <c r="C113" t="s">
        <v>153</v>
      </c>
      <c r="D113" s="21">
        <f t="shared" si="21"/>
        <v>0.25023556658000001</v>
      </c>
      <c r="E113" s="2">
        <f t="shared" si="21"/>
        <v>1.2316530999999999E-6</v>
      </c>
      <c r="F113" s="2">
        <f t="shared" si="21"/>
        <v>5.6897120000000003E-6</v>
      </c>
      <c r="G113" s="2">
        <f t="shared" si="21"/>
        <v>1.7534637155444499E-6</v>
      </c>
      <c r="H113" s="2">
        <f t="shared" si="21"/>
        <v>3.5465182692184199E-8</v>
      </c>
      <c r="I113" s="2">
        <f t="shared" si="21"/>
        <v>3.8759564187436398E-8</v>
      </c>
      <c r="J113">
        <v>4</v>
      </c>
      <c r="K113">
        <v>0.2</v>
      </c>
      <c r="L113">
        <v>10</v>
      </c>
      <c r="M113" s="8">
        <f t="shared" si="22"/>
        <v>5.0047113316000003</v>
      </c>
      <c r="N113" s="3">
        <f t="shared" si="23"/>
        <v>0.12316531</v>
      </c>
      <c r="O113" s="3">
        <f t="shared" si="24"/>
        <v>0.56897120000000001</v>
      </c>
      <c r="P113" s="3">
        <f t="shared" si="25"/>
        <v>9.8439491782335589E-2</v>
      </c>
      <c r="Q113" s="19">
        <f t="shared" si="26"/>
        <v>0.45474846583657053</v>
      </c>
      <c r="R113" s="21"/>
      <c r="S113" s="21"/>
      <c r="T113" s="21"/>
      <c r="U113" s="33">
        <f>[1]Data!U86</f>
        <v>-2.8874773213776609E-3</v>
      </c>
      <c r="V113" s="33">
        <f>[1]Data!V86</f>
        <v>-6.7812097146875217E-4</v>
      </c>
      <c r="W113" s="3"/>
      <c r="X113" s="30">
        <v>0.25023556658000001</v>
      </c>
      <c r="Y113" s="30">
        <v>1.2316530999999999E-6</v>
      </c>
      <c r="Z113" s="30">
        <v>5.6897120000000003E-6</v>
      </c>
      <c r="AA113" s="30">
        <v>1.7534637155444499E-6</v>
      </c>
      <c r="AB113" s="30">
        <v>3.5465182692184199E-8</v>
      </c>
      <c r="AC113" s="30">
        <v>3.8759564187436398E-8</v>
      </c>
      <c r="AD113" s="29">
        <v>11</v>
      </c>
      <c r="AE113" s="29">
        <v>1</v>
      </c>
      <c r="AG113">
        <v>660</v>
      </c>
    </row>
    <row r="114" spans="1:41" x14ac:dyDescent="0.25">
      <c r="A114">
        <v>104</v>
      </c>
      <c r="C114" t="s">
        <v>154</v>
      </c>
      <c r="D114" s="21">
        <f t="shared" si="21"/>
        <v>0.25023588077999998</v>
      </c>
      <c r="E114" s="2">
        <f t="shared" si="21"/>
        <v>-5.7063884999999999E-7</v>
      </c>
      <c r="F114" s="2">
        <f t="shared" si="21"/>
        <v>1.4460692000000001E-6</v>
      </c>
      <c r="G114" s="2">
        <f t="shared" si="21"/>
        <v>1.99847434562929E-6</v>
      </c>
      <c r="H114" s="2">
        <f t="shared" si="21"/>
        <v>4.5335765897881299E-8</v>
      </c>
      <c r="I114" s="2">
        <f t="shared" si="21"/>
        <v>4.6980767568868E-8</v>
      </c>
      <c r="J114">
        <v>4</v>
      </c>
      <c r="K114">
        <v>0.2</v>
      </c>
      <c r="L114">
        <v>10</v>
      </c>
      <c r="M114" s="8">
        <f t="shared" si="22"/>
        <v>5.0047176155999988</v>
      </c>
      <c r="N114" s="3">
        <f t="shared" si="23"/>
        <v>-5.7063885000000002E-2</v>
      </c>
      <c r="O114" s="3">
        <f t="shared" si="24"/>
        <v>0.14460692000000003</v>
      </c>
      <c r="P114" s="3">
        <f t="shared" si="25"/>
        <v>-4.5608075726093732E-2</v>
      </c>
      <c r="Q114" s="19">
        <f t="shared" si="26"/>
        <v>0.11557648691246976</v>
      </c>
      <c r="V114" s="3"/>
      <c r="W114" s="3"/>
      <c r="X114" s="30">
        <v>0.25023588077999998</v>
      </c>
      <c r="Y114" s="30">
        <v>-5.7063884999999999E-7</v>
      </c>
      <c r="Z114" s="30">
        <v>1.4460692000000001E-6</v>
      </c>
      <c r="AA114" s="30">
        <v>1.99847434562929E-6</v>
      </c>
      <c r="AB114" s="30">
        <v>4.5335765897881299E-8</v>
      </c>
      <c r="AC114" s="30">
        <v>4.6980767568868E-8</v>
      </c>
      <c r="AD114" s="29">
        <v>9</v>
      </c>
      <c r="AE114" s="29">
        <v>1</v>
      </c>
      <c r="AG114">
        <v>672</v>
      </c>
    </row>
    <row r="115" spans="1:41" x14ac:dyDescent="0.25">
      <c r="A115">
        <v>105</v>
      </c>
      <c r="C115" t="s">
        <v>155</v>
      </c>
      <c r="D115" s="21">
        <f t="shared" si="21"/>
        <v>0.25005642101999997</v>
      </c>
      <c r="E115" s="2">
        <f t="shared" si="21"/>
        <v>-1.5534074E-6</v>
      </c>
      <c r="F115" s="2">
        <f t="shared" si="21"/>
        <v>-4.3086346999999998E-6</v>
      </c>
      <c r="G115" s="2">
        <f t="shared" si="21"/>
        <v>2.6223421909446999E-6</v>
      </c>
      <c r="H115" s="2">
        <f t="shared" si="21"/>
        <v>1.7691651116840401E-8</v>
      </c>
      <c r="I115" s="2">
        <f t="shared" si="21"/>
        <v>1.8707639854081001E-8</v>
      </c>
      <c r="J115">
        <v>4</v>
      </c>
      <c r="K115">
        <v>0.2</v>
      </c>
      <c r="L115">
        <v>10</v>
      </c>
      <c r="M115" s="8">
        <f t="shared" si="22"/>
        <v>5.0011284203999988</v>
      </c>
      <c r="N115" s="3">
        <f t="shared" si="23"/>
        <v>-0.15534074</v>
      </c>
      <c r="O115" s="3">
        <f t="shared" si="24"/>
        <v>-0.43086346999999997</v>
      </c>
      <c r="P115" s="3">
        <f t="shared" si="25"/>
        <v>-0.12424455198259082</v>
      </c>
      <c r="Q115" s="19">
        <f t="shared" si="26"/>
        <v>-0.34461300233161279</v>
      </c>
      <c r="V115" s="3"/>
      <c r="W115" s="3"/>
      <c r="X115" s="30">
        <v>0.25005642101999997</v>
      </c>
      <c r="Y115" s="30">
        <v>-1.5534074E-6</v>
      </c>
      <c r="Z115" s="30">
        <v>-4.3086346999999998E-6</v>
      </c>
      <c r="AA115" s="30">
        <v>2.6223421909446999E-6</v>
      </c>
      <c r="AB115" s="30">
        <v>1.7691651116840401E-8</v>
      </c>
      <c r="AC115" s="30">
        <v>1.8707639854081001E-8</v>
      </c>
      <c r="AD115" s="29">
        <v>10</v>
      </c>
      <c r="AE115" s="29">
        <v>1</v>
      </c>
      <c r="AG115">
        <v>672</v>
      </c>
    </row>
    <row r="116" spans="1:41" x14ac:dyDescent="0.25">
      <c r="A116">
        <v>106</v>
      </c>
      <c r="X116" s="29"/>
      <c r="Y116" s="29"/>
      <c r="Z116" s="29"/>
      <c r="AA116" s="29"/>
      <c r="AB116" s="29"/>
      <c r="AC116" s="29"/>
      <c r="AD116" s="29"/>
      <c r="AE116" s="29"/>
    </row>
    <row r="117" spans="1:41" x14ac:dyDescent="0.25">
      <c r="A117">
        <v>107</v>
      </c>
      <c r="C117" s="1" t="s">
        <v>156</v>
      </c>
      <c r="J117" s="1" t="s">
        <v>128</v>
      </c>
      <c r="K117" s="1" t="s">
        <v>4</v>
      </c>
      <c r="L117" s="1" t="s">
        <v>18</v>
      </c>
      <c r="M117" s="1" t="s">
        <v>129</v>
      </c>
      <c r="N117" s="4" t="s">
        <v>130</v>
      </c>
      <c r="O117" s="4"/>
      <c r="P117" s="4" t="s">
        <v>131</v>
      </c>
      <c r="Q117" s="4"/>
      <c r="S117" s="1" t="s">
        <v>132</v>
      </c>
      <c r="T117" s="1" t="s">
        <v>132</v>
      </c>
      <c r="U117" s="79" t="s">
        <v>133</v>
      </c>
      <c r="V117" s="79"/>
      <c r="X117" s="29"/>
      <c r="Y117" s="29"/>
      <c r="Z117" s="29"/>
      <c r="AA117" s="29"/>
      <c r="AB117" s="29"/>
      <c r="AC117" s="29"/>
      <c r="AD117" s="29"/>
      <c r="AE117" s="29"/>
    </row>
    <row r="118" spans="1:41" x14ac:dyDescent="0.25">
      <c r="A118">
        <v>108</v>
      </c>
      <c r="N118" t="s">
        <v>135</v>
      </c>
      <c r="O118" t="s">
        <v>136</v>
      </c>
      <c r="P118" t="s">
        <v>137</v>
      </c>
      <c r="Q118" t="s">
        <v>138</v>
      </c>
      <c r="R118" t="s">
        <v>139</v>
      </c>
      <c r="S118" t="s">
        <v>140</v>
      </c>
      <c r="T118" t="s">
        <v>141</v>
      </c>
      <c r="U118" t="s">
        <v>140</v>
      </c>
      <c r="V118" t="s">
        <v>141</v>
      </c>
      <c r="X118" s="29"/>
      <c r="Y118" s="29"/>
      <c r="Z118" s="29"/>
      <c r="AA118" s="29"/>
      <c r="AB118" s="29"/>
      <c r="AC118" s="29"/>
      <c r="AD118" s="29"/>
      <c r="AE118" s="29"/>
    </row>
    <row r="119" spans="1:41" x14ac:dyDescent="0.25">
      <c r="A119">
        <v>109</v>
      </c>
      <c r="C119" t="s">
        <v>157</v>
      </c>
      <c r="D119" s="21">
        <f t="shared" ref="D119:I121" si="27">X119</f>
        <v>1.0114851546000001</v>
      </c>
      <c r="E119" s="2">
        <f t="shared" si="27"/>
        <v>-1.2434419E-6</v>
      </c>
      <c r="F119" s="2">
        <f t="shared" si="27"/>
        <v>-5.2321366000000001E-6</v>
      </c>
      <c r="G119" s="2">
        <f t="shared" si="27"/>
        <v>9.3489143726375096E-6</v>
      </c>
      <c r="H119" s="2">
        <f t="shared" si="27"/>
        <v>2.30994452615209E-8</v>
      </c>
      <c r="I119" s="2">
        <f t="shared" si="27"/>
        <v>2.9480542505863098E-8</v>
      </c>
      <c r="J119">
        <v>4</v>
      </c>
      <c r="K119">
        <v>0.2</v>
      </c>
      <c r="L119">
        <v>10</v>
      </c>
      <c r="M119" s="8">
        <f>J119*D119/K119</f>
        <v>20.229703092000001</v>
      </c>
      <c r="N119" s="3">
        <f>1000000*E119/L119</f>
        <v>-0.12434418999999999</v>
      </c>
      <c r="O119" s="3">
        <f>1000000*F119/L119</f>
        <v>-0.52321366000000002</v>
      </c>
      <c r="P119" s="3">
        <f>J119*N119/M119</f>
        <v>-2.4586458720528212E-2</v>
      </c>
      <c r="Q119" s="3">
        <f>O119*J119/M119</f>
        <v>-0.10345454060705599</v>
      </c>
      <c r="X119" s="30">
        <v>1.0114851546000001</v>
      </c>
      <c r="Y119" s="30">
        <v>-1.2434419E-6</v>
      </c>
      <c r="Z119" s="30">
        <v>-5.2321366000000001E-6</v>
      </c>
      <c r="AA119" s="30">
        <v>9.3489143726375096E-6</v>
      </c>
      <c r="AB119" s="30">
        <v>2.30994452615209E-8</v>
      </c>
      <c r="AC119" s="30">
        <v>2.9480542505863098E-8</v>
      </c>
      <c r="AD119" s="29">
        <v>10</v>
      </c>
      <c r="AE119" s="29">
        <v>1</v>
      </c>
      <c r="AJ119" s="2"/>
      <c r="AK119" s="2"/>
      <c r="AL119" s="2"/>
      <c r="AM119" s="2"/>
      <c r="AN119" s="2"/>
      <c r="AO119" s="2"/>
    </row>
    <row r="120" spans="1:41" x14ac:dyDescent="0.25">
      <c r="A120">
        <v>110</v>
      </c>
      <c r="C120" t="s">
        <v>158</v>
      </c>
      <c r="D120" s="21">
        <f t="shared" si="27"/>
        <v>1.0016203582000001</v>
      </c>
      <c r="E120" s="2">
        <f t="shared" si="27"/>
        <v>2.3726039000000001E-7</v>
      </c>
      <c r="F120" s="2">
        <f t="shared" si="27"/>
        <v>-4.9571636999999998E-6</v>
      </c>
      <c r="G120" s="2">
        <f t="shared" si="27"/>
        <v>5.61011545714816E-6</v>
      </c>
      <c r="H120" s="2">
        <f t="shared" si="27"/>
        <v>2.8169888061508202E-8</v>
      </c>
      <c r="I120" s="2">
        <f t="shared" si="27"/>
        <v>2.52066489107537E-8</v>
      </c>
      <c r="J120">
        <v>4</v>
      </c>
      <c r="K120">
        <v>0.2</v>
      </c>
      <c r="L120">
        <v>10</v>
      </c>
      <c r="M120" s="8">
        <f>J120*D120/K120</f>
        <v>20.032407163999999</v>
      </c>
      <c r="N120" s="3">
        <f t="shared" ref="N120:N127" si="28">1000000*E120/L120</f>
        <v>2.3726039000000001E-2</v>
      </c>
      <c r="O120" s="3">
        <f t="shared" ref="O120:O127" si="29">1000000*F120/L120</f>
        <v>-0.49571636999999996</v>
      </c>
      <c r="P120" s="3">
        <f t="shared" ref="P120:P127" si="30">J120*N120/M120</f>
        <v>4.737531302306551E-3</v>
      </c>
      <c r="Q120" s="3">
        <f t="shared" ref="Q120:Q127" si="31">O120*J120/M120</f>
        <v>-9.8982886268575043E-2</v>
      </c>
      <c r="X120" s="30">
        <v>1.0016203582000001</v>
      </c>
      <c r="Y120" s="30">
        <v>2.3726039000000001E-7</v>
      </c>
      <c r="Z120" s="30">
        <v>-4.9571636999999998E-6</v>
      </c>
      <c r="AA120" s="30">
        <v>5.61011545714816E-6</v>
      </c>
      <c r="AB120" s="30">
        <v>2.8169888061508202E-8</v>
      </c>
      <c r="AC120" s="30">
        <v>2.52066489107537E-8</v>
      </c>
      <c r="AD120" s="29">
        <v>10</v>
      </c>
      <c r="AE120" s="29">
        <v>1</v>
      </c>
      <c r="AJ120" s="2"/>
      <c r="AK120" s="2"/>
      <c r="AL120" s="2"/>
      <c r="AM120" s="2"/>
      <c r="AN120" s="2"/>
      <c r="AO120" s="2"/>
    </row>
    <row r="121" spans="1:41" x14ac:dyDescent="0.25">
      <c r="A121">
        <v>111</v>
      </c>
      <c r="C121" t="s">
        <v>159</v>
      </c>
      <c r="D121" s="21">
        <f t="shared" si="27"/>
        <v>0.99722975861999996</v>
      </c>
      <c r="E121" s="2">
        <f t="shared" si="27"/>
        <v>-1.2267412E-6</v>
      </c>
      <c r="F121" s="2">
        <f t="shared" si="27"/>
        <v>-5.1960263999999999E-6</v>
      </c>
      <c r="G121" s="2">
        <f t="shared" si="27"/>
        <v>3.3258242113210198E-6</v>
      </c>
      <c r="H121" s="2">
        <f t="shared" si="27"/>
        <v>2.1269046113072402E-8</v>
      </c>
      <c r="I121" s="2">
        <f t="shared" si="27"/>
        <v>4.1068730696723498E-8</v>
      </c>
      <c r="J121">
        <v>4</v>
      </c>
      <c r="K121">
        <v>0.2</v>
      </c>
      <c r="L121">
        <v>10</v>
      </c>
      <c r="M121" s="8">
        <f>J121*D121/K121</f>
        <v>19.9445951724</v>
      </c>
      <c r="N121" s="3">
        <f t="shared" si="28"/>
        <v>-0.12267412</v>
      </c>
      <c r="O121" s="3">
        <f t="shared" si="29"/>
        <v>-0.51960264</v>
      </c>
      <c r="P121" s="3">
        <f t="shared" si="30"/>
        <v>-2.4602980193804198E-2</v>
      </c>
      <c r="Q121" s="3">
        <f t="shared" si="31"/>
        <v>-0.10420921267312432</v>
      </c>
      <c r="X121" s="30">
        <v>0.99722975861999996</v>
      </c>
      <c r="Y121" s="30">
        <v>-1.2267412E-6</v>
      </c>
      <c r="Z121" s="30">
        <v>-5.1960263999999999E-6</v>
      </c>
      <c r="AA121" s="30">
        <v>3.3258242113210198E-6</v>
      </c>
      <c r="AB121" s="30">
        <v>2.1269046113072402E-8</v>
      </c>
      <c r="AC121" s="30">
        <v>4.1068730696723498E-8</v>
      </c>
      <c r="AD121" s="29">
        <v>10</v>
      </c>
      <c r="AE121" s="29">
        <v>1</v>
      </c>
      <c r="AJ121" s="2"/>
      <c r="AK121" s="2"/>
      <c r="AL121" s="2"/>
      <c r="AM121" s="2"/>
      <c r="AN121" s="2"/>
      <c r="AO121" s="2"/>
    </row>
    <row r="122" spans="1:41" x14ac:dyDescent="0.25">
      <c r="A122">
        <v>112</v>
      </c>
      <c r="C122" s="7" t="s">
        <v>160</v>
      </c>
      <c r="M122" s="8"/>
      <c r="N122" s="3"/>
      <c r="O122" s="3"/>
      <c r="P122" s="3"/>
      <c r="Q122" s="3"/>
      <c r="X122" s="29"/>
      <c r="Y122" s="29"/>
      <c r="Z122" s="29"/>
      <c r="AA122" s="29"/>
      <c r="AB122" s="29"/>
      <c r="AC122" s="29"/>
      <c r="AD122" s="29"/>
      <c r="AE122" s="29"/>
    </row>
    <row r="123" spans="1:41" x14ac:dyDescent="0.25">
      <c r="A123">
        <v>113</v>
      </c>
      <c r="C123" t="s">
        <v>150</v>
      </c>
      <c r="D123" s="21">
        <f t="shared" ref="D123:I127" si="32">X123</f>
        <v>0.99482614696000005</v>
      </c>
      <c r="E123" s="2">
        <f t="shared" si="32"/>
        <v>-1.227174E-6</v>
      </c>
      <c r="F123" s="2">
        <f t="shared" si="32"/>
        <v>-5.2000547E-6</v>
      </c>
      <c r="G123" s="2">
        <f t="shared" si="32"/>
        <v>1.34537154419855E-6</v>
      </c>
      <c r="H123" s="2">
        <f t="shared" si="32"/>
        <v>1.5934146039245401E-8</v>
      </c>
      <c r="I123" s="2">
        <f t="shared" si="32"/>
        <v>2.3989584550592001E-8</v>
      </c>
      <c r="J123">
        <v>4</v>
      </c>
      <c r="K123">
        <v>0.2</v>
      </c>
      <c r="L123">
        <v>10</v>
      </c>
      <c r="M123" s="8">
        <f>J123*D123/K123</f>
        <v>19.8965229392</v>
      </c>
      <c r="N123" s="3">
        <f>1000000*E123/L123</f>
        <v>-0.1227174</v>
      </c>
      <c r="O123" s="3">
        <f t="shared" si="29"/>
        <v>-0.52000546999999997</v>
      </c>
      <c r="P123" s="3">
        <f t="shared" si="30"/>
        <v>-2.4671124773911722E-2</v>
      </c>
      <c r="Q123" s="3">
        <f t="shared" si="31"/>
        <v>-0.10454197883500309</v>
      </c>
      <c r="R123" s="19">
        <f>1-N87</f>
        <v>5.3391726954738816E-2</v>
      </c>
      <c r="S123" s="3">
        <f>P123*R123</f>
        <v>-1.3172339575949871E-3</v>
      </c>
      <c r="T123" s="3">
        <f>Q123*R123</f>
        <v>-5.5816767892665695E-3</v>
      </c>
      <c r="X123" s="29">
        <v>0.99482614696000005</v>
      </c>
      <c r="Y123" s="30">
        <v>-1.227174E-6</v>
      </c>
      <c r="Z123" s="30">
        <v>-5.2000547E-6</v>
      </c>
      <c r="AA123" s="30">
        <v>1.34537154419855E-6</v>
      </c>
      <c r="AB123" s="30">
        <v>1.5934146039245401E-8</v>
      </c>
      <c r="AC123" s="30">
        <v>2.3989584550592001E-8</v>
      </c>
      <c r="AD123" s="29">
        <v>10</v>
      </c>
      <c r="AE123" s="29">
        <v>1</v>
      </c>
      <c r="AK123" s="2"/>
      <c r="AL123" s="2"/>
      <c r="AM123" s="2"/>
      <c r="AN123" s="2"/>
      <c r="AO123" s="2"/>
    </row>
    <row r="124" spans="1:41" x14ac:dyDescent="0.25">
      <c r="A124">
        <v>114</v>
      </c>
      <c r="C124" t="s">
        <v>161</v>
      </c>
      <c r="D124" s="21">
        <f t="shared" si="32"/>
        <v>0.99450208734000001</v>
      </c>
      <c r="E124" s="2">
        <f t="shared" si="32"/>
        <v>-1.1631266000000001E-6</v>
      </c>
      <c r="F124" s="2">
        <f t="shared" si="32"/>
        <v>-7.8217429999999993E-6</v>
      </c>
      <c r="G124" s="2">
        <f t="shared" si="32"/>
        <v>1.9467005118197199E-5</v>
      </c>
      <c r="H124" s="2">
        <f t="shared" si="32"/>
        <v>3.8180101550938801E-8</v>
      </c>
      <c r="I124" s="2">
        <f t="shared" si="32"/>
        <v>4.5535135214469401E-8</v>
      </c>
      <c r="J124">
        <v>4</v>
      </c>
      <c r="K124">
        <v>0.2</v>
      </c>
      <c r="L124">
        <v>10</v>
      </c>
      <c r="M124" s="8">
        <f>J124*D124/K124</f>
        <v>19.890041746799998</v>
      </c>
      <c r="N124" s="3">
        <f t="shared" si="28"/>
        <v>-0.11631266</v>
      </c>
      <c r="O124" s="3">
        <f t="shared" si="29"/>
        <v>-0.78217429999999999</v>
      </c>
      <c r="P124" s="3">
        <f t="shared" si="30"/>
        <v>-2.339113441402664E-2</v>
      </c>
      <c r="Q124" s="3">
        <f t="shared" si="31"/>
        <v>-0.15729967990154467</v>
      </c>
      <c r="R124" s="19">
        <f>1-N88</f>
        <v>6.1719507983574284E-2</v>
      </c>
      <c r="S124" s="3">
        <f>P124*R124</f>
        <v>-1.4436893072113765E-3</v>
      </c>
      <c r="T124" s="3">
        <f>Q124*R124</f>
        <v>-9.7084588494970661E-3</v>
      </c>
      <c r="X124" s="30">
        <v>0.99450208734000001</v>
      </c>
      <c r="Y124" s="30">
        <v>-1.1631266000000001E-6</v>
      </c>
      <c r="Z124" s="30">
        <v>-7.8217429999999993E-6</v>
      </c>
      <c r="AA124" s="30">
        <v>1.9467005118197199E-5</v>
      </c>
      <c r="AB124" s="30">
        <v>3.8180101550938801E-8</v>
      </c>
      <c r="AC124" s="30">
        <v>4.5535135214469401E-8</v>
      </c>
      <c r="AD124" s="29">
        <v>11</v>
      </c>
      <c r="AE124" s="29">
        <v>1</v>
      </c>
      <c r="AJ124" s="2"/>
      <c r="AK124" s="2"/>
      <c r="AL124" s="2"/>
      <c r="AM124" s="2"/>
      <c r="AN124" s="2"/>
      <c r="AO124" s="2"/>
    </row>
    <row r="125" spans="1:41" x14ac:dyDescent="0.25">
      <c r="A125">
        <v>115</v>
      </c>
      <c r="C125" t="s">
        <v>152</v>
      </c>
      <c r="D125" s="21">
        <f t="shared" si="32"/>
        <v>1.0004014758599999</v>
      </c>
      <c r="E125" s="2">
        <f t="shared" si="32"/>
        <v>-3.9949266E-7</v>
      </c>
      <c r="F125" s="2">
        <f t="shared" si="32"/>
        <v>-7.2567881000000002E-6</v>
      </c>
      <c r="G125" s="2">
        <f t="shared" si="32"/>
        <v>1.7007618753611199E-5</v>
      </c>
      <c r="H125" s="2">
        <f t="shared" si="32"/>
        <v>4.8649762499979401E-8</v>
      </c>
      <c r="I125" s="2">
        <f t="shared" si="32"/>
        <v>4.0374343925195898E-8</v>
      </c>
      <c r="J125">
        <v>4</v>
      </c>
      <c r="K125">
        <v>0.2</v>
      </c>
      <c r="L125">
        <v>10</v>
      </c>
      <c r="M125" s="8">
        <f>J125*D125/K125</f>
        <v>20.008029517199997</v>
      </c>
      <c r="N125" s="3">
        <f t="shared" si="28"/>
        <v>-3.9949265999999997E-2</v>
      </c>
      <c r="O125" s="3">
        <f t="shared" si="29"/>
        <v>-0.72567881000000001</v>
      </c>
      <c r="P125" s="3">
        <f t="shared" si="30"/>
        <v>-7.9866467541258711E-3</v>
      </c>
      <c r="Q125" s="3">
        <f t="shared" si="31"/>
        <v>-0.1450775168791443</v>
      </c>
      <c r="R125" s="19">
        <f>1-N89</f>
        <v>-0.11030716064748369</v>
      </c>
      <c r="S125" s="3">
        <f>P125*R125</f>
        <v>8.8098432654206663E-4</v>
      </c>
      <c r="T125" s="3">
        <f>Q125*R125</f>
        <v>1.6003088960725796E-2</v>
      </c>
      <c r="X125" s="30">
        <v>1.0004014758599999</v>
      </c>
      <c r="Y125" s="30">
        <v>-3.9949266E-7</v>
      </c>
      <c r="Z125" s="30">
        <v>-7.2567881000000002E-6</v>
      </c>
      <c r="AA125" s="30">
        <v>1.7007618753611199E-5</v>
      </c>
      <c r="AB125" s="30">
        <v>4.8649762499979401E-8</v>
      </c>
      <c r="AC125" s="30">
        <v>4.0374343925195898E-8</v>
      </c>
      <c r="AD125" s="29">
        <v>11</v>
      </c>
      <c r="AE125" s="29">
        <v>1</v>
      </c>
      <c r="AJ125" s="2"/>
      <c r="AK125" s="2"/>
      <c r="AL125" s="2"/>
      <c r="AM125" s="2"/>
      <c r="AN125" s="2"/>
      <c r="AO125" s="2"/>
    </row>
    <row r="126" spans="1:41" x14ac:dyDescent="0.25">
      <c r="A126">
        <v>116</v>
      </c>
      <c r="C126" t="s">
        <v>162</v>
      </c>
      <c r="D126" s="21">
        <f t="shared" si="32"/>
        <v>1.0022312743999999</v>
      </c>
      <c r="E126" s="2">
        <f t="shared" si="32"/>
        <v>-3.3578320000000002E-7</v>
      </c>
      <c r="F126" s="2">
        <f t="shared" si="32"/>
        <v>-3.9320067300000001E-8</v>
      </c>
      <c r="G126" s="2">
        <f t="shared" si="32"/>
        <v>1.5446829587112798E-5</v>
      </c>
      <c r="H126" s="2">
        <f t="shared" si="32"/>
        <v>2.3607644666505799E-8</v>
      </c>
      <c r="I126" s="2">
        <f t="shared" si="32"/>
        <v>2.8023643110287302E-8</v>
      </c>
      <c r="J126">
        <v>4</v>
      </c>
      <c r="K126">
        <v>0.2</v>
      </c>
      <c r="L126">
        <v>10</v>
      </c>
      <c r="M126" s="8">
        <f>J126*D126/K126</f>
        <v>20.044625487999998</v>
      </c>
      <c r="N126" s="3">
        <f t="shared" si="28"/>
        <v>-3.3578320000000002E-2</v>
      </c>
      <c r="O126" s="3">
        <f t="shared" si="29"/>
        <v>-3.9320067299999997E-3</v>
      </c>
      <c r="P126" s="3">
        <f t="shared" si="30"/>
        <v>-6.7007128709093908E-3</v>
      </c>
      <c r="Q126" s="3">
        <f t="shared" si="31"/>
        <v>-7.8465057525848052E-4</v>
      </c>
      <c r="R126" s="19">
        <f>1-N90</f>
        <v>-9.4811123415432741E-2</v>
      </c>
      <c r="S126" s="3">
        <f>P126*R126</f>
        <v>6.3530211497516884E-4</v>
      </c>
      <c r="T126" s="3">
        <f>Q126*R126</f>
        <v>7.4393602528822087E-5</v>
      </c>
      <c r="U126" s="32">
        <f>SUM(S123:S126)</f>
        <v>-1.2446368232891282E-3</v>
      </c>
      <c r="V126" s="32">
        <f>SUM(T123:T126)</f>
        <v>7.8734692449098265E-4</v>
      </c>
      <c r="X126" s="30">
        <v>1.0022312743999999</v>
      </c>
      <c r="Y126" s="30">
        <v>-3.3578320000000002E-7</v>
      </c>
      <c r="Z126" s="30">
        <v>-3.9320067300000001E-8</v>
      </c>
      <c r="AA126" s="30">
        <v>1.5446829587112798E-5</v>
      </c>
      <c r="AB126" s="30">
        <v>2.3607644666505799E-8</v>
      </c>
      <c r="AC126" s="30">
        <v>2.8023643110287302E-8</v>
      </c>
      <c r="AD126" s="29">
        <v>7</v>
      </c>
      <c r="AE126" s="29">
        <v>1</v>
      </c>
      <c r="AJ126" s="2"/>
      <c r="AK126" s="2"/>
      <c r="AL126" s="2"/>
      <c r="AM126" s="2"/>
      <c r="AN126" s="2"/>
      <c r="AO126" s="2"/>
    </row>
    <row r="127" spans="1:41" x14ac:dyDescent="0.25">
      <c r="A127">
        <v>117</v>
      </c>
      <c r="C127" t="s">
        <v>163</v>
      </c>
      <c r="D127" s="21">
        <f t="shared" si="32"/>
        <v>0.98582853926000003</v>
      </c>
      <c r="E127" s="2">
        <f t="shared" si="32"/>
        <v>-3.2220191999999999E-7</v>
      </c>
      <c r="F127" s="2">
        <f t="shared" si="32"/>
        <v>-1.110258479E-8</v>
      </c>
      <c r="G127" s="2">
        <f t="shared" si="32"/>
        <v>1.18691341037943E-5</v>
      </c>
      <c r="H127" s="2">
        <f t="shared" si="32"/>
        <v>2.3482801678964999E-8</v>
      </c>
      <c r="I127" s="2">
        <f t="shared" si="32"/>
        <v>2.9470779101698698E-8</v>
      </c>
      <c r="J127">
        <v>4</v>
      </c>
      <c r="K127">
        <v>0.2</v>
      </c>
      <c r="L127">
        <v>10</v>
      </c>
      <c r="M127" s="8">
        <f>J127*D127/K127</f>
        <v>19.716570785199998</v>
      </c>
      <c r="N127" s="3">
        <f t="shared" si="28"/>
        <v>-3.2220191999999995E-2</v>
      </c>
      <c r="O127" s="3">
        <f t="shared" si="29"/>
        <v>-1.1102584790000001E-3</v>
      </c>
      <c r="P127" s="3">
        <f t="shared" si="30"/>
        <v>-6.5366725991084992E-3</v>
      </c>
      <c r="Q127" s="3">
        <f t="shared" si="31"/>
        <v>-2.2524372845472742E-4</v>
      </c>
      <c r="U127" s="33">
        <f>[1]Data!U142</f>
        <v>-3.3986827359856458E-3</v>
      </c>
      <c r="V127" s="33">
        <f>[1]Data!V142</f>
        <v>-7.297072886064429E-4</v>
      </c>
      <c r="X127" s="30">
        <v>0.98582853926000003</v>
      </c>
      <c r="Y127" s="30">
        <v>-3.2220191999999999E-7</v>
      </c>
      <c r="Z127" s="30">
        <v>-1.110258479E-8</v>
      </c>
      <c r="AA127" s="30">
        <v>1.18691341037943E-5</v>
      </c>
      <c r="AB127" s="30">
        <v>2.3482801678964999E-8</v>
      </c>
      <c r="AC127" s="30">
        <v>2.9470779101698698E-8</v>
      </c>
      <c r="AD127" s="29">
        <v>7</v>
      </c>
      <c r="AE127" s="29">
        <v>1</v>
      </c>
      <c r="AJ127" s="2"/>
      <c r="AK127" s="2"/>
      <c r="AL127" s="2"/>
      <c r="AM127" s="2"/>
      <c r="AN127" s="2"/>
      <c r="AO127" s="2"/>
    </row>
    <row r="128" spans="1:41" x14ac:dyDescent="0.25">
      <c r="A128">
        <v>118</v>
      </c>
      <c r="X128" s="30"/>
      <c r="Y128" s="30"/>
      <c r="Z128" s="30"/>
      <c r="AA128" s="30"/>
      <c r="AB128" s="30"/>
      <c r="AC128" s="30"/>
      <c r="AD128" s="29"/>
      <c r="AE128" s="29"/>
      <c r="AJ128" s="2"/>
      <c r="AK128" s="2"/>
      <c r="AL128" s="2"/>
      <c r="AM128" s="2"/>
      <c r="AN128" s="2"/>
      <c r="AO128" s="2"/>
    </row>
    <row r="129" spans="1:40" x14ac:dyDescent="0.25">
      <c r="A129">
        <v>119</v>
      </c>
      <c r="C129" s="1" t="s">
        <v>164</v>
      </c>
      <c r="J129" s="1" t="s">
        <v>128</v>
      </c>
      <c r="K129" s="1" t="s">
        <v>4</v>
      </c>
      <c r="L129" s="1" t="s">
        <v>18</v>
      </c>
      <c r="M129" s="1" t="s">
        <v>129</v>
      </c>
      <c r="N129" s="4" t="s">
        <v>130</v>
      </c>
      <c r="O129" s="4"/>
      <c r="P129" s="4" t="s">
        <v>131</v>
      </c>
      <c r="Q129" s="4"/>
      <c r="S129" s="1" t="s">
        <v>132</v>
      </c>
      <c r="T129" s="1" t="s">
        <v>132</v>
      </c>
      <c r="U129" s="79" t="s">
        <v>133</v>
      </c>
      <c r="V129" s="79"/>
      <c r="X129" s="29"/>
      <c r="Y129" s="29"/>
      <c r="Z129" s="29"/>
      <c r="AA129" s="29"/>
      <c r="AB129" s="30"/>
      <c r="AC129" s="29"/>
      <c r="AD129" s="29"/>
      <c r="AE129" s="29"/>
    </row>
    <row r="130" spans="1:40" x14ac:dyDescent="0.25">
      <c r="A130">
        <v>120</v>
      </c>
      <c r="C130" s="34" t="s">
        <v>165</v>
      </c>
      <c r="D130" s="11"/>
      <c r="E130" s="11"/>
      <c r="F130" s="11"/>
      <c r="G130" s="11"/>
      <c r="H130" s="11"/>
      <c r="I130" s="11"/>
      <c r="J130" s="11"/>
      <c r="K130" s="11"/>
      <c r="L130" s="11"/>
      <c r="M130" s="11"/>
      <c r="N130" s="11" t="s">
        <v>135</v>
      </c>
      <c r="O130" s="11" t="s">
        <v>136</v>
      </c>
      <c r="P130" s="11" t="s">
        <v>137</v>
      </c>
      <c r="Q130" s="11" t="s">
        <v>138</v>
      </c>
      <c r="R130" s="11" t="s">
        <v>139</v>
      </c>
      <c r="S130" s="11" t="s">
        <v>140</v>
      </c>
      <c r="T130" s="11" t="s">
        <v>141</v>
      </c>
      <c r="U130" s="11" t="s">
        <v>140</v>
      </c>
      <c r="V130" s="11" t="s">
        <v>141</v>
      </c>
      <c r="W130" s="11"/>
      <c r="X130" s="29"/>
      <c r="Y130" s="29"/>
      <c r="Z130" s="29"/>
      <c r="AA130" s="29"/>
      <c r="AB130" s="30"/>
      <c r="AC130" s="29"/>
      <c r="AD130" s="29"/>
      <c r="AE130" s="29"/>
      <c r="AF130" s="29"/>
      <c r="AG130" s="28" t="s">
        <v>166</v>
      </c>
      <c r="AH130" s="29"/>
      <c r="AI130" s="29"/>
      <c r="AJ130" s="29"/>
      <c r="AK130" s="29"/>
      <c r="AL130" s="29"/>
      <c r="AM130" s="29"/>
      <c r="AN130" s="29"/>
    </row>
    <row r="131" spans="1:40" x14ac:dyDescent="0.25">
      <c r="A131">
        <v>121</v>
      </c>
      <c r="B131" s="12" t="s">
        <v>103</v>
      </c>
      <c r="C131" s="11" t="s">
        <v>150</v>
      </c>
      <c r="D131" s="24">
        <f t="shared" ref="D131:I136" si="33">X131</f>
        <v>1.0094128778</v>
      </c>
      <c r="E131" s="35">
        <f t="shared" si="33"/>
        <v>9.1214159000000001E-7</v>
      </c>
      <c r="F131" s="35">
        <f t="shared" si="33"/>
        <v>9.3169382999999997E-7</v>
      </c>
      <c r="G131" s="35">
        <f t="shared" si="33"/>
        <v>1.09982035378906E-5</v>
      </c>
      <c r="H131" s="35">
        <f t="shared" si="33"/>
        <v>3.75252193528819E-8</v>
      </c>
      <c r="I131" s="35">
        <f t="shared" si="33"/>
        <v>3.0629484280038103E-8</v>
      </c>
      <c r="J131" s="11">
        <v>4</v>
      </c>
      <c r="K131" s="11">
        <v>0.2</v>
      </c>
      <c r="L131" s="11">
        <v>10</v>
      </c>
      <c r="M131" s="36">
        <f t="shared" ref="M131:M136" si="34">J131*D131/K131</f>
        <v>20.188257556</v>
      </c>
      <c r="N131" s="37">
        <f t="shared" ref="N131:N136" si="35">1000000*E131/L131</f>
        <v>9.1214159000000003E-2</v>
      </c>
      <c r="O131" s="37">
        <f t="shared" ref="O131:O136" si="36">1000000*F131/L131</f>
        <v>9.3169382999999995E-2</v>
      </c>
      <c r="P131" s="37">
        <f t="shared" ref="P131:P136" si="37">J131*N131/M131</f>
        <v>1.8072715537134791E-2</v>
      </c>
      <c r="Q131" s="37">
        <f t="shared" ref="Q131:Q136" si="38">O131*J131/M131</f>
        <v>1.8460113804583362E-2</v>
      </c>
      <c r="R131" s="11"/>
      <c r="S131" s="11"/>
      <c r="T131" s="11"/>
      <c r="U131" s="11"/>
      <c r="V131" s="11"/>
      <c r="W131" s="11"/>
      <c r="X131" s="30">
        <v>1.0094128778</v>
      </c>
      <c r="Y131" s="30">
        <v>9.1214159000000001E-7</v>
      </c>
      <c r="Z131" s="30">
        <v>9.3169382999999997E-7</v>
      </c>
      <c r="AA131" s="30">
        <v>1.09982035378906E-5</v>
      </c>
      <c r="AB131" s="30">
        <v>3.75252193528819E-8</v>
      </c>
      <c r="AC131" s="30">
        <v>3.0629484280038103E-8</v>
      </c>
      <c r="AD131" s="29">
        <v>9</v>
      </c>
      <c r="AE131" s="29">
        <v>1</v>
      </c>
      <c r="AF131" s="29"/>
      <c r="AG131" s="29">
        <v>1.0306808002000001</v>
      </c>
      <c r="AH131" s="30">
        <v>8.9681381999999998E-7</v>
      </c>
      <c r="AI131" s="30">
        <v>2.6312221E-6</v>
      </c>
      <c r="AJ131" s="30">
        <v>1.16535433327851E-5</v>
      </c>
      <c r="AK131" s="30">
        <v>2.2275057275068901E-8</v>
      </c>
      <c r="AL131" s="30">
        <v>1.5654558971430699E-8</v>
      </c>
      <c r="AM131" s="29">
        <v>10</v>
      </c>
      <c r="AN131" s="29">
        <v>1</v>
      </c>
    </row>
    <row r="132" spans="1:40" x14ac:dyDescent="0.25">
      <c r="A132">
        <v>122</v>
      </c>
      <c r="B132" s="12" t="s">
        <v>104</v>
      </c>
      <c r="C132" s="11" t="s">
        <v>158</v>
      </c>
      <c r="D132" s="24">
        <f t="shared" si="33"/>
        <v>0.99598023244</v>
      </c>
      <c r="E132" s="35">
        <f t="shared" si="33"/>
        <v>1.8602863000000001E-6</v>
      </c>
      <c r="F132" s="35">
        <f t="shared" si="33"/>
        <v>1.2311878999999999E-6</v>
      </c>
      <c r="G132" s="35">
        <f t="shared" si="33"/>
        <v>5.0416906945236797E-6</v>
      </c>
      <c r="H132" s="35">
        <f t="shared" si="33"/>
        <v>3.8074941986955199E-8</v>
      </c>
      <c r="I132" s="35">
        <f t="shared" si="33"/>
        <v>3.4626751112254199E-8</v>
      </c>
      <c r="J132" s="11">
        <v>4</v>
      </c>
      <c r="K132" s="11">
        <v>0.2</v>
      </c>
      <c r="L132" s="11">
        <v>10</v>
      </c>
      <c r="M132" s="36">
        <f t="shared" si="34"/>
        <v>19.9196046488</v>
      </c>
      <c r="N132" s="37">
        <f t="shared" si="35"/>
        <v>0.18602863</v>
      </c>
      <c r="O132" s="37">
        <f t="shared" si="36"/>
        <v>0.12311878999999999</v>
      </c>
      <c r="P132" s="37">
        <f t="shared" si="37"/>
        <v>3.7355887986703945E-2</v>
      </c>
      <c r="Q132" s="37">
        <f t="shared" si="38"/>
        <v>2.4723139273231897E-2</v>
      </c>
      <c r="R132" s="11"/>
      <c r="S132" s="11"/>
      <c r="T132" s="11"/>
      <c r="U132" s="11"/>
      <c r="V132" s="11"/>
      <c r="W132" s="11"/>
      <c r="X132" s="29">
        <v>0.99598023244</v>
      </c>
      <c r="Y132" s="30">
        <v>1.8602863000000001E-6</v>
      </c>
      <c r="Z132" s="30">
        <v>1.2311878999999999E-6</v>
      </c>
      <c r="AA132" s="30">
        <v>5.0416906945236797E-6</v>
      </c>
      <c r="AB132" s="30">
        <v>3.8074941986955199E-8</v>
      </c>
      <c r="AC132" s="30">
        <v>3.4626751112254199E-8</v>
      </c>
      <c r="AD132" s="29">
        <v>9</v>
      </c>
      <c r="AE132" s="29">
        <v>1</v>
      </c>
      <c r="AF132" s="29"/>
      <c r="AG132" s="30">
        <v>1.0126063076</v>
      </c>
      <c r="AH132" s="30">
        <v>1.9582220999999999E-6</v>
      </c>
      <c r="AI132" s="30">
        <v>3.0139956E-6</v>
      </c>
      <c r="AJ132" s="30">
        <v>4.5192115178319897E-6</v>
      </c>
      <c r="AK132" s="30">
        <v>3.0404310296239197E-8</v>
      </c>
      <c r="AL132" s="30">
        <v>3.3112042864190697E-8</v>
      </c>
      <c r="AM132" s="29">
        <v>10</v>
      </c>
      <c r="AN132" s="29">
        <v>1</v>
      </c>
    </row>
    <row r="133" spans="1:40" x14ac:dyDescent="0.25">
      <c r="A133">
        <v>123</v>
      </c>
      <c r="B133" s="12" t="s">
        <v>105</v>
      </c>
      <c r="C133" s="11"/>
      <c r="D133" s="24"/>
      <c r="E133" s="35"/>
      <c r="F133" s="35"/>
      <c r="G133" s="35"/>
      <c r="H133" s="35"/>
      <c r="I133" s="35"/>
      <c r="J133" s="11"/>
      <c r="K133" s="11"/>
      <c r="L133" s="11"/>
      <c r="M133" s="36"/>
      <c r="N133" s="37"/>
      <c r="O133" s="37"/>
      <c r="P133" s="37"/>
      <c r="Q133" s="37"/>
      <c r="R133" s="11"/>
      <c r="S133" s="11"/>
      <c r="T133" s="11"/>
      <c r="U133" s="11"/>
      <c r="V133" s="11"/>
      <c r="W133" s="11"/>
      <c r="X133" s="29"/>
      <c r="Y133" s="29"/>
      <c r="Z133" s="29"/>
      <c r="AA133" s="29"/>
      <c r="AB133" s="29"/>
      <c r="AC133" s="29"/>
      <c r="AD133" s="29"/>
      <c r="AE133" s="29"/>
      <c r="AF133" s="29"/>
      <c r="AG133" s="29"/>
      <c r="AH133" s="29"/>
      <c r="AI133" s="29"/>
      <c r="AJ133" s="29"/>
      <c r="AK133" s="29"/>
      <c r="AL133" s="29"/>
      <c r="AM133" s="29"/>
      <c r="AN133" s="29"/>
    </row>
    <row r="134" spans="1:40" x14ac:dyDescent="0.25">
      <c r="A134">
        <v>124</v>
      </c>
      <c r="C134" s="11" t="s">
        <v>150</v>
      </c>
      <c r="D134" s="24">
        <f t="shared" si="33"/>
        <v>1.0011379305999999</v>
      </c>
      <c r="E134" s="35">
        <f t="shared" si="33"/>
        <v>9.2361206999999999E-7</v>
      </c>
      <c r="F134" s="35">
        <f t="shared" si="33"/>
        <v>9.9709513999999989E-7</v>
      </c>
      <c r="G134" s="35">
        <f t="shared" si="33"/>
        <v>4.6644302107096796E-6</v>
      </c>
      <c r="H134" s="35">
        <f t="shared" si="33"/>
        <v>3.0294870488666899E-8</v>
      </c>
      <c r="I134" s="35">
        <f t="shared" si="33"/>
        <v>2.69993468743301E-8</v>
      </c>
      <c r="J134" s="11">
        <v>4</v>
      </c>
      <c r="K134" s="11">
        <v>0.2</v>
      </c>
      <c r="L134" s="11">
        <v>10</v>
      </c>
      <c r="M134" s="36">
        <f t="shared" si="34"/>
        <v>20.022758611999997</v>
      </c>
      <c r="N134" s="37">
        <f t="shared" si="35"/>
        <v>9.2361207000000001E-2</v>
      </c>
      <c r="O134" s="37">
        <f t="shared" si="36"/>
        <v>9.9709513999999985E-2</v>
      </c>
      <c r="P134" s="37">
        <f t="shared" si="37"/>
        <v>1.8451245163520331E-2</v>
      </c>
      <c r="Q134" s="37">
        <f t="shared" si="38"/>
        <v>1.9919236091722605E-2</v>
      </c>
      <c r="R134" s="38">
        <f>1-N64</f>
        <v>6.2789050784570866E-2</v>
      </c>
      <c r="S134" s="37">
        <f>P134*R134</f>
        <v>1.1585361696108457E-3</v>
      </c>
      <c r="T134" s="37">
        <f>Q134*R134</f>
        <v>1.2507099265530275E-3</v>
      </c>
      <c r="U134" s="11"/>
      <c r="V134" s="11"/>
      <c r="W134" s="11"/>
      <c r="X134" s="30">
        <v>1.0011379305999999</v>
      </c>
      <c r="Y134" s="30">
        <v>9.2361206999999999E-7</v>
      </c>
      <c r="Z134" s="31">
        <v>9.9709513999999989E-7</v>
      </c>
      <c r="AA134" s="30">
        <v>4.6644302107096796E-6</v>
      </c>
      <c r="AB134" s="30">
        <v>3.0294870488666899E-8</v>
      </c>
      <c r="AC134" s="30">
        <v>2.69993468743301E-8</v>
      </c>
      <c r="AD134" s="29">
        <v>9</v>
      </c>
      <c r="AE134" s="29">
        <v>1</v>
      </c>
      <c r="AF134" s="29"/>
      <c r="AG134" s="30">
        <v>1.0058970958</v>
      </c>
      <c r="AH134" s="30">
        <v>9.1581671000000003E-7</v>
      </c>
      <c r="AI134" s="30">
        <v>1.7973378E-6</v>
      </c>
      <c r="AJ134" s="30">
        <v>2.5351063494485998E-6</v>
      </c>
      <c r="AK134" s="30">
        <v>3.5976825938733097E-8</v>
      </c>
      <c r="AL134" s="30">
        <v>2.7768558175749801E-8</v>
      </c>
      <c r="AM134" s="29">
        <v>9</v>
      </c>
      <c r="AN134" s="29">
        <v>1</v>
      </c>
    </row>
    <row r="135" spans="1:40" x14ac:dyDescent="0.25">
      <c r="A135">
        <v>125</v>
      </c>
      <c r="C135" s="11" t="s">
        <v>161</v>
      </c>
      <c r="D135" s="24">
        <f t="shared" si="33"/>
        <v>1.0069969834000001</v>
      </c>
      <c r="E135" s="35">
        <f t="shared" si="33"/>
        <v>1.8069595000000001E-6</v>
      </c>
      <c r="F135" s="35">
        <f t="shared" si="33"/>
        <v>3.0975823E-6</v>
      </c>
      <c r="G135" s="35">
        <f t="shared" si="33"/>
        <v>1.62452488310077E-5</v>
      </c>
      <c r="H135" s="35">
        <f t="shared" si="33"/>
        <v>5.0866161981714298E-8</v>
      </c>
      <c r="I135" s="35">
        <f t="shared" si="33"/>
        <v>6.1196471627945998E-8</v>
      </c>
      <c r="J135" s="11">
        <v>4</v>
      </c>
      <c r="K135" s="11">
        <v>0.2</v>
      </c>
      <c r="L135" s="11">
        <v>10</v>
      </c>
      <c r="M135" s="36">
        <f t="shared" si="34"/>
        <v>20.139939668</v>
      </c>
      <c r="N135" s="37">
        <f t="shared" si="35"/>
        <v>0.18069594999999999</v>
      </c>
      <c r="O135" s="37">
        <f t="shared" si="36"/>
        <v>0.30975823000000002</v>
      </c>
      <c r="P135" s="37">
        <f t="shared" si="37"/>
        <v>3.588808168817003E-2</v>
      </c>
      <c r="Q135" s="37">
        <f t="shared" si="38"/>
        <v>6.1521183301689722E-2</v>
      </c>
      <c r="R135" s="38">
        <f>1-N65</f>
        <v>7.1193641153213805E-2</v>
      </c>
      <c r="S135" s="37">
        <f>P135*R135</f>
        <v>2.5550032093848004E-3</v>
      </c>
      <c r="T135" s="37">
        <f>Q135*R135</f>
        <v>4.3799170473015877E-3</v>
      </c>
      <c r="U135" s="11"/>
      <c r="V135" s="11"/>
      <c r="W135" s="11"/>
      <c r="X135" s="30">
        <v>1.0069969834000001</v>
      </c>
      <c r="Y135" s="30">
        <v>1.8069595000000001E-6</v>
      </c>
      <c r="Z135" s="30">
        <v>3.0975823E-6</v>
      </c>
      <c r="AA135" s="30">
        <v>1.62452488310077E-5</v>
      </c>
      <c r="AB135" s="30">
        <v>5.0866161981714298E-8</v>
      </c>
      <c r="AC135" s="30">
        <v>6.1196471627945998E-8</v>
      </c>
      <c r="AD135" s="29">
        <v>10</v>
      </c>
      <c r="AE135" s="29">
        <v>1</v>
      </c>
      <c r="AF135" s="29"/>
      <c r="AG135" s="30">
        <v>1.0049088664000001</v>
      </c>
      <c r="AH135" s="30">
        <v>1.597317E-6</v>
      </c>
      <c r="AI135" s="30">
        <v>3.1888817000000002E-6</v>
      </c>
      <c r="AJ135" s="30">
        <v>1.6597290871269999E-5</v>
      </c>
      <c r="AK135" s="30">
        <v>2.7057714186531E-8</v>
      </c>
      <c r="AL135" s="30">
        <v>5.8950193028606798E-8</v>
      </c>
      <c r="AM135" s="29">
        <v>10</v>
      </c>
      <c r="AN135" s="29">
        <v>1</v>
      </c>
    </row>
    <row r="136" spans="1:40" x14ac:dyDescent="0.25">
      <c r="A136">
        <v>126</v>
      </c>
      <c r="C136" s="11" t="s">
        <v>152</v>
      </c>
      <c r="D136" s="24">
        <f t="shared" si="33"/>
        <v>1.0100697005999999</v>
      </c>
      <c r="E136" s="35">
        <f t="shared" si="33"/>
        <v>-7.4206982999999999E-7</v>
      </c>
      <c r="F136" s="35">
        <f t="shared" si="33"/>
        <v>-2.0721093999999998E-6</v>
      </c>
      <c r="G136" s="35">
        <f t="shared" si="33"/>
        <v>5.1378240826110302E-6</v>
      </c>
      <c r="H136" s="35">
        <f t="shared" si="33"/>
        <v>4.9237431517506103E-8</v>
      </c>
      <c r="I136" s="35">
        <f t="shared" si="33"/>
        <v>6.5255207620848198E-8</v>
      </c>
      <c r="J136" s="11">
        <v>4</v>
      </c>
      <c r="K136" s="11">
        <v>0.2</v>
      </c>
      <c r="L136" s="11">
        <v>10</v>
      </c>
      <c r="M136" s="36">
        <f t="shared" si="34"/>
        <v>20.201394011999998</v>
      </c>
      <c r="N136" s="37">
        <f t="shared" si="35"/>
        <v>-7.4206983000000004E-2</v>
      </c>
      <c r="O136" s="37">
        <f t="shared" si="36"/>
        <v>-0.20721094000000001</v>
      </c>
      <c r="P136" s="37">
        <f t="shared" si="37"/>
        <v>-1.4693438077772196E-2</v>
      </c>
      <c r="Q136" s="37">
        <f t="shared" si="38"/>
        <v>-4.1029037872715696E-2</v>
      </c>
      <c r="R136" s="38">
        <f>1-N66</f>
        <v>-6.9553887038330986E-2</v>
      </c>
      <c r="S136" s="37">
        <f>P136*R136</f>
        <v>1.0219857322660785E-3</v>
      </c>
      <c r="T136" s="37">
        <f>Q136*R136</f>
        <v>2.8537290654902714E-3</v>
      </c>
      <c r="U136" s="39">
        <f>SUM(S134:S136)</f>
        <v>4.7355251112617246E-3</v>
      </c>
      <c r="V136" s="39">
        <f>SUM(T134:T136)</f>
        <v>8.4843560393448869E-3</v>
      </c>
      <c r="W136" s="11"/>
      <c r="X136" s="30">
        <v>1.0100697005999999</v>
      </c>
      <c r="Y136" s="30">
        <v>-7.4206982999999999E-7</v>
      </c>
      <c r="Z136" s="30">
        <v>-2.0721093999999998E-6</v>
      </c>
      <c r="AA136" s="30">
        <v>5.1378240826110302E-6</v>
      </c>
      <c r="AB136" s="30">
        <v>4.9237431517506103E-8</v>
      </c>
      <c r="AC136" s="30">
        <v>6.5255207620848198E-8</v>
      </c>
      <c r="AD136" s="29">
        <v>10</v>
      </c>
      <c r="AE136" s="29">
        <v>1</v>
      </c>
      <c r="AF136" s="29"/>
      <c r="AG136" s="30">
        <v>1.0265258782</v>
      </c>
      <c r="AH136" s="30">
        <v>-6.5037182E-7</v>
      </c>
      <c r="AI136" s="30">
        <v>-3.1806719E-6</v>
      </c>
      <c r="AJ136" s="30">
        <v>1.32310412914944E-4</v>
      </c>
      <c r="AK136" s="30">
        <v>7.1440182529635205E-8</v>
      </c>
      <c r="AL136" s="30">
        <v>6.53668542564961E-8</v>
      </c>
      <c r="AM136" s="29">
        <v>10</v>
      </c>
      <c r="AN136" s="29">
        <v>1</v>
      </c>
    </row>
    <row r="137" spans="1:40" x14ac:dyDescent="0.25">
      <c r="A137">
        <v>127</v>
      </c>
      <c r="D137" s="21"/>
      <c r="E137" s="2"/>
      <c r="F137" s="2"/>
      <c r="G137" s="2"/>
      <c r="H137" s="2"/>
      <c r="I137" s="2"/>
      <c r="M137" s="8"/>
      <c r="N137" s="3"/>
      <c r="O137" s="3"/>
      <c r="P137" s="3"/>
      <c r="Q137" s="3"/>
      <c r="R137" s="19"/>
      <c r="S137" s="3"/>
      <c r="T137" s="3"/>
      <c r="U137" s="40">
        <f>'[1]Data(2013)'!U152</f>
        <v>1.5729883911374341E-3</v>
      </c>
      <c r="V137" s="40">
        <f>'[1]Data(2013)'!V152</f>
        <v>6.9226332340198643E-4</v>
      </c>
      <c r="X137" s="30"/>
      <c r="Y137" s="30"/>
      <c r="Z137" s="30"/>
      <c r="AA137" s="30"/>
      <c r="AB137" s="30"/>
      <c r="AC137" s="30"/>
      <c r="AD137" s="29"/>
      <c r="AE137" s="29"/>
      <c r="AF137" s="29"/>
      <c r="AG137" s="30"/>
      <c r="AH137" s="30"/>
      <c r="AI137" s="30"/>
      <c r="AJ137" s="30"/>
      <c r="AK137" s="30"/>
      <c r="AL137" s="30"/>
      <c r="AM137" s="29"/>
      <c r="AN137" s="29"/>
    </row>
    <row r="138" spans="1:40" x14ac:dyDescent="0.25">
      <c r="A138">
        <v>128</v>
      </c>
      <c r="D138" s="21"/>
      <c r="E138" s="2"/>
      <c r="F138" s="2"/>
      <c r="G138" s="2"/>
      <c r="H138" s="2"/>
      <c r="I138" s="2"/>
      <c r="M138" s="8"/>
      <c r="N138" s="3"/>
      <c r="O138" s="3"/>
      <c r="P138" s="3"/>
      <c r="Q138" s="3"/>
      <c r="R138" s="19"/>
      <c r="S138" s="3"/>
      <c r="T138" s="3"/>
      <c r="U138" s="41">
        <f>[1]Data!U152</f>
        <v>4.887680790284509E-3</v>
      </c>
      <c r="V138" s="41">
        <f>[1]Data!V152</f>
        <v>-3.4943969746398093E-3</v>
      </c>
      <c r="X138" s="30"/>
      <c r="Y138" s="30"/>
      <c r="Z138" s="30"/>
      <c r="AA138" s="30"/>
      <c r="AB138" s="30"/>
      <c r="AC138" s="30"/>
      <c r="AD138" s="29"/>
      <c r="AE138" s="29"/>
      <c r="AG138" s="2"/>
      <c r="AH138" s="2"/>
      <c r="AI138" s="2"/>
      <c r="AJ138" s="2"/>
      <c r="AK138" s="2"/>
      <c r="AL138" s="2"/>
    </row>
    <row r="139" spans="1:40" x14ac:dyDescent="0.25">
      <c r="A139">
        <v>129</v>
      </c>
      <c r="C139" s="12" t="s">
        <v>167</v>
      </c>
      <c r="D139" s="11"/>
      <c r="E139" s="11"/>
      <c r="F139" s="11"/>
      <c r="G139" s="11"/>
      <c r="H139" s="11"/>
      <c r="I139" s="11"/>
      <c r="J139" s="12" t="s">
        <v>128</v>
      </c>
      <c r="K139" s="12" t="s">
        <v>4</v>
      </c>
      <c r="L139" s="12" t="s">
        <v>18</v>
      </c>
      <c r="M139" s="12" t="s">
        <v>129</v>
      </c>
      <c r="N139" s="42" t="s">
        <v>130</v>
      </c>
      <c r="O139" s="42"/>
      <c r="P139" s="42" t="s">
        <v>131</v>
      </c>
      <c r="Q139" s="42"/>
      <c r="R139" s="11"/>
      <c r="S139" s="12" t="s">
        <v>132</v>
      </c>
      <c r="T139" s="12" t="s">
        <v>132</v>
      </c>
      <c r="U139" s="80" t="s">
        <v>133</v>
      </c>
      <c r="V139" s="80"/>
      <c r="W139" s="11"/>
      <c r="X139" s="30"/>
      <c r="Y139" s="30"/>
      <c r="Z139" s="30"/>
      <c r="AA139" s="30"/>
      <c r="AB139" s="30"/>
      <c r="AC139" s="30"/>
      <c r="AD139" s="29"/>
      <c r="AE139" s="29"/>
      <c r="AG139" s="2"/>
      <c r="AH139" s="2"/>
      <c r="AI139" s="2"/>
      <c r="AJ139" s="2"/>
      <c r="AK139" s="2"/>
      <c r="AL139" s="2"/>
    </row>
    <row r="140" spans="1:40" x14ac:dyDescent="0.25">
      <c r="A140">
        <v>130</v>
      </c>
      <c r="C140" s="11"/>
      <c r="D140" s="11"/>
      <c r="E140" s="11"/>
      <c r="F140" s="11"/>
      <c r="G140" s="11"/>
      <c r="H140" s="11"/>
      <c r="I140" s="11"/>
      <c r="J140" s="11"/>
      <c r="K140" s="11"/>
      <c r="L140" s="11"/>
      <c r="M140" s="11"/>
      <c r="N140" s="11" t="s">
        <v>135</v>
      </c>
      <c r="O140" s="11" t="s">
        <v>136</v>
      </c>
      <c r="P140" s="11" t="s">
        <v>137</v>
      </c>
      <c r="Q140" s="11" t="s">
        <v>138</v>
      </c>
      <c r="R140" s="11" t="s">
        <v>168</v>
      </c>
      <c r="S140" s="11" t="s">
        <v>140</v>
      </c>
      <c r="T140" s="11" t="s">
        <v>141</v>
      </c>
      <c r="U140" s="11" t="s">
        <v>140</v>
      </c>
      <c r="V140" s="11" t="s">
        <v>141</v>
      </c>
      <c r="W140" s="11"/>
      <c r="X140" s="30"/>
      <c r="Y140" s="30"/>
      <c r="Z140" s="30"/>
      <c r="AA140" s="30"/>
      <c r="AB140" s="30"/>
      <c r="AC140" s="30"/>
      <c r="AD140" s="29"/>
      <c r="AE140" s="29"/>
      <c r="AG140" s="2"/>
      <c r="AH140" s="2"/>
      <c r="AI140" s="2"/>
      <c r="AJ140" s="2"/>
      <c r="AK140" s="2"/>
      <c r="AL140" s="2"/>
    </row>
    <row r="141" spans="1:40" x14ac:dyDescent="0.25">
      <c r="A141">
        <v>131</v>
      </c>
      <c r="B141" s="25">
        <v>43298</v>
      </c>
      <c r="C141" s="11" t="s">
        <v>150</v>
      </c>
      <c r="D141" s="24">
        <f>X141</f>
        <v>0.99586153641999997</v>
      </c>
      <c r="E141" s="35">
        <f t="shared" ref="E141:I143" si="39">Y141</f>
        <v>-3.4797150000000001E-6</v>
      </c>
      <c r="F141" s="35">
        <f t="shared" si="39"/>
        <v>-7.9654270000000005E-6</v>
      </c>
      <c r="G141" s="35">
        <f t="shared" si="39"/>
        <v>4.8640871073924902E-6</v>
      </c>
      <c r="H141" s="35">
        <f t="shared" si="39"/>
        <v>2.5315304363171298E-8</v>
      </c>
      <c r="I141" s="35">
        <f t="shared" si="39"/>
        <v>7.4818447264026902E-8</v>
      </c>
      <c r="J141" s="11">
        <v>20</v>
      </c>
      <c r="K141" s="11">
        <v>0.2</v>
      </c>
      <c r="L141" s="11">
        <v>10</v>
      </c>
      <c r="M141" s="36">
        <f>J141*D141/K141</f>
        <v>99.586153641999999</v>
      </c>
      <c r="N141" s="37">
        <f>10^6*E141/L141</f>
        <v>-0.34797149999999999</v>
      </c>
      <c r="O141" s="37">
        <f>F141*10^6/L141</f>
        <v>-0.79654270000000005</v>
      </c>
      <c r="P141" s="37">
        <f>J141*N141/M141</f>
        <v>-6.9883510362477655E-2</v>
      </c>
      <c r="Q141" s="37">
        <f>J141*O141/M141</f>
        <v>-0.15997057238769824</v>
      </c>
      <c r="R141" s="37"/>
      <c r="S141" s="35"/>
      <c r="T141" s="11"/>
      <c r="U141" s="11"/>
      <c r="V141" s="11"/>
      <c r="W141" s="11"/>
      <c r="X141" s="30">
        <v>0.99586153641999997</v>
      </c>
      <c r="Y141" s="30">
        <v>-3.4797150000000001E-6</v>
      </c>
      <c r="Z141" s="30">
        <v>-7.9654270000000005E-6</v>
      </c>
      <c r="AA141" s="30">
        <v>4.8640871073924902E-6</v>
      </c>
      <c r="AB141" s="30">
        <v>2.5315304363171298E-8</v>
      </c>
      <c r="AC141" s="30">
        <v>7.4818447264026902E-8</v>
      </c>
      <c r="AD141" s="29">
        <v>11</v>
      </c>
      <c r="AE141" s="29">
        <v>1</v>
      </c>
      <c r="AJ141" s="2"/>
      <c r="AK141" s="2"/>
      <c r="AL141" s="2"/>
    </row>
    <row r="142" spans="1:40" x14ac:dyDescent="0.25">
      <c r="A142">
        <v>132</v>
      </c>
      <c r="B142" s="11"/>
      <c r="C142" s="11" t="s">
        <v>169</v>
      </c>
      <c r="D142" s="24">
        <f>X142</f>
        <v>0.99154575176000004</v>
      </c>
      <c r="E142" s="35">
        <f t="shared" si="39"/>
        <v>-2.9568025E-6</v>
      </c>
      <c r="F142" s="35">
        <f t="shared" si="39"/>
        <v>-7.9598384999999999E-6</v>
      </c>
      <c r="G142" s="35">
        <f t="shared" si="39"/>
        <v>4.0572331154949796E-6</v>
      </c>
      <c r="H142" s="35">
        <f t="shared" si="39"/>
        <v>4.16849838071221E-9</v>
      </c>
      <c r="I142" s="35">
        <f t="shared" si="39"/>
        <v>5.6665146366615803E-8</v>
      </c>
      <c r="J142" s="11">
        <v>20</v>
      </c>
      <c r="K142" s="11">
        <v>0.2</v>
      </c>
      <c r="L142" s="11">
        <v>10</v>
      </c>
      <c r="M142" s="36">
        <f>J142*D142/K142</f>
        <v>99.154575175999994</v>
      </c>
      <c r="N142" s="37">
        <f>10^6*E142/L142</f>
        <v>-0.29568024999999998</v>
      </c>
      <c r="O142" s="37">
        <f>F142*10^6/L142</f>
        <v>-0.79598385000000005</v>
      </c>
      <c r="P142" s="37">
        <f>J142*N142/M142</f>
        <v>-5.9640263593518643E-2</v>
      </c>
      <c r="Q142" s="37">
        <f>J142*O142/M142</f>
        <v>-0.16055413450909828</v>
      </c>
      <c r="R142" s="37"/>
      <c r="S142" s="35"/>
      <c r="T142" s="11"/>
      <c r="U142" s="11"/>
      <c r="V142" s="11"/>
      <c r="W142" s="11"/>
      <c r="X142" s="30">
        <v>0.99154575176000004</v>
      </c>
      <c r="Y142" s="30">
        <v>-2.9568025E-6</v>
      </c>
      <c r="Z142" s="30">
        <v>-7.9598384999999999E-6</v>
      </c>
      <c r="AA142" s="30">
        <v>4.0572331154949796E-6</v>
      </c>
      <c r="AB142" s="30">
        <v>4.16849838071221E-9</v>
      </c>
      <c r="AC142" s="30">
        <v>5.6665146366615803E-8</v>
      </c>
      <c r="AD142" s="29">
        <v>11</v>
      </c>
      <c r="AE142" s="29">
        <v>1</v>
      </c>
      <c r="AJ142" s="2"/>
      <c r="AK142" s="2"/>
      <c r="AL142" s="2"/>
    </row>
    <row r="143" spans="1:40" x14ac:dyDescent="0.25">
      <c r="A143">
        <v>133</v>
      </c>
      <c r="B143" s="12" t="s">
        <v>170</v>
      </c>
      <c r="C143" s="11" t="s">
        <v>171</v>
      </c>
      <c r="D143" s="24">
        <f>X143</f>
        <v>0.98811204092000005</v>
      </c>
      <c r="E143" s="35">
        <f t="shared" si="39"/>
        <v>-4.0097680000000001E-6</v>
      </c>
      <c r="F143" s="35">
        <f t="shared" si="39"/>
        <v>-8.1237059999999996E-6</v>
      </c>
      <c r="G143" s="35">
        <f t="shared" si="39"/>
        <v>3.53587304151221E-6</v>
      </c>
      <c r="H143" s="35">
        <f t="shared" si="39"/>
        <v>6.1933980866726103E-8</v>
      </c>
      <c r="I143" s="35">
        <f t="shared" si="39"/>
        <v>1.3793864507091599E-7</v>
      </c>
      <c r="J143" s="11">
        <v>20</v>
      </c>
      <c r="K143" s="11">
        <v>0.2</v>
      </c>
      <c r="L143" s="11">
        <v>10</v>
      </c>
      <c r="M143" s="36">
        <f>J143*D143/K143</f>
        <v>98.811204092000011</v>
      </c>
      <c r="N143" s="37">
        <f>10^6*E143/L143</f>
        <v>-0.40097680000000002</v>
      </c>
      <c r="O143" s="37">
        <f>F143*10^6/L143</f>
        <v>-0.81237060000000005</v>
      </c>
      <c r="P143" s="37">
        <f>J143*N143/M143</f>
        <v>-8.1160189005826319E-2</v>
      </c>
      <c r="Q143" s="37">
        <f>J143*O143/M143</f>
        <v>-0.16442884336145266</v>
      </c>
      <c r="R143" s="37"/>
      <c r="S143" s="35"/>
      <c r="T143" s="11"/>
      <c r="U143" s="11"/>
      <c r="V143" s="11"/>
      <c r="W143" s="11"/>
      <c r="X143" s="30">
        <v>0.98811204092000005</v>
      </c>
      <c r="Y143" s="30">
        <v>-4.0097680000000001E-6</v>
      </c>
      <c r="Z143" s="30">
        <v>-8.1237059999999996E-6</v>
      </c>
      <c r="AA143" s="30">
        <v>3.53587304151221E-6</v>
      </c>
      <c r="AB143" s="30">
        <v>6.1933980866726103E-8</v>
      </c>
      <c r="AC143" s="30">
        <v>1.3793864507091599E-7</v>
      </c>
      <c r="AD143" s="29">
        <v>11</v>
      </c>
      <c r="AE143" s="29">
        <v>1</v>
      </c>
      <c r="AJ143" s="2"/>
      <c r="AK143" s="2"/>
      <c r="AL143" s="2"/>
    </row>
    <row r="144" spans="1:40" x14ac:dyDescent="0.25">
      <c r="A144">
        <v>134</v>
      </c>
      <c r="B144" s="12" t="s">
        <v>172</v>
      </c>
      <c r="C144" s="11"/>
      <c r="D144" s="11"/>
      <c r="E144" s="35"/>
      <c r="F144" s="35"/>
      <c r="G144" s="35"/>
      <c r="H144" s="35"/>
      <c r="I144" s="35"/>
      <c r="J144" s="11"/>
      <c r="K144" s="11"/>
      <c r="L144" s="11"/>
      <c r="M144" s="11"/>
      <c r="N144" s="43"/>
      <c r="O144" s="43"/>
      <c r="P144" s="38"/>
      <c r="Q144" s="38"/>
      <c r="R144" s="38"/>
      <c r="S144" s="37"/>
      <c r="T144" s="37"/>
      <c r="U144" s="11"/>
      <c r="V144" s="11"/>
      <c r="W144" s="11"/>
      <c r="X144" s="30"/>
      <c r="Y144" s="30"/>
      <c r="Z144" s="30"/>
      <c r="AA144" s="30"/>
      <c r="AB144" s="30"/>
      <c r="AC144" s="30"/>
      <c r="AD144" s="29"/>
      <c r="AE144" s="29"/>
    </row>
    <row r="145" spans="1:35" x14ac:dyDescent="0.25">
      <c r="A145">
        <v>135</v>
      </c>
      <c r="B145" s="12" t="s">
        <v>104</v>
      </c>
      <c r="C145" s="11"/>
      <c r="D145" s="11"/>
      <c r="E145" s="35"/>
      <c r="F145" s="35"/>
      <c r="G145" s="35"/>
      <c r="H145" s="35"/>
      <c r="I145" s="35"/>
      <c r="J145" s="11"/>
      <c r="K145" s="11"/>
      <c r="L145" s="44"/>
      <c r="M145" s="11" t="s">
        <v>173</v>
      </c>
      <c r="N145" s="44" t="s">
        <v>174</v>
      </c>
      <c r="O145" s="37"/>
      <c r="P145" s="11" t="s">
        <v>131</v>
      </c>
      <c r="Q145" s="11"/>
      <c r="R145" s="11"/>
      <c r="S145" s="11" t="s">
        <v>132</v>
      </c>
      <c r="T145" s="11" t="s">
        <v>132</v>
      </c>
      <c r="U145" s="78" t="s">
        <v>175</v>
      </c>
      <c r="V145" s="78"/>
      <c r="W145" s="11"/>
      <c r="X145" s="30">
        <v>1.0081069208</v>
      </c>
      <c r="Y145" s="30">
        <v>-9.8165580000000003E-7</v>
      </c>
      <c r="Z145" s="30">
        <v>-2.296656E-6</v>
      </c>
      <c r="AA145" s="30">
        <v>9.9046666981289399E-6</v>
      </c>
      <c r="AB145" s="30">
        <v>1.33020755846597E-8</v>
      </c>
      <c r="AC145" s="30">
        <v>3.6144649036890602E-8</v>
      </c>
      <c r="AD145" s="29">
        <v>10</v>
      </c>
      <c r="AE145" s="29">
        <v>1</v>
      </c>
      <c r="AF145" s="45" t="s">
        <v>176</v>
      </c>
      <c r="AG145">
        <v>-3.9</v>
      </c>
      <c r="AH145" t="s">
        <v>177</v>
      </c>
    </row>
    <row r="146" spans="1:35" x14ac:dyDescent="0.25">
      <c r="A146">
        <v>136</v>
      </c>
      <c r="B146" s="11"/>
      <c r="C146" s="12" t="s">
        <v>167</v>
      </c>
      <c r="D146" s="11"/>
      <c r="E146" s="11"/>
      <c r="F146" s="11"/>
      <c r="G146" s="11"/>
      <c r="H146" s="11"/>
      <c r="I146" s="11"/>
      <c r="J146" s="11" t="s">
        <v>128</v>
      </c>
      <c r="K146" s="11" t="s">
        <v>4</v>
      </c>
      <c r="L146" s="11" t="s">
        <v>178</v>
      </c>
      <c r="M146" s="11" t="s">
        <v>86</v>
      </c>
      <c r="N146" s="36" t="s">
        <v>140</v>
      </c>
      <c r="O146" s="37" t="s">
        <v>141</v>
      </c>
      <c r="P146" s="11" t="s">
        <v>137</v>
      </c>
      <c r="Q146" s="11" t="s">
        <v>138</v>
      </c>
      <c r="R146" s="11" t="s">
        <v>168</v>
      </c>
      <c r="S146" s="11"/>
      <c r="T146" s="11"/>
      <c r="U146" s="11" t="s">
        <v>140</v>
      </c>
      <c r="V146" s="11" t="s">
        <v>141</v>
      </c>
      <c r="W146" s="11"/>
      <c r="X146" s="30">
        <v>1.0073574068</v>
      </c>
      <c r="Y146" s="30">
        <v>-4.8253969999999997E-6</v>
      </c>
      <c r="Z146" s="30">
        <v>-1.6539985E-5</v>
      </c>
      <c r="AA146" s="30">
        <v>4.5943809952914397E-6</v>
      </c>
      <c r="AB146" s="30">
        <v>3.7522955920343E-8</v>
      </c>
      <c r="AC146" s="30">
        <v>8.1676656854942799E-8</v>
      </c>
      <c r="AD146" s="29">
        <v>12</v>
      </c>
      <c r="AE146" s="29">
        <v>1</v>
      </c>
      <c r="AF146" s="45" t="s">
        <v>179</v>
      </c>
      <c r="AG146">
        <v>-3.9</v>
      </c>
      <c r="AH146" t="s">
        <v>177</v>
      </c>
      <c r="AI146" t="s">
        <v>180</v>
      </c>
    </row>
    <row r="147" spans="1:35" x14ac:dyDescent="0.25">
      <c r="A147">
        <v>137</v>
      </c>
      <c r="B147" s="11"/>
      <c r="C147" s="11" t="s">
        <v>150</v>
      </c>
      <c r="D147" s="24">
        <f t="shared" ref="D147:I162" si="40">X147</f>
        <v>1.0063213624</v>
      </c>
      <c r="E147" s="35">
        <f t="shared" si="40"/>
        <v>-1.5642209999999999E-6</v>
      </c>
      <c r="F147" s="35">
        <f t="shared" si="40"/>
        <v>-2.4418955000000001E-6</v>
      </c>
      <c r="G147" s="35">
        <f t="shared" si="40"/>
        <v>5.0066942737441698E-6</v>
      </c>
      <c r="H147" s="35">
        <f t="shared" si="40"/>
        <v>3.4582697248768798E-8</v>
      </c>
      <c r="I147" s="35">
        <f t="shared" si="40"/>
        <v>1.1806274380599499E-8</v>
      </c>
      <c r="J147" s="11">
        <v>20</v>
      </c>
      <c r="K147" s="11">
        <v>0.2</v>
      </c>
      <c r="L147" s="11">
        <v>10</v>
      </c>
      <c r="M147" s="11">
        <f>J147*0.5*(D147+D148)/K147</f>
        <v>100.50845312999999</v>
      </c>
      <c r="N147" s="43">
        <f>0.5*10^6*(E147+E148)/L147</f>
        <v>-0.35924602499999997</v>
      </c>
      <c r="O147" s="43">
        <f>0.5*10^6*(F147+F148)/L147</f>
        <v>-0.88147427499999986</v>
      </c>
      <c r="P147" s="38">
        <f>J147*N147/M147</f>
        <v>-7.148573355026025E-2</v>
      </c>
      <c r="Q147" s="38">
        <f>J147*O147/M147</f>
        <v>-0.1754030128908422</v>
      </c>
      <c r="R147" s="38">
        <f>1-N79</f>
        <v>-3.6328431943749573E-2</v>
      </c>
      <c r="S147" s="37">
        <f>P147*R147</f>
        <v>2.5969646062296448E-3</v>
      </c>
      <c r="T147" s="37">
        <f>Q147*R147</f>
        <v>6.3721164165335903E-3</v>
      </c>
      <c r="U147" s="11"/>
      <c r="V147" s="11"/>
      <c r="W147" s="11"/>
      <c r="X147" s="30">
        <v>1.0063213624</v>
      </c>
      <c r="Y147" s="30">
        <v>-1.5642209999999999E-6</v>
      </c>
      <c r="Z147" s="30">
        <v>-2.4418955000000001E-6</v>
      </c>
      <c r="AA147" s="30">
        <v>5.0066942737441698E-6</v>
      </c>
      <c r="AB147" s="30">
        <v>3.4582697248768798E-8</v>
      </c>
      <c r="AC147" s="30">
        <v>1.1806274380599499E-8</v>
      </c>
      <c r="AD147" s="29">
        <v>10</v>
      </c>
      <c r="AE147" s="29">
        <v>1</v>
      </c>
      <c r="AF147" s="45" t="s">
        <v>176</v>
      </c>
      <c r="AG147">
        <v>0</v>
      </c>
      <c r="AH147" t="s">
        <v>177</v>
      </c>
    </row>
    <row r="148" spans="1:35" x14ac:dyDescent="0.25">
      <c r="A148">
        <v>138</v>
      </c>
      <c r="B148" s="11"/>
      <c r="C148" s="11" t="s">
        <v>181</v>
      </c>
      <c r="D148" s="24">
        <f t="shared" si="40"/>
        <v>1.0038477001999999</v>
      </c>
      <c r="E148" s="35">
        <f t="shared" si="40"/>
        <v>-5.6206994999999997E-6</v>
      </c>
      <c r="F148" s="35">
        <f t="shared" si="40"/>
        <v>-1.5187589999999999E-5</v>
      </c>
      <c r="G148" s="35">
        <f t="shared" si="40"/>
        <v>3.5708475809950498E-6</v>
      </c>
      <c r="H148" s="35">
        <f t="shared" si="40"/>
        <v>2.5624215983128101E-8</v>
      </c>
      <c r="I148" s="35">
        <f t="shared" si="40"/>
        <v>4.3517489587520997E-8</v>
      </c>
      <c r="J148" s="11"/>
      <c r="K148" s="11"/>
      <c r="L148" s="11"/>
      <c r="M148" s="11"/>
      <c r="N148" s="43"/>
      <c r="O148" s="43"/>
      <c r="P148" s="36"/>
      <c r="Q148" s="11"/>
      <c r="R148" s="11"/>
      <c r="S148" s="11"/>
      <c r="T148" s="11"/>
      <c r="U148" s="11"/>
      <c r="V148" s="11"/>
      <c r="W148" s="11"/>
      <c r="X148" s="30">
        <v>1.0038477001999999</v>
      </c>
      <c r="Y148" s="30">
        <v>-5.6206994999999997E-6</v>
      </c>
      <c r="Z148" s="30">
        <v>-1.5187589999999999E-5</v>
      </c>
      <c r="AA148" s="30">
        <v>3.5708475809950498E-6</v>
      </c>
      <c r="AB148" s="30">
        <v>2.5624215983128101E-8</v>
      </c>
      <c r="AC148" s="30">
        <v>4.3517489587520997E-8</v>
      </c>
      <c r="AD148" s="29">
        <v>12</v>
      </c>
      <c r="AE148" s="29">
        <v>1</v>
      </c>
      <c r="AF148" s="45" t="s">
        <v>179</v>
      </c>
      <c r="AG148">
        <v>0</v>
      </c>
      <c r="AH148" t="s">
        <v>177</v>
      </c>
      <c r="AI148" t="s">
        <v>180</v>
      </c>
    </row>
    <row r="149" spans="1:35" x14ac:dyDescent="0.25">
      <c r="A149">
        <v>139</v>
      </c>
      <c r="C149" s="11" t="s">
        <v>161</v>
      </c>
      <c r="D149" s="24">
        <f t="shared" si="40"/>
        <v>0.99920620352</v>
      </c>
      <c r="E149" s="35">
        <f t="shared" si="40"/>
        <v>2.2490894999999998E-6</v>
      </c>
      <c r="F149" s="35">
        <f t="shared" si="40"/>
        <v>7.8369760000000007E-6</v>
      </c>
      <c r="G149" s="35">
        <f t="shared" si="40"/>
        <v>5.6205623163461003E-6</v>
      </c>
      <c r="H149" s="35">
        <f t="shared" si="40"/>
        <v>4.5243023382064098E-8</v>
      </c>
      <c r="I149" s="35">
        <f t="shared" si="40"/>
        <v>5.3659150198266798E-9</v>
      </c>
      <c r="J149" s="11">
        <v>20</v>
      </c>
      <c r="K149" s="11">
        <v>0.2</v>
      </c>
      <c r="L149" s="11">
        <v>10</v>
      </c>
      <c r="M149" s="11">
        <f>J149*0.5*(D149+D150)/K149</f>
        <v>100.331485976</v>
      </c>
      <c r="N149" s="43">
        <f>0.5*10^6*(E149+E150)/L149</f>
        <v>-0.43245002499999996</v>
      </c>
      <c r="O149" s="43">
        <f>0.5*10^6*(F149+F150)/L149</f>
        <v>-0.92561095000000004</v>
      </c>
      <c r="P149" s="38">
        <f>J149*N149/M149</f>
        <v>-8.6204250000532251E-2</v>
      </c>
      <c r="Q149" s="38">
        <f>J149*O149/M149</f>
        <v>-0.18451056335822891</v>
      </c>
      <c r="R149" s="38">
        <f>1-N80</f>
        <v>1.5602022955937267E-3</v>
      </c>
      <c r="S149" s="37">
        <f>P149*R149</f>
        <v>-1.3449606874076594E-4</v>
      </c>
      <c r="T149" s="37">
        <f>Q149*R149</f>
        <v>-2.8787380451280052E-4</v>
      </c>
      <c r="U149" s="11"/>
      <c r="V149" s="11"/>
      <c r="W149" s="11"/>
      <c r="X149" s="29">
        <v>0.99920620352</v>
      </c>
      <c r="Y149" s="30">
        <v>2.2490894999999998E-6</v>
      </c>
      <c r="Z149" s="30">
        <v>7.8369760000000007E-6</v>
      </c>
      <c r="AA149" s="30">
        <v>5.6205623163461003E-6</v>
      </c>
      <c r="AB149" s="30">
        <v>4.5243023382064098E-8</v>
      </c>
      <c r="AC149" s="30">
        <v>5.3659150198266798E-9</v>
      </c>
      <c r="AD149" s="29">
        <v>11</v>
      </c>
      <c r="AE149" s="29">
        <v>1</v>
      </c>
    </row>
    <row r="150" spans="1:35" x14ac:dyDescent="0.25">
      <c r="A150">
        <v>140</v>
      </c>
      <c r="C150" s="11" t="s">
        <v>182</v>
      </c>
      <c r="D150" s="24">
        <f t="shared" si="40"/>
        <v>1.007423516</v>
      </c>
      <c r="E150" s="35">
        <f t="shared" si="40"/>
        <v>-1.0898089999999999E-5</v>
      </c>
      <c r="F150" s="35">
        <f t="shared" si="40"/>
        <v>-2.6349195000000001E-5</v>
      </c>
      <c r="G150" s="35">
        <f t="shared" si="40"/>
        <v>5.8826670066288902E-6</v>
      </c>
      <c r="H150" s="35">
        <f t="shared" si="40"/>
        <v>3.50797662477961E-9</v>
      </c>
      <c r="I150" s="35">
        <f t="shared" si="40"/>
        <v>4.1409539963579499E-10</v>
      </c>
      <c r="J150" s="11"/>
      <c r="K150" s="11"/>
      <c r="L150" s="11"/>
      <c r="M150" s="11"/>
      <c r="N150" s="43"/>
      <c r="O150" s="43"/>
      <c r="P150" s="38"/>
      <c r="Q150" s="38"/>
      <c r="R150" s="11"/>
      <c r="S150" s="11"/>
      <c r="T150" s="11"/>
      <c r="U150" s="11"/>
      <c r="V150" s="11"/>
      <c r="W150" s="11"/>
      <c r="X150" s="29">
        <v>1.007423516</v>
      </c>
      <c r="Y150" s="30">
        <v>-1.0898089999999999E-5</v>
      </c>
      <c r="Z150" s="30">
        <v>-2.6349195000000001E-5</v>
      </c>
      <c r="AA150" s="30">
        <v>5.8826670066288902E-6</v>
      </c>
      <c r="AB150" s="30">
        <v>3.50797662477961E-9</v>
      </c>
      <c r="AC150" s="30">
        <v>4.1409539963579499E-10</v>
      </c>
      <c r="AD150" s="29">
        <v>13</v>
      </c>
      <c r="AE150" s="29">
        <v>1</v>
      </c>
    </row>
    <row r="151" spans="1:35" x14ac:dyDescent="0.25">
      <c r="A151">
        <v>141</v>
      </c>
      <c r="C151" s="11" t="s">
        <v>152</v>
      </c>
      <c r="D151" s="24">
        <f t="shared" si="40"/>
        <v>1.0034376098</v>
      </c>
      <c r="E151" s="35">
        <f t="shared" si="40"/>
        <v>6.2603339999999997E-6</v>
      </c>
      <c r="F151" s="35">
        <f t="shared" si="40"/>
        <v>1.5267299999999999E-5</v>
      </c>
      <c r="G151" s="35">
        <f t="shared" si="40"/>
        <v>7.5790350159727998E-6</v>
      </c>
      <c r="H151" s="35">
        <f t="shared" si="40"/>
        <v>7.4415216185938996E-9</v>
      </c>
      <c r="I151" s="35">
        <f t="shared" si="40"/>
        <v>3.3881317890171999E-21</v>
      </c>
      <c r="J151" s="11">
        <v>20</v>
      </c>
      <c r="K151" s="11">
        <v>0.2</v>
      </c>
      <c r="L151" s="11">
        <v>10</v>
      </c>
      <c r="M151" s="11">
        <f>J151*0.5*(D151+D152)/K151</f>
        <v>100.40042536999999</v>
      </c>
      <c r="N151" s="43">
        <f>0.5*10^6*(E151+E152)/L151</f>
        <v>-0.45876604999999993</v>
      </c>
      <c r="O151" s="43">
        <f>0.5*10^6*(F151+F152)/L151</f>
        <v>-1.18590975</v>
      </c>
      <c r="P151" s="38">
        <f>J151*N151/M151</f>
        <v>-9.138727217725133E-2</v>
      </c>
      <c r="Q151" s="38">
        <f>J151*O151/M151</f>
        <v>-0.23623600111844828</v>
      </c>
      <c r="R151" s="38">
        <f>1-N81</f>
        <v>0.24079830324588647</v>
      </c>
      <c r="S151" s="37">
        <f>P151*R151</f>
        <v>-2.2005900078552128E-2</v>
      </c>
      <c r="T151" s="37">
        <f>Q151*R151</f>
        <v>-5.6885228234915687E-2</v>
      </c>
      <c r="U151" s="11"/>
      <c r="V151" s="11"/>
      <c r="W151" s="11"/>
      <c r="X151" s="30">
        <v>1.0034376098</v>
      </c>
      <c r="Y151" s="30">
        <v>6.2603339999999997E-6</v>
      </c>
      <c r="Z151" s="31">
        <v>1.5267299999999999E-5</v>
      </c>
      <c r="AA151" s="30">
        <v>7.5790350159727998E-6</v>
      </c>
      <c r="AB151" s="30">
        <v>7.4415216185938996E-9</v>
      </c>
      <c r="AC151" s="30">
        <v>3.3881317890171999E-21</v>
      </c>
      <c r="AD151" s="29">
        <v>12</v>
      </c>
      <c r="AE151" s="29">
        <v>1</v>
      </c>
    </row>
    <row r="152" spans="1:35" x14ac:dyDescent="0.25">
      <c r="A152">
        <v>142</v>
      </c>
      <c r="C152" s="11" t="s">
        <v>183</v>
      </c>
      <c r="D152" s="24">
        <f t="shared" si="40"/>
        <v>1.0045708976000001</v>
      </c>
      <c r="E152" s="35">
        <f t="shared" si="40"/>
        <v>-1.5435654999999999E-5</v>
      </c>
      <c r="F152" s="35">
        <f t="shared" si="40"/>
        <v>-3.8985495000000001E-5</v>
      </c>
      <c r="G152" s="35">
        <f t="shared" si="40"/>
        <v>6.2676152834469501E-6</v>
      </c>
      <c r="H152" s="35">
        <f t="shared" si="40"/>
        <v>3.9751446200107398E-8</v>
      </c>
      <c r="I152" s="35">
        <f t="shared" si="40"/>
        <v>2.12172362655931E-7</v>
      </c>
      <c r="J152" s="11"/>
      <c r="K152" s="11"/>
      <c r="L152" s="11"/>
      <c r="M152" s="11"/>
      <c r="N152" s="43"/>
      <c r="O152" s="43"/>
      <c r="P152" s="38"/>
      <c r="Q152" s="38"/>
      <c r="R152" s="11"/>
      <c r="S152" s="11"/>
      <c r="T152" s="11"/>
      <c r="U152" s="11"/>
      <c r="V152" s="11"/>
      <c r="W152" s="11"/>
      <c r="X152" s="30">
        <v>1.0045708976000001</v>
      </c>
      <c r="Y152" s="30">
        <v>-1.5435654999999999E-5</v>
      </c>
      <c r="Z152" s="30">
        <v>-3.8985495000000001E-5</v>
      </c>
      <c r="AA152" s="30">
        <v>6.2676152834469501E-6</v>
      </c>
      <c r="AB152" s="30">
        <v>3.9751446200107398E-8</v>
      </c>
      <c r="AC152" s="30">
        <v>2.12172362655931E-7</v>
      </c>
      <c r="AD152" s="29">
        <v>13</v>
      </c>
      <c r="AE152" s="29">
        <v>1</v>
      </c>
    </row>
    <row r="153" spans="1:35" x14ac:dyDescent="0.25">
      <c r="A153">
        <v>143</v>
      </c>
      <c r="C153" s="11" t="s">
        <v>162</v>
      </c>
      <c r="D153" s="24">
        <f t="shared" si="40"/>
        <v>1.0014353547999999</v>
      </c>
      <c r="E153" s="35">
        <f t="shared" si="40"/>
        <v>5.5507120000000004E-6</v>
      </c>
      <c r="F153" s="35">
        <f t="shared" si="40"/>
        <v>1.6662535000000001E-5</v>
      </c>
      <c r="G153" s="35">
        <f t="shared" si="40"/>
        <v>6.5595859862224999E-6</v>
      </c>
      <c r="H153" s="35">
        <f t="shared" si="40"/>
        <v>2.0059254622243498E-8</v>
      </c>
      <c r="I153" s="35">
        <f t="shared" si="40"/>
        <v>3.2136427928392298E-10</v>
      </c>
      <c r="J153" s="11">
        <v>20</v>
      </c>
      <c r="K153" s="11">
        <v>0.2</v>
      </c>
      <c r="L153" s="11">
        <v>10</v>
      </c>
      <c r="M153" s="11">
        <f>J153*0.5*(D153+D154)/K153</f>
        <v>100.27989117999996</v>
      </c>
      <c r="N153" s="43">
        <f>0.5*10^6*(E153+E154)/L153</f>
        <v>-0.40786840000000002</v>
      </c>
      <c r="O153" s="43">
        <f>0.5*10^6*(F153+F154)/L153</f>
        <v>-0.97366724999999987</v>
      </c>
      <c r="P153" s="38">
        <f>J153*N153/M153</f>
        <v>-8.134599972149674E-2</v>
      </c>
      <c r="Q153" s="38">
        <f>J153*O153/M153</f>
        <v>-0.19418992951483979</v>
      </c>
      <c r="R153" s="38">
        <f>1-N82</f>
        <v>-7.8778776968011943E-2</v>
      </c>
      <c r="S153" s="37">
        <f>P153*R153</f>
        <v>6.4083383692997535E-3</v>
      </c>
      <c r="T153" s="37">
        <f>Q153*R153</f>
        <v>1.5298045146683524E-2</v>
      </c>
      <c r="U153" s="46">
        <f>SUM(S147:S153)</f>
        <v>-1.3135093171763496E-2</v>
      </c>
      <c r="V153" s="46">
        <f>SUM(T147:T153)</f>
        <v>-3.5502940476211373E-2</v>
      </c>
      <c r="W153" s="11"/>
      <c r="X153" s="30">
        <v>1.0014353547999999</v>
      </c>
      <c r="Y153" s="30">
        <v>5.5507120000000004E-6</v>
      </c>
      <c r="Z153" s="30">
        <v>1.6662535000000001E-5</v>
      </c>
      <c r="AA153" s="30">
        <v>6.5595859862224999E-6</v>
      </c>
      <c r="AB153" s="30">
        <v>2.0059254622243498E-8</v>
      </c>
      <c r="AC153" s="30">
        <v>3.2136427928392298E-10</v>
      </c>
      <c r="AD153" s="29">
        <v>12</v>
      </c>
      <c r="AE153" s="29">
        <v>1</v>
      </c>
    </row>
    <row r="154" spans="1:35" x14ac:dyDescent="0.25">
      <c r="A154">
        <v>144</v>
      </c>
      <c r="C154" s="11" t="s">
        <v>184</v>
      </c>
      <c r="D154" s="24">
        <f t="shared" si="40"/>
        <v>1.0041624687999999</v>
      </c>
      <c r="E154" s="35">
        <f t="shared" si="40"/>
        <v>-1.370808E-5</v>
      </c>
      <c r="F154" s="35">
        <f t="shared" si="40"/>
        <v>-3.6135879999999999E-5</v>
      </c>
      <c r="G154" s="35">
        <f t="shared" si="40"/>
        <v>5.4549287444308401E-6</v>
      </c>
      <c r="H154" s="35">
        <f t="shared" si="40"/>
        <v>1.7923317382672199E-7</v>
      </c>
      <c r="I154" s="35">
        <f t="shared" si="40"/>
        <v>7.5999999999895596E-10</v>
      </c>
      <c r="J154" s="11"/>
      <c r="K154" s="11"/>
      <c r="L154" s="11"/>
      <c r="M154" s="43"/>
      <c r="N154" s="43"/>
      <c r="O154" s="43"/>
      <c r="P154" s="38"/>
      <c r="Q154" s="38"/>
      <c r="R154" s="11"/>
      <c r="S154" s="11"/>
      <c r="T154" s="11"/>
      <c r="U154" s="37">
        <f>[1]Data!T282</f>
        <v>-3.0375124699831037E-4</v>
      </c>
      <c r="V154" s="37">
        <f>[1]Data!U282</f>
        <v>-1.5001332926332491E-3</v>
      </c>
      <c r="W154" s="11"/>
      <c r="X154" s="30">
        <v>1.0041624687999999</v>
      </c>
      <c r="Y154" s="30">
        <v>-1.370808E-5</v>
      </c>
      <c r="Z154" s="30">
        <v>-3.6135879999999999E-5</v>
      </c>
      <c r="AA154" s="30">
        <v>5.4549287444308401E-6</v>
      </c>
      <c r="AB154" s="30">
        <v>1.7923317382672199E-7</v>
      </c>
      <c r="AC154" s="30">
        <v>7.5999999999895596E-10</v>
      </c>
      <c r="AD154" s="29">
        <v>13</v>
      </c>
      <c r="AE154" s="29">
        <v>1</v>
      </c>
    </row>
    <row r="155" spans="1:35" x14ac:dyDescent="0.25">
      <c r="A155">
        <v>145</v>
      </c>
      <c r="C155" s="11" t="s">
        <v>153</v>
      </c>
      <c r="D155" s="24">
        <f t="shared" si="40"/>
        <v>1.0005420677000001</v>
      </c>
      <c r="E155" s="35">
        <f t="shared" si="40"/>
        <v>2.4634795E-6</v>
      </c>
      <c r="F155" s="35">
        <f t="shared" si="40"/>
        <v>5.8962774999999999E-6</v>
      </c>
      <c r="G155" s="35">
        <f t="shared" si="40"/>
        <v>5.8887323555613404E-6</v>
      </c>
      <c r="H155" s="35">
        <f t="shared" si="40"/>
        <v>3.0266441399675601E-9</v>
      </c>
      <c r="I155" s="35">
        <f t="shared" si="40"/>
        <v>1.30043830591843E-8</v>
      </c>
      <c r="J155" s="11">
        <v>20</v>
      </c>
      <c r="K155" s="11">
        <v>0.2</v>
      </c>
      <c r="L155" s="11">
        <v>10</v>
      </c>
      <c r="M155" s="11">
        <f>J155*0.5*(D155+D156)/K155</f>
        <v>100.199800145</v>
      </c>
      <c r="N155" s="43">
        <f>0.5*10^6*(E155+E156)/L155</f>
        <v>-0.36751947499999998</v>
      </c>
      <c r="O155" s="43">
        <f>0.5*10^6*(F155+F156)/L155</f>
        <v>-0.96752987499999998</v>
      </c>
      <c r="P155" s="38">
        <f>J155*N155/M155</f>
        <v>-7.3357326954377022E-2</v>
      </c>
      <c r="Q155" s="38">
        <f>J155*O155/M155</f>
        <v>-0.19312012071877971</v>
      </c>
      <c r="R155" s="11"/>
      <c r="S155" s="11"/>
      <c r="T155" s="11"/>
      <c r="U155" s="11"/>
      <c r="V155" s="11"/>
      <c r="W155" s="11"/>
      <c r="X155" s="29">
        <v>1.0005420677000001</v>
      </c>
      <c r="Y155" s="30">
        <v>2.4634795E-6</v>
      </c>
      <c r="Z155" s="30">
        <v>5.8962774999999999E-6</v>
      </c>
      <c r="AA155" s="30">
        <v>5.8887323555613404E-6</v>
      </c>
      <c r="AB155" s="30">
        <v>3.0266441399675601E-9</v>
      </c>
      <c r="AC155" s="30">
        <v>1.30043830591843E-8</v>
      </c>
      <c r="AD155" s="29">
        <v>11</v>
      </c>
      <c r="AE155" s="29">
        <v>1</v>
      </c>
    </row>
    <row r="156" spans="1:35" x14ac:dyDescent="0.25">
      <c r="A156">
        <v>146</v>
      </c>
      <c r="C156" s="11" t="s">
        <v>185</v>
      </c>
      <c r="D156" s="24">
        <f t="shared" si="40"/>
        <v>1.0034539352</v>
      </c>
      <c r="E156" s="35">
        <f t="shared" si="40"/>
        <v>-9.8138689999999995E-6</v>
      </c>
      <c r="F156" s="35">
        <f t="shared" si="40"/>
        <v>-2.5246874999999999E-5</v>
      </c>
      <c r="G156" s="35">
        <f t="shared" si="40"/>
        <v>6.6264688643213403E-6</v>
      </c>
      <c r="H156" s="35">
        <f t="shared" si="40"/>
        <v>1.9094825974593201E-8</v>
      </c>
      <c r="I156" s="35">
        <f t="shared" si="40"/>
        <v>8.2272413359555397E-10</v>
      </c>
      <c r="J156" s="11"/>
      <c r="K156" s="11"/>
      <c r="L156" s="11"/>
      <c r="M156" s="43"/>
      <c r="N156" s="43"/>
      <c r="O156" s="43"/>
      <c r="P156" s="38"/>
      <c r="Q156" s="38"/>
      <c r="R156" s="11"/>
      <c r="S156" s="11"/>
      <c r="T156" s="11"/>
      <c r="U156" s="11"/>
      <c r="V156" s="11"/>
      <c r="W156" s="11"/>
      <c r="X156" s="30">
        <v>1.0034539352</v>
      </c>
      <c r="Y156" s="30">
        <v>-9.8138689999999995E-6</v>
      </c>
      <c r="Z156" s="30">
        <v>-2.5246874999999999E-5</v>
      </c>
      <c r="AA156" s="30">
        <v>6.6264688643213403E-6</v>
      </c>
      <c r="AB156" s="30">
        <v>1.9094825974593201E-8</v>
      </c>
      <c r="AC156" s="30">
        <v>8.2272413359555397E-10</v>
      </c>
      <c r="AD156" s="29">
        <v>13</v>
      </c>
      <c r="AE156" s="29">
        <v>1</v>
      </c>
    </row>
    <row r="157" spans="1:35" x14ac:dyDescent="0.25">
      <c r="A157">
        <v>147</v>
      </c>
      <c r="C157" s="11" t="s">
        <v>154</v>
      </c>
      <c r="D157" s="24">
        <f t="shared" si="40"/>
        <v>1.0016269194</v>
      </c>
      <c r="E157" s="35">
        <f t="shared" si="40"/>
        <v>8.6669465000000005E-6</v>
      </c>
      <c r="F157" s="35">
        <f t="shared" si="40"/>
        <v>1.835602E-5</v>
      </c>
      <c r="G157" s="35">
        <f t="shared" si="40"/>
        <v>6.0435546343340601E-6</v>
      </c>
      <c r="H157" s="35">
        <f t="shared" si="40"/>
        <v>7.5288318634101405E-8</v>
      </c>
      <c r="I157" s="35">
        <f t="shared" si="40"/>
        <v>5.20844852139291E-8</v>
      </c>
      <c r="J157" s="11">
        <v>20</v>
      </c>
      <c r="K157" s="11">
        <v>0.2</v>
      </c>
      <c r="L157" s="11">
        <v>10</v>
      </c>
      <c r="M157" s="11">
        <f>J157*0.5*(D157+D158)/K157</f>
        <v>100.44184817000001</v>
      </c>
      <c r="N157" s="43">
        <f>0.5*10^6*(E157+E158)/L157</f>
        <v>-0.30856092499999999</v>
      </c>
      <c r="O157" s="43">
        <f>0.5*10^6*(F157+F158)/L157</f>
        <v>-0.88112500000000016</v>
      </c>
      <c r="P157" s="38">
        <f>J157*N157/M157</f>
        <v>-6.1440710345702504E-2</v>
      </c>
      <c r="Q157" s="38">
        <f>J157*O157/M157</f>
        <v>-0.17544977836502507</v>
      </c>
      <c r="R157" s="11"/>
      <c r="S157" s="11"/>
      <c r="T157" s="11"/>
      <c r="U157" s="11"/>
      <c r="V157" s="11"/>
      <c r="W157" s="11"/>
      <c r="X157" s="29">
        <v>1.0016269194</v>
      </c>
      <c r="Y157" s="30">
        <v>8.6669465000000005E-6</v>
      </c>
      <c r="Z157" s="30">
        <v>1.835602E-5</v>
      </c>
      <c r="AA157" s="30">
        <v>6.0435546343340601E-6</v>
      </c>
      <c r="AB157" s="30">
        <v>7.5288318634101405E-8</v>
      </c>
      <c r="AC157" s="30">
        <v>5.20844852139291E-8</v>
      </c>
      <c r="AD157" s="29">
        <v>12</v>
      </c>
      <c r="AE157" s="29">
        <v>1</v>
      </c>
    </row>
    <row r="158" spans="1:35" x14ac:dyDescent="0.25">
      <c r="A158">
        <v>148</v>
      </c>
      <c r="C158" s="11" t="s">
        <v>186</v>
      </c>
      <c r="D158" s="24">
        <f t="shared" si="40"/>
        <v>1.007210044</v>
      </c>
      <c r="E158" s="35">
        <f t="shared" si="40"/>
        <v>-1.4838165000000001E-5</v>
      </c>
      <c r="F158" s="35">
        <f t="shared" si="40"/>
        <v>-3.5978520000000003E-5</v>
      </c>
      <c r="G158" s="35">
        <f t="shared" si="40"/>
        <v>6.6241911707681098E-6</v>
      </c>
      <c r="H158" s="35">
        <f t="shared" si="40"/>
        <v>1.0460700394811E-7</v>
      </c>
      <c r="I158" s="35">
        <f t="shared" si="40"/>
        <v>9.9597633506022004E-8</v>
      </c>
      <c r="J158" s="11"/>
      <c r="K158" s="11"/>
      <c r="L158" s="44"/>
      <c r="M158" s="44"/>
      <c r="N158" s="43"/>
      <c r="O158" s="43"/>
      <c r="P158" s="38"/>
      <c r="Q158" s="38"/>
      <c r="R158" s="11"/>
      <c r="S158" s="11"/>
      <c r="T158" s="11"/>
      <c r="U158" s="11"/>
      <c r="V158" s="11"/>
      <c r="W158" s="11"/>
      <c r="X158" s="30">
        <v>1.007210044</v>
      </c>
      <c r="Y158" s="30">
        <v>-1.4838165000000001E-5</v>
      </c>
      <c r="Z158" s="30">
        <v>-3.5978520000000003E-5</v>
      </c>
      <c r="AA158" s="30">
        <v>6.6241911707681098E-6</v>
      </c>
      <c r="AB158" s="30">
        <v>1.0460700394811E-7</v>
      </c>
      <c r="AC158" s="30">
        <v>9.9597633506022004E-8</v>
      </c>
      <c r="AD158" s="29">
        <v>13</v>
      </c>
      <c r="AE158" s="29">
        <v>1</v>
      </c>
    </row>
    <row r="159" spans="1:35" x14ac:dyDescent="0.25">
      <c r="A159">
        <v>149</v>
      </c>
      <c r="C159" s="11" t="s">
        <v>187</v>
      </c>
      <c r="D159" s="24">
        <f t="shared" si="40"/>
        <v>1.0037384227999999</v>
      </c>
      <c r="E159" s="35">
        <f t="shared" si="40"/>
        <v>6.3806605E-6</v>
      </c>
      <c r="F159" s="35">
        <f t="shared" si="40"/>
        <v>1.797157E-5</v>
      </c>
      <c r="G159" s="35">
        <f t="shared" si="40"/>
        <v>6.5175813175730296E-6</v>
      </c>
      <c r="H159" s="35">
        <f t="shared" si="40"/>
        <v>3.91701257944113E-8</v>
      </c>
      <c r="I159" s="35">
        <f t="shared" si="40"/>
        <v>1.8437654406133199E-8</v>
      </c>
      <c r="J159" s="11">
        <v>20</v>
      </c>
      <c r="K159" s="11">
        <v>0.2</v>
      </c>
      <c r="L159" s="11">
        <v>10</v>
      </c>
      <c r="M159" s="11">
        <f>J159*0.5*(D159+D160)/K159</f>
        <v>100.32058129000001</v>
      </c>
      <c r="N159" s="43">
        <f>0.5*10^6*(E159+E160)/L159</f>
        <v>-0.33617497499999999</v>
      </c>
      <c r="O159" s="43">
        <f>0.5*10^6*(F159+F160)/L159</f>
        <v>-0.8987504999999999</v>
      </c>
      <c r="P159" s="38">
        <f>J159*N159/M159</f>
        <v>-6.7020140967526481E-2</v>
      </c>
      <c r="Q159" s="38">
        <f>J159*O159/M159</f>
        <v>-0.17917569624162208</v>
      </c>
      <c r="R159" s="11"/>
      <c r="S159" s="11"/>
      <c r="T159" s="11"/>
      <c r="U159" s="11"/>
      <c r="V159" s="11"/>
      <c r="W159" s="11"/>
      <c r="X159" s="30">
        <v>1.0037384227999999</v>
      </c>
      <c r="Y159" s="30">
        <v>6.3806605E-6</v>
      </c>
      <c r="Z159" s="30">
        <v>1.797157E-5</v>
      </c>
      <c r="AA159" s="30">
        <v>6.5175813175730296E-6</v>
      </c>
      <c r="AB159" s="30">
        <v>3.91701257944113E-8</v>
      </c>
      <c r="AC159" s="30">
        <v>1.8437654406133199E-8</v>
      </c>
      <c r="AD159" s="29">
        <v>12</v>
      </c>
      <c r="AE159" s="29">
        <v>1</v>
      </c>
    </row>
    <row r="160" spans="1:35" x14ac:dyDescent="0.25">
      <c r="A160">
        <v>150</v>
      </c>
      <c r="C160" s="11" t="s">
        <v>188</v>
      </c>
      <c r="D160" s="24">
        <f t="shared" si="40"/>
        <v>1.0026732030000001</v>
      </c>
      <c r="E160" s="35">
        <f t="shared" si="40"/>
        <v>-1.310416E-5</v>
      </c>
      <c r="F160" s="35">
        <f t="shared" si="40"/>
        <v>-3.5946579999999998E-5</v>
      </c>
      <c r="G160" s="35">
        <f t="shared" si="40"/>
        <v>5.7948204330942797E-6</v>
      </c>
      <c r="H160" s="35">
        <f t="shared" si="40"/>
        <v>7.2000000000022395E-10</v>
      </c>
      <c r="I160" s="35">
        <f t="shared" si="40"/>
        <v>8.8687448942903196E-8</v>
      </c>
      <c r="J160" s="11"/>
      <c r="K160" s="11"/>
      <c r="L160" s="11"/>
      <c r="M160" s="11"/>
      <c r="N160" s="43"/>
      <c r="O160" s="43"/>
      <c r="P160" s="38"/>
      <c r="Q160" s="38"/>
      <c r="R160" s="11"/>
      <c r="S160" s="11"/>
      <c r="T160" s="11"/>
      <c r="U160" s="11"/>
      <c r="V160" s="11"/>
      <c r="W160" s="11"/>
      <c r="X160" s="30">
        <v>1.0026732030000001</v>
      </c>
      <c r="Y160" s="30">
        <v>-1.310416E-5</v>
      </c>
      <c r="Z160" s="30">
        <v>-3.5946579999999998E-5</v>
      </c>
      <c r="AA160" s="30">
        <v>5.7948204330942797E-6</v>
      </c>
      <c r="AB160" s="30">
        <v>7.2000000000022395E-10</v>
      </c>
      <c r="AC160" s="30">
        <v>8.8687448942903196E-8</v>
      </c>
      <c r="AD160" s="29">
        <v>13</v>
      </c>
      <c r="AE160" s="29">
        <v>1</v>
      </c>
    </row>
    <row r="161" spans="1:38" x14ac:dyDescent="0.25">
      <c r="A161">
        <v>151</v>
      </c>
      <c r="C161" s="11" t="s">
        <v>155</v>
      </c>
      <c r="D161" s="24">
        <f t="shared" si="40"/>
        <v>1.0058674752000001</v>
      </c>
      <c r="E161" s="35">
        <f t="shared" si="40"/>
        <v>3.4588295000000001E-6</v>
      </c>
      <c r="F161" s="35">
        <f t="shared" si="40"/>
        <v>6.8524919999999998E-6</v>
      </c>
      <c r="G161" s="35">
        <f t="shared" si="40"/>
        <v>6.5520591602256E-6</v>
      </c>
      <c r="H161" s="35">
        <f t="shared" si="40"/>
        <v>1.95803537953225E-8</v>
      </c>
      <c r="I161" s="35">
        <f t="shared" si="40"/>
        <v>4.0156463987756602E-9</v>
      </c>
      <c r="J161" s="11">
        <v>20</v>
      </c>
      <c r="K161" s="11">
        <v>0.2</v>
      </c>
      <c r="L161" s="11">
        <v>10</v>
      </c>
      <c r="M161" s="11">
        <f>J161*0.5*(D161+D162)/K161</f>
        <v>100.49597571999999</v>
      </c>
      <c r="N161" s="43">
        <f>0.5*10^6*(E161+E162)/L161</f>
        <v>-0.37169302499999995</v>
      </c>
      <c r="O161" s="43">
        <f>0.5*10^6*(F161+F162)/L161</f>
        <v>-1.0299744</v>
      </c>
      <c r="P161" s="38">
        <f>J161*N161/M161</f>
        <v>-7.3971723213196935E-2</v>
      </c>
      <c r="Q161" s="38">
        <f>J161*O161/M161</f>
        <v>-0.20497823770967616</v>
      </c>
      <c r="R161" s="43"/>
      <c r="S161" s="43"/>
      <c r="T161" s="11"/>
      <c r="U161" s="11"/>
      <c r="V161" s="11"/>
      <c r="W161" s="11"/>
      <c r="X161" s="30">
        <v>1.0058674752000001</v>
      </c>
      <c r="Y161" s="30">
        <v>3.4588295000000001E-6</v>
      </c>
      <c r="Z161" s="30">
        <v>6.8524919999999998E-6</v>
      </c>
      <c r="AA161" s="30">
        <v>6.5520591602256E-6</v>
      </c>
      <c r="AB161" s="30">
        <v>1.95803537953225E-8</v>
      </c>
      <c r="AC161" s="30">
        <v>4.0156463987756602E-9</v>
      </c>
      <c r="AD161" s="29">
        <v>11</v>
      </c>
      <c r="AE161" s="29">
        <v>1</v>
      </c>
    </row>
    <row r="162" spans="1:38" x14ac:dyDescent="0.25">
      <c r="A162">
        <v>152</v>
      </c>
      <c r="C162" s="11" t="s">
        <v>189</v>
      </c>
      <c r="D162" s="24">
        <f t="shared" si="40"/>
        <v>1.0040520392000001</v>
      </c>
      <c r="E162" s="35">
        <f t="shared" si="40"/>
        <v>-1.0892689999999999E-5</v>
      </c>
      <c r="F162" s="35">
        <f t="shared" si="40"/>
        <v>-2.7451979999999999E-5</v>
      </c>
      <c r="G162" s="35">
        <f t="shared" si="40"/>
        <v>6.3153465351578897E-6</v>
      </c>
      <c r="H162" s="35">
        <f t="shared" si="40"/>
        <v>5.4975358116159302E-9</v>
      </c>
      <c r="I162" s="35">
        <f t="shared" si="40"/>
        <v>5.4000000000016802E-10</v>
      </c>
      <c r="J162" s="11"/>
      <c r="K162" s="11"/>
      <c r="L162" s="44"/>
      <c r="M162" s="44"/>
      <c r="N162" s="43"/>
      <c r="O162" s="43"/>
      <c r="P162" s="38"/>
      <c r="Q162" s="38"/>
      <c r="R162" s="11"/>
      <c r="S162" s="11"/>
      <c r="T162" s="11"/>
      <c r="U162" s="11"/>
      <c r="V162" s="11"/>
      <c r="W162" s="11"/>
      <c r="X162" s="29">
        <v>1.0040520392000001</v>
      </c>
      <c r="Y162" s="30">
        <v>-1.0892689999999999E-5</v>
      </c>
      <c r="Z162" s="30">
        <v>-2.7451979999999999E-5</v>
      </c>
      <c r="AA162" s="30">
        <v>6.3153465351578897E-6</v>
      </c>
      <c r="AB162" s="30">
        <v>5.4975358116159302E-9</v>
      </c>
      <c r="AC162" s="30">
        <v>5.4000000000016802E-10</v>
      </c>
      <c r="AD162" s="29">
        <v>13</v>
      </c>
      <c r="AE162" s="29">
        <v>1</v>
      </c>
    </row>
    <row r="163" spans="1:38" x14ac:dyDescent="0.25">
      <c r="A163">
        <v>153</v>
      </c>
      <c r="C163" s="11" t="s">
        <v>190</v>
      </c>
      <c r="D163" s="24">
        <f t="shared" ref="D163:I166" si="41">X163</f>
        <v>1.0051862304000001</v>
      </c>
      <c r="E163" s="35">
        <f t="shared" si="41"/>
        <v>3.1406430000000002E-6</v>
      </c>
      <c r="F163" s="35">
        <f t="shared" si="41"/>
        <v>7.8667769999999994E-6</v>
      </c>
      <c r="G163" s="35">
        <f t="shared" si="41"/>
        <v>5.4393870505289799E-6</v>
      </c>
      <c r="H163" s="35">
        <f t="shared" si="41"/>
        <v>5.9939626633805505E-8</v>
      </c>
      <c r="I163" s="35">
        <f t="shared" si="41"/>
        <v>2.18549436283875E-8</v>
      </c>
      <c r="J163" s="11">
        <v>20</v>
      </c>
      <c r="K163" s="11">
        <v>0.2</v>
      </c>
      <c r="L163" s="11">
        <v>10</v>
      </c>
      <c r="M163" s="11">
        <f>J163*0.5*(D163+D164)/K163</f>
        <v>100.40737483000001</v>
      </c>
      <c r="N163" s="43">
        <f>0.5*10^6*(E163+E164)/L163</f>
        <v>-0.24149994999999996</v>
      </c>
      <c r="O163" s="43">
        <f>0.5*10^6*(F163+F164)/L163</f>
        <v>1.2549713499999999</v>
      </c>
      <c r="P163" s="38">
        <f>J163*N163/M163</f>
        <v>-4.8104026304618394E-2</v>
      </c>
      <c r="Q163" s="38">
        <f>J163*O163/M163</f>
        <v>0.24997593097614498</v>
      </c>
      <c r="R163" s="43"/>
      <c r="S163" s="43"/>
      <c r="T163" s="11"/>
      <c r="U163" s="11"/>
      <c r="V163" s="11"/>
      <c r="W163" s="11"/>
      <c r="X163" s="29">
        <v>1.0051862304000001</v>
      </c>
      <c r="Y163" s="30">
        <v>3.1406430000000002E-6</v>
      </c>
      <c r="Z163" s="30">
        <v>7.8667769999999994E-6</v>
      </c>
      <c r="AA163" s="30">
        <v>5.4393870505289799E-6</v>
      </c>
      <c r="AB163" s="30">
        <v>5.9939626633805505E-8</v>
      </c>
      <c r="AC163" s="30">
        <v>2.18549436283875E-8</v>
      </c>
      <c r="AD163" s="29">
        <v>11</v>
      </c>
      <c r="AE163" s="29">
        <v>1</v>
      </c>
    </row>
    <row r="164" spans="1:38" x14ac:dyDescent="0.25">
      <c r="A164">
        <v>154</v>
      </c>
      <c r="C164" s="11" t="s">
        <v>191</v>
      </c>
      <c r="D164" s="24">
        <f t="shared" si="41"/>
        <v>1.0029612662</v>
      </c>
      <c r="E164" s="35">
        <f t="shared" si="41"/>
        <v>-7.9706419999999994E-6</v>
      </c>
      <c r="F164" s="35">
        <f t="shared" si="41"/>
        <v>1.7232649999999998E-5</v>
      </c>
      <c r="G164" s="35">
        <f t="shared" si="41"/>
        <v>6.7725373853953301E-6</v>
      </c>
      <c r="H164" s="35">
        <f t="shared" si="41"/>
        <v>4.34106990959603E-8</v>
      </c>
      <c r="I164" s="35">
        <f t="shared" si="41"/>
        <v>7.8756418786026605E-8</v>
      </c>
      <c r="J164" s="11"/>
      <c r="K164" s="11"/>
      <c r="L164" s="44"/>
      <c r="M164" s="44"/>
      <c r="N164" s="43"/>
      <c r="O164" s="43"/>
      <c r="P164" s="38"/>
      <c r="Q164" s="38"/>
      <c r="R164" s="11"/>
      <c r="S164" s="11"/>
      <c r="T164" s="11"/>
      <c r="U164" s="11"/>
      <c r="V164" s="11"/>
      <c r="W164" s="11"/>
      <c r="X164" s="29">
        <v>1.0029612662</v>
      </c>
      <c r="Y164" s="30">
        <v>-7.9706419999999994E-6</v>
      </c>
      <c r="Z164" s="30">
        <v>1.7232649999999998E-5</v>
      </c>
      <c r="AA164" s="30">
        <v>6.7725373853953301E-6</v>
      </c>
      <c r="AB164" s="30">
        <v>4.34106990959603E-8</v>
      </c>
      <c r="AC164" s="30">
        <v>7.8756418786026605E-8</v>
      </c>
      <c r="AD164" s="29">
        <v>12</v>
      </c>
      <c r="AE164" s="29">
        <v>1</v>
      </c>
    </row>
    <row r="165" spans="1:38" x14ac:dyDescent="0.25">
      <c r="A165">
        <v>155</v>
      </c>
      <c r="C165" s="11" t="s">
        <v>192</v>
      </c>
      <c r="D165" s="24">
        <f t="shared" si="41"/>
        <v>1.006998995</v>
      </c>
      <c r="E165" s="35">
        <f t="shared" si="41"/>
        <v>-1.2971071E-7</v>
      </c>
      <c r="F165" s="35">
        <f t="shared" si="41"/>
        <v>-2.9172895E-6</v>
      </c>
      <c r="G165" s="35">
        <f t="shared" si="41"/>
        <v>6.7069005877559699E-6</v>
      </c>
      <c r="H165" s="35">
        <f t="shared" si="41"/>
        <v>3.9859772506449398E-8</v>
      </c>
      <c r="I165" s="35">
        <f t="shared" si="41"/>
        <v>3.36238477088807E-8</v>
      </c>
      <c r="J165" s="11">
        <v>20</v>
      </c>
      <c r="K165" s="11">
        <v>0.2</v>
      </c>
      <c r="L165" s="11">
        <v>10</v>
      </c>
      <c r="M165" s="11">
        <f>J165*0.5*(D165+D166)/K165</f>
        <v>100.39683556</v>
      </c>
      <c r="N165" s="43">
        <f>0.5*10^6*(E165+E166)/L165</f>
        <v>-0.24181586049999998</v>
      </c>
      <c r="O165" s="43">
        <f>0.5*10^6*(F165+F166)/L165</f>
        <v>-0.84362072500000007</v>
      </c>
      <c r="P165" s="38">
        <f>J165*N165/M165</f>
        <v>-4.817200844054173E-2</v>
      </c>
      <c r="Q165" s="38">
        <f>J165*O165/M165</f>
        <v>-0.16805723413380463</v>
      </c>
      <c r="R165" s="43"/>
      <c r="S165" s="43"/>
      <c r="T165" s="11"/>
      <c r="U165" s="11"/>
      <c r="V165" s="11"/>
      <c r="W165" s="11"/>
      <c r="X165" s="29">
        <v>1.006998995</v>
      </c>
      <c r="Y165" s="30">
        <v>-1.2971071E-7</v>
      </c>
      <c r="Z165" s="30">
        <v>-2.9172895E-6</v>
      </c>
      <c r="AA165" s="30">
        <v>6.7069005877559699E-6</v>
      </c>
      <c r="AB165" s="30">
        <v>3.9859772506449398E-8</v>
      </c>
      <c r="AC165" s="30">
        <v>3.36238477088807E-8</v>
      </c>
      <c r="AD165" s="29">
        <v>10</v>
      </c>
      <c r="AE165" s="29">
        <v>1</v>
      </c>
    </row>
    <row r="166" spans="1:38" x14ac:dyDescent="0.25">
      <c r="A166">
        <v>156</v>
      </c>
      <c r="C166" s="11" t="s">
        <v>193</v>
      </c>
      <c r="D166" s="24">
        <f t="shared" si="41"/>
        <v>1.0009377161999999</v>
      </c>
      <c r="E166" s="35">
        <f t="shared" si="41"/>
        <v>-4.7066065000000003E-6</v>
      </c>
      <c r="F166" s="35">
        <f t="shared" si="41"/>
        <v>-1.3955125E-5</v>
      </c>
      <c r="G166" s="35">
        <f t="shared" si="41"/>
        <v>5.7884450256538701E-6</v>
      </c>
      <c r="H166" s="35">
        <f t="shared" si="41"/>
        <v>4.9786240998392398E-8</v>
      </c>
      <c r="I166" s="35">
        <f t="shared" si="41"/>
        <v>3.2950825103478001E-8</v>
      </c>
      <c r="J166" s="11"/>
      <c r="K166" s="11"/>
      <c r="L166" s="44"/>
      <c r="M166" s="44"/>
      <c r="N166" s="37"/>
      <c r="O166" s="11"/>
      <c r="P166" s="36"/>
      <c r="Q166" s="11"/>
      <c r="R166" s="47"/>
      <c r="S166" s="11"/>
      <c r="T166" s="11"/>
      <c r="U166" s="11"/>
      <c r="V166" s="11"/>
      <c r="W166" s="11"/>
      <c r="X166" s="29">
        <v>1.0009377161999999</v>
      </c>
      <c r="Y166" s="30">
        <v>-4.7066065000000003E-6</v>
      </c>
      <c r="Z166" s="30">
        <v>-1.3955125E-5</v>
      </c>
      <c r="AA166" s="30">
        <v>5.7884450256538701E-6</v>
      </c>
      <c r="AB166" s="30">
        <v>4.9786240998392398E-8</v>
      </c>
      <c r="AC166" s="30">
        <v>3.2950825103478001E-8</v>
      </c>
      <c r="AD166" s="29">
        <v>12</v>
      </c>
      <c r="AE166" s="29">
        <v>1</v>
      </c>
    </row>
    <row r="167" spans="1:38" x14ac:dyDescent="0.25">
      <c r="A167">
        <v>157</v>
      </c>
      <c r="X167" s="29"/>
      <c r="Y167" s="29"/>
      <c r="Z167" s="29"/>
      <c r="AA167" s="29"/>
      <c r="AB167" s="29"/>
      <c r="AC167" s="29"/>
      <c r="AD167" s="29"/>
      <c r="AE167" s="29"/>
    </row>
    <row r="168" spans="1:38" x14ac:dyDescent="0.25">
      <c r="A168">
        <v>158</v>
      </c>
      <c r="C168" s="12" t="s">
        <v>194</v>
      </c>
      <c r="X168" s="29"/>
      <c r="Y168" s="29"/>
      <c r="Z168" s="29"/>
      <c r="AA168" s="29"/>
      <c r="AB168" s="29"/>
      <c r="AC168" s="29"/>
      <c r="AD168" s="29"/>
      <c r="AE168" s="29"/>
    </row>
    <row r="169" spans="1:38" x14ac:dyDescent="0.25">
      <c r="A169">
        <v>159</v>
      </c>
      <c r="B169" s="18">
        <v>43305</v>
      </c>
      <c r="C169" s="1" t="s">
        <v>106</v>
      </c>
      <c r="D169" s="26"/>
      <c r="E169" s="15" t="s">
        <v>107</v>
      </c>
      <c r="F169" s="27"/>
      <c r="G169" s="27"/>
      <c r="H169" s="27"/>
      <c r="I169" s="27"/>
      <c r="J169" s="26"/>
      <c r="K169" s="26"/>
      <c r="L169" t="s">
        <v>108</v>
      </c>
      <c r="M169" t="s">
        <v>109</v>
      </c>
      <c r="N169" s="14" t="s">
        <v>110</v>
      </c>
      <c r="O169" s="26"/>
      <c r="Q169" t="s">
        <v>87</v>
      </c>
      <c r="R169" s="7" t="s">
        <v>117</v>
      </c>
      <c r="S169" t="s">
        <v>87</v>
      </c>
      <c r="X169" s="29"/>
      <c r="Y169" s="29"/>
      <c r="Z169" s="29"/>
      <c r="AA169" s="29"/>
      <c r="AB169" s="29"/>
      <c r="AC169" s="29"/>
      <c r="AD169" s="29"/>
      <c r="AE169" s="29"/>
    </row>
    <row r="170" spans="1:38" x14ac:dyDescent="0.25">
      <c r="A170">
        <v>160</v>
      </c>
      <c r="C170" s="7" t="s">
        <v>111</v>
      </c>
      <c r="D170" s="21">
        <f>(Q170+S170)/2</f>
        <v>0.50435099999999999</v>
      </c>
      <c r="E170" s="2">
        <f>R170</f>
        <v>6.7840999999999999E-2</v>
      </c>
      <c r="F170">
        <f>E170/D170</f>
        <v>0.1345114810915414</v>
      </c>
      <c r="G170">
        <v>0.2</v>
      </c>
      <c r="H170">
        <f>0.268/G170</f>
        <v>1.34</v>
      </c>
      <c r="I170">
        <f>H170+1</f>
        <v>2.34</v>
      </c>
      <c r="J170">
        <f>F170-I170/100</f>
        <v>0.1111114810915414</v>
      </c>
      <c r="K170">
        <v>1</v>
      </c>
      <c r="L170" s="19">
        <f>G170*J170/(D170*20)</f>
        <v>2.2030586058427843E-3</v>
      </c>
      <c r="M170" s="19">
        <f>1/L170</f>
        <v>453.91438854503286</v>
      </c>
      <c r="N170" s="19">
        <f>5*M170/(SUM($M$170:$M$174))</f>
        <v>0.99421889944205621</v>
      </c>
      <c r="Q170">
        <v>0.504556</v>
      </c>
      <c r="R170">
        <v>6.7840999999999999E-2</v>
      </c>
      <c r="S170">
        <v>0.50414599999999998</v>
      </c>
      <c r="X170" s="29"/>
      <c r="Y170" s="29"/>
      <c r="Z170" s="29"/>
      <c r="AA170" s="29"/>
      <c r="AB170" s="29"/>
      <c r="AC170" s="29"/>
      <c r="AD170" s="29"/>
      <c r="AE170" s="29"/>
    </row>
    <row r="171" spans="1:38" x14ac:dyDescent="0.25">
      <c r="A171">
        <v>161</v>
      </c>
      <c r="C171" s="7" t="s">
        <v>112</v>
      </c>
      <c r="D171" s="21">
        <f>(Q171+S171)/2</f>
        <v>0.50379649999999998</v>
      </c>
      <c r="E171" s="2">
        <f>R171</f>
        <v>6.7694000000000004E-2</v>
      </c>
      <c r="F171">
        <f>E171/D171</f>
        <v>0.13436774570684792</v>
      </c>
      <c r="G171">
        <v>0.2</v>
      </c>
      <c r="H171">
        <f>0.268/G171</f>
        <v>1.34</v>
      </c>
      <c r="I171">
        <f>H171+1</f>
        <v>2.34</v>
      </c>
      <c r="J171">
        <f>F171-I171/100</f>
        <v>0.11096774570684792</v>
      </c>
      <c r="K171">
        <v>2</v>
      </c>
      <c r="L171" s="19">
        <f>G171*J171/(D171*20)</f>
        <v>2.2026303419505283E-3</v>
      </c>
      <c r="M171" s="19">
        <f>1/L171</f>
        <v>454.00264445392821</v>
      </c>
      <c r="N171" s="19">
        <f>5*M171/(SUM($M$170:$M$174))</f>
        <v>0.99441220834528898</v>
      </c>
      <c r="O171" s="3"/>
      <c r="Q171">
        <v>0.50392599999999999</v>
      </c>
      <c r="R171">
        <v>6.7694000000000004E-2</v>
      </c>
      <c r="S171">
        <v>0.50366699999999998</v>
      </c>
      <c r="X171" s="29"/>
      <c r="Y171" s="29"/>
      <c r="Z171" s="29"/>
      <c r="AA171" s="29"/>
      <c r="AB171" s="29"/>
      <c r="AC171" s="29"/>
      <c r="AD171" s="29"/>
      <c r="AE171" s="29"/>
    </row>
    <row r="172" spans="1:38" x14ac:dyDescent="0.25">
      <c r="A172">
        <v>162</v>
      </c>
      <c r="C172" s="7" t="s">
        <v>113</v>
      </c>
      <c r="D172" s="21">
        <f>(Q172+S172)/2</f>
        <v>0.50336599999999998</v>
      </c>
      <c r="E172" s="2">
        <f>R172</f>
        <v>6.7276000000000002E-2</v>
      </c>
      <c r="F172">
        <f>E172/D172</f>
        <v>0.13365225303258466</v>
      </c>
      <c r="G172">
        <v>0.2</v>
      </c>
      <c r="H172">
        <f>0.268/G172</f>
        <v>1.34</v>
      </c>
      <c r="I172">
        <f>H172+1</f>
        <v>2.34</v>
      </c>
      <c r="J172">
        <f>F172-I172/100</f>
        <v>0.11025225303258465</v>
      </c>
      <c r="K172">
        <v>3</v>
      </c>
      <c r="L172" s="19">
        <f>G172*J172/(D172*20)</f>
        <v>2.1902999613121403E-3</v>
      </c>
      <c r="M172" s="19">
        <f>1/L172</f>
        <v>456.55847037541434</v>
      </c>
      <c r="N172" s="19">
        <f>5*M172/(SUM($M$170:$M$174))</f>
        <v>1.0000102913736117</v>
      </c>
      <c r="O172" s="3"/>
      <c r="Q172">
        <v>0.503548</v>
      </c>
      <c r="R172">
        <v>6.7276000000000002E-2</v>
      </c>
      <c r="S172">
        <v>0.50318399999999996</v>
      </c>
      <c r="X172" s="29"/>
      <c r="Y172" s="29"/>
      <c r="Z172" s="29"/>
      <c r="AA172" s="29"/>
      <c r="AB172" s="29"/>
      <c r="AC172" s="29"/>
      <c r="AD172" s="29"/>
      <c r="AE172" s="29"/>
    </row>
    <row r="173" spans="1:38" x14ac:dyDescent="0.25">
      <c r="A173">
        <v>163</v>
      </c>
      <c r="C173" s="7" t="s">
        <v>114</v>
      </c>
      <c r="D173" s="21">
        <f>(Q173+S173)/2</f>
        <v>0.50305650000000002</v>
      </c>
      <c r="E173" s="2">
        <f>R173</f>
        <v>6.6503000000000007E-2</v>
      </c>
      <c r="F173">
        <f>E173/D173</f>
        <v>0.13219787439383052</v>
      </c>
      <c r="G173">
        <v>0.2</v>
      </c>
      <c r="H173">
        <f>0.268/G173</f>
        <v>1.34</v>
      </c>
      <c r="I173">
        <f>H173+1</f>
        <v>2.34</v>
      </c>
      <c r="J173">
        <f>F173-I173/100</f>
        <v>0.10879787439383051</v>
      </c>
      <c r="K173">
        <v>4</v>
      </c>
      <c r="L173" s="19">
        <f>G173*J173/(D173*20)</f>
        <v>2.1627366785605699E-3</v>
      </c>
      <c r="M173" s="19">
        <f>1/L173</f>
        <v>462.37713999725548</v>
      </c>
      <c r="N173" s="19">
        <f>5*M173/(SUM($M$170:$M$174))</f>
        <v>1.0127550543809862</v>
      </c>
      <c r="O173" s="3"/>
      <c r="Q173">
        <v>0.50310999999999995</v>
      </c>
      <c r="R173">
        <v>6.6503000000000007E-2</v>
      </c>
      <c r="S173">
        <v>0.50300299999999998</v>
      </c>
      <c r="X173" s="29"/>
      <c r="Y173" s="29"/>
      <c r="Z173" s="29"/>
      <c r="AA173" s="29"/>
      <c r="AB173" s="29"/>
      <c r="AC173" s="29"/>
      <c r="AD173" s="29"/>
      <c r="AE173" s="29"/>
    </row>
    <row r="174" spans="1:38" x14ac:dyDescent="0.25">
      <c r="A174">
        <v>164</v>
      </c>
      <c r="C174" s="7" t="s">
        <v>115</v>
      </c>
      <c r="D174" s="21">
        <f>(Q174+S174)/2</f>
        <v>0.50280400000000003</v>
      </c>
      <c r="E174" s="2">
        <f>R174</f>
        <v>6.7216999999999999E-2</v>
      </c>
      <c r="F174">
        <f>E174/D174</f>
        <v>0.13368429845426846</v>
      </c>
      <c r="G174">
        <v>0.2</v>
      </c>
      <c r="H174">
        <f>0.268/G174</f>
        <v>1.34</v>
      </c>
      <c r="I174">
        <f>H174+1</f>
        <v>2.34</v>
      </c>
      <c r="J174">
        <f>F174-I174/100</f>
        <v>0.11028429845426846</v>
      </c>
      <c r="K174">
        <v>5</v>
      </c>
      <c r="L174" s="19">
        <f>G174*J174/(D174*20)</f>
        <v>2.1933854634065848E-3</v>
      </c>
      <c r="M174" s="19">
        <f>1/L174</f>
        <v>455.91621567824325</v>
      </c>
      <c r="N174" s="19">
        <f>5*M174/(SUM($M$170:$M$174))</f>
        <v>0.99860354645805671</v>
      </c>
      <c r="O174" s="3"/>
      <c r="Q174">
        <v>0.502915</v>
      </c>
      <c r="R174">
        <v>6.7216999999999999E-2</v>
      </c>
      <c r="S174">
        <v>0.50269299999999995</v>
      </c>
      <c r="X174" s="29"/>
      <c r="Y174" s="29"/>
      <c r="Z174" s="29"/>
      <c r="AA174" s="29"/>
      <c r="AB174" s="29"/>
      <c r="AC174" s="29"/>
      <c r="AD174" s="29"/>
      <c r="AE174" s="29"/>
    </row>
    <row r="175" spans="1:38" x14ac:dyDescent="0.25">
      <c r="A175">
        <v>165</v>
      </c>
      <c r="L175" s="19"/>
      <c r="M175" s="19"/>
      <c r="N175" s="19"/>
      <c r="X175" s="29"/>
      <c r="Y175" s="29"/>
      <c r="Z175" s="29"/>
      <c r="AA175" s="29"/>
      <c r="AB175" s="29"/>
      <c r="AC175" s="29"/>
      <c r="AD175" s="29"/>
      <c r="AE175" s="29"/>
    </row>
    <row r="176" spans="1:38" x14ac:dyDescent="0.25">
      <c r="A176">
        <v>166</v>
      </c>
      <c r="B176" s="18">
        <v>43305</v>
      </c>
      <c r="C176" s="1" t="s">
        <v>167</v>
      </c>
      <c r="J176" s="1" t="s">
        <v>128</v>
      </c>
      <c r="K176" s="1" t="s">
        <v>4</v>
      </c>
      <c r="L176" s="1" t="s">
        <v>18</v>
      </c>
      <c r="M176" s="1" t="s">
        <v>129</v>
      </c>
      <c r="N176" s="4" t="s">
        <v>130</v>
      </c>
      <c r="O176" s="4"/>
      <c r="P176" s="4" t="s">
        <v>131</v>
      </c>
      <c r="Q176" s="4"/>
      <c r="S176" s="1" t="s">
        <v>132</v>
      </c>
      <c r="T176" s="1" t="s">
        <v>132</v>
      </c>
      <c r="U176" s="79" t="s">
        <v>133</v>
      </c>
      <c r="V176" s="79"/>
      <c r="X176" s="30"/>
      <c r="Y176" s="30"/>
      <c r="Z176" s="30"/>
      <c r="AA176" s="30"/>
      <c r="AB176" s="30"/>
      <c r="AC176" s="30"/>
      <c r="AD176" s="29"/>
      <c r="AE176" s="29"/>
      <c r="AG176" s="2"/>
      <c r="AH176" s="2"/>
      <c r="AI176" s="2"/>
      <c r="AJ176" s="2"/>
      <c r="AK176" s="2"/>
      <c r="AL176" s="2"/>
    </row>
    <row r="177" spans="1:38" x14ac:dyDescent="0.25">
      <c r="A177">
        <v>167</v>
      </c>
      <c r="N177" s="1" t="s">
        <v>135</v>
      </c>
      <c r="O177" s="1" t="s">
        <v>136</v>
      </c>
      <c r="P177" s="1" t="s">
        <v>137</v>
      </c>
      <c r="Q177" s="1" t="s">
        <v>138</v>
      </c>
      <c r="R177" s="1" t="s">
        <v>168</v>
      </c>
      <c r="S177" s="1" t="s">
        <v>140</v>
      </c>
      <c r="T177" s="1" t="s">
        <v>141</v>
      </c>
      <c r="U177" s="1" t="s">
        <v>140</v>
      </c>
      <c r="V177" s="1" t="s">
        <v>141</v>
      </c>
      <c r="X177" s="30"/>
      <c r="Y177" s="30"/>
      <c r="Z177" s="30"/>
      <c r="AA177" s="30"/>
      <c r="AB177" s="30"/>
      <c r="AC177" s="30"/>
      <c r="AD177" s="29"/>
      <c r="AE177" s="29"/>
      <c r="AG177" s="2"/>
      <c r="AH177" s="2"/>
      <c r="AI177" s="2"/>
      <c r="AJ177" s="2"/>
      <c r="AK177" s="2"/>
      <c r="AL177" s="2"/>
    </row>
    <row r="178" spans="1:38" x14ac:dyDescent="0.25">
      <c r="A178">
        <v>168</v>
      </c>
      <c r="B178" s="18"/>
      <c r="C178" s="7" t="s">
        <v>150</v>
      </c>
      <c r="D178" s="7">
        <f t="shared" ref="D178:I180" si="42">X178</f>
        <v>0.97831123708000001</v>
      </c>
      <c r="E178" s="15">
        <f t="shared" si="42"/>
        <v>-4.4126400000000002E-6</v>
      </c>
      <c r="F178" s="7">
        <f t="shared" si="42"/>
        <v>-2.2877589999999999E-5</v>
      </c>
      <c r="G178" s="7">
        <f t="shared" si="42"/>
        <v>3.8915174031555098E-6</v>
      </c>
      <c r="H178" s="7">
        <f t="shared" si="42"/>
        <v>8.4703294725429996E-22</v>
      </c>
      <c r="I178" s="7">
        <f t="shared" si="42"/>
        <v>5.3750096744099001E-8</v>
      </c>
      <c r="J178">
        <v>20</v>
      </c>
      <c r="K178">
        <v>0.2</v>
      </c>
      <c r="L178">
        <v>10</v>
      </c>
      <c r="M178" s="8">
        <f>J178*D178/K178</f>
        <v>97.831123707999993</v>
      </c>
      <c r="N178" s="3">
        <f>10^6*E178/L178</f>
        <v>-0.44126400000000005</v>
      </c>
      <c r="O178" s="3">
        <f>F178*10^6/L178</f>
        <v>-2.2877589999999999</v>
      </c>
      <c r="P178" s="3">
        <f>J178*N178/M178</f>
        <v>-9.0209328744307649E-2</v>
      </c>
      <c r="Q178" s="3">
        <f>J178*O178/M178</f>
        <v>-0.46769553763449651</v>
      </c>
      <c r="R178" s="48"/>
      <c r="S178" s="27"/>
      <c r="X178" s="29">
        <v>0.97831123708000001</v>
      </c>
      <c r="Y178" s="30">
        <v>-4.4126400000000002E-6</v>
      </c>
      <c r="Z178" s="30">
        <v>-2.2877589999999999E-5</v>
      </c>
      <c r="AA178" s="30">
        <v>3.8915174031555098E-6</v>
      </c>
      <c r="AB178" s="30">
        <v>8.4703294725429996E-22</v>
      </c>
      <c r="AC178" s="30">
        <v>5.3750096744099001E-8</v>
      </c>
      <c r="AD178" s="29">
        <v>13</v>
      </c>
      <c r="AE178" s="29">
        <v>1</v>
      </c>
      <c r="AJ178" s="2"/>
      <c r="AK178" s="2"/>
      <c r="AL178" s="2"/>
    </row>
    <row r="179" spans="1:38" x14ac:dyDescent="0.25">
      <c r="A179">
        <v>169</v>
      </c>
      <c r="C179" s="7" t="s">
        <v>169</v>
      </c>
      <c r="D179" s="7">
        <f t="shared" si="42"/>
        <v>0.97532339258</v>
      </c>
      <c r="E179" s="15">
        <f t="shared" si="42"/>
        <v>-4.3524720000000003E-6</v>
      </c>
      <c r="F179" s="7">
        <f t="shared" si="42"/>
        <v>-2.2523970000000001E-5</v>
      </c>
      <c r="G179" s="7">
        <f t="shared" si="42"/>
        <v>3.0489285018952E-6</v>
      </c>
      <c r="H179" s="7">
        <f t="shared" si="42"/>
        <v>9.0897951572078507E-9</v>
      </c>
      <c r="I179" s="7">
        <f t="shared" si="42"/>
        <v>4.5568103976356003E-8</v>
      </c>
      <c r="J179">
        <v>20</v>
      </c>
      <c r="K179">
        <v>0.2</v>
      </c>
      <c r="L179">
        <v>10</v>
      </c>
      <c r="M179" s="8">
        <f>J179*D179/K179</f>
        <v>97.532339257999993</v>
      </c>
      <c r="N179" s="3">
        <f>10^6*E179/L179</f>
        <v>-0.43524720000000006</v>
      </c>
      <c r="O179" s="3">
        <f>F179*10^6/L179</f>
        <v>-2.2523970000000002</v>
      </c>
      <c r="P179" s="3">
        <f>J179*N179/M179</f>
        <v>-8.9251873442438595E-2</v>
      </c>
      <c r="Q179" s="3">
        <f>J179*O179/M179</f>
        <v>-0.46187695632764175</v>
      </c>
      <c r="R179" s="48"/>
      <c r="S179" s="27"/>
      <c r="X179" s="29">
        <v>0.97532339258</v>
      </c>
      <c r="Y179" s="30">
        <v>-4.3524720000000003E-6</v>
      </c>
      <c r="Z179" s="30">
        <v>-2.2523970000000001E-5</v>
      </c>
      <c r="AA179" s="30">
        <v>3.0489285018952E-6</v>
      </c>
      <c r="AB179" s="30">
        <v>9.0897951572078507E-9</v>
      </c>
      <c r="AC179" s="30">
        <v>4.5568103976356003E-8</v>
      </c>
      <c r="AD179" s="29">
        <v>13</v>
      </c>
      <c r="AE179" s="29">
        <v>1</v>
      </c>
      <c r="AJ179" s="2"/>
      <c r="AK179" s="2"/>
      <c r="AL179" s="2"/>
    </row>
    <row r="180" spans="1:38" x14ac:dyDescent="0.25">
      <c r="A180">
        <v>170</v>
      </c>
      <c r="C180" s="7" t="s">
        <v>171</v>
      </c>
      <c r="D180" s="7">
        <f t="shared" si="42"/>
        <v>0.97078562859999995</v>
      </c>
      <c r="E180" s="15">
        <f t="shared" si="42"/>
        <v>-5.1654224999999996E-6</v>
      </c>
      <c r="F180" s="7">
        <f t="shared" si="42"/>
        <v>-2.2693175E-5</v>
      </c>
      <c r="G180" s="7">
        <f t="shared" si="42"/>
        <v>1.8897108613926099E-6</v>
      </c>
      <c r="H180" s="7">
        <f t="shared" si="42"/>
        <v>6.9951845284810101E-8</v>
      </c>
      <c r="I180" s="7">
        <f t="shared" si="42"/>
        <v>4.03433374301137E-8</v>
      </c>
      <c r="J180">
        <v>20</v>
      </c>
      <c r="K180">
        <v>0.2</v>
      </c>
      <c r="L180">
        <v>10</v>
      </c>
      <c r="M180" s="8">
        <f>J180*D180/K180</f>
        <v>97.078562859999991</v>
      </c>
      <c r="N180" s="3">
        <f>10^6*E180/L180</f>
        <v>-0.51654224999999998</v>
      </c>
      <c r="O180" s="3">
        <f>F180*10^6/L180</f>
        <v>-2.2693175000000001</v>
      </c>
      <c r="P180" s="3">
        <f>J180*N180/M180</f>
        <v>-0.1064173664673882</v>
      </c>
      <c r="Q180" s="3">
        <f>J180*O180/M180</f>
        <v>-0.46752185717307193</v>
      </c>
      <c r="R180" s="48"/>
      <c r="S180" s="27"/>
      <c r="X180" s="29">
        <v>0.97078562859999995</v>
      </c>
      <c r="Y180" s="30">
        <v>-5.1654224999999996E-6</v>
      </c>
      <c r="Z180" s="30">
        <v>-2.2693175E-5</v>
      </c>
      <c r="AA180" s="30">
        <v>1.8897108613926099E-6</v>
      </c>
      <c r="AB180" s="30">
        <v>6.9951845284810101E-8</v>
      </c>
      <c r="AC180" s="30">
        <v>4.03433374301137E-8</v>
      </c>
      <c r="AD180" s="29">
        <v>13</v>
      </c>
      <c r="AE180" s="29">
        <v>1</v>
      </c>
      <c r="AJ180" s="2"/>
      <c r="AK180" s="2"/>
      <c r="AL180" s="2"/>
    </row>
    <row r="181" spans="1:38" x14ac:dyDescent="0.25">
      <c r="A181">
        <v>171</v>
      </c>
      <c r="E181" s="2"/>
      <c r="F181" s="2"/>
      <c r="G181" s="2"/>
      <c r="H181" s="2"/>
      <c r="I181" s="2"/>
      <c r="N181" s="16"/>
      <c r="O181" s="16"/>
      <c r="P181" s="19"/>
      <c r="Q181" s="19"/>
      <c r="R181" s="19"/>
      <c r="S181" s="3"/>
      <c r="T181" s="3"/>
      <c r="X181" s="30"/>
      <c r="Y181" s="30"/>
      <c r="Z181" s="30"/>
      <c r="AA181" s="30"/>
      <c r="AB181" s="30"/>
      <c r="AC181" s="30"/>
      <c r="AD181" s="29"/>
      <c r="AE181" s="29"/>
    </row>
    <row r="182" spans="1:38" x14ac:dyDescent="0.25">
      <c r="A182">
        <v>172</v>
      </c>
      <c r="E182" s="2"/>
      <c r="F182" s="2"/>
      <c r="G182" s="2"/>
      <c r="H182" s="2"/>
      <c r="I182" s="2"/>
      <c r="L182" s="49"/>
      <c r="M182" s="1" t="s">
        <v>173</v>
      </c>
      <c r="N182" s="50" t="s">
        <v>174</v>
      </c>
      <c r="O182" s="51"/>
      <c r="P182" s="1" t="s">
        <v>131</v>
      </c>
      <c r="Q182" s="1"/>
      <c r="R182" s="1"/>
      <c r="S182" s="1" t="s">
        <v>132</v>
      </c>
      <c r="T182" s="1" t="s">
        <v>132</v>
      </c>
      <c r="U182" s="79" t="s">
        <v>175</v>
      </c>
      <c r="V182" s="79"/>
      <c r="X182" s="30"/>
      <c r="Y182" s="30"/>
      <c r="Z182" s="30"/>
      <c r="AA182" s="30"/>
      <c r="AB182" s="30"/>
      <c r="AC182" s="30"/>
      <c r="AD182" s="29"/>
      <c r="AE182" s="29"/>
      <c r="AF182" s="45"/>
    </row>
    <row r="183" spans="1:38" x14ac:dyDescent="0.25">
      <c r="A183">
        <v>173</v>
      </c>
      <c r="B183" s="18">
        <v>43306</v>
      </c>
      <c r="C183" s="1" t="s">
        <v>167</v>
      </c>
      <c r="J183" s="1" t="s">
        <v>128</v>
      </c>
      <c r="K183" s="1" t="s">
        <v>4</v>
      </c>
      <c r="L183" s="1" t="s">
        <v>178</v>
      </c>
      <c r="M183" s="1" t="s">
        <v>86</v>
      </c>
      <c r="N183" s="52" t="s">
        <v>140</v>
      </c>
      <c r="O183" s="51" t="s">
        <v>141</v>
      </c>
      <c r="P183" s="1" t="s">
        <v>137</v>
      </c>
      <c r="Q183" s="1" t="s">
        <v>138</v>
      </c>
      <c r="R183" s="1" t="s">
        <v>168</v>
      </c>
      <c r="S183" s="1"/>
      <c r="T183" s="1"/>
      <c r="U183" s="1" t="s">
        <v>140</v>
      </c>
      <c r="V183" s="1" t="s">
        <v>141</v>
      </c>
      <c r="X183" s="30"/>
      <c r="Y183" s="30"/>
      <c r="Z183" s="30"/>
      <c r="AA183" s="30"/>
      <c r="AB183" s="30"/>
      <c r="AC183" s="30"/>
      <c r="AD183" s="29"/>
      <c r="AE183" s="29"/>
      <c r="AF183" s="45"/>
    </row>
    <row r="184" spans="1:38" x14ac:dyDescent="0.25">
      <c r="A184">
        <v>174</v>
      </c>
      <c r="C184" t="s">
        <v>150</v>
      </c>
      <c r="D184">
        <f t="shared" ref="D184:I199" si="43">X184</f>
        <v>1.0040239209999999</v>
      </c>
      <c r="E184">
        <f t="shared" si="43"/>
        <v>-6.0711339999999999E-6</v>
      </c>
      <c r="F184">
        <f t="shared" si="43"/>
        <v>-1.8112670000000002E-5</v>
      </c>
      <c r="G184">
        <f t="shared" si="43"/>
        <v>2.66561668857329E-6</v>
      </c>
      <c r="H184">
        <f t="shared" si="43"/>
        <v>3.0378017117646098E-8</v>
      </c>
      <c r="I184">
        <f t="shared" si="43"/>
        <v>2.8278969217423701E-8</v>
      </c>
      <c r="J184">
        <v>20</v>
      </c>
      <c r="K184">
        <v>0.2</v>
      </c>
      <c r="L184">
        <v>10</v>
      </c>
      <c r="M184">
        <f>J184*0.5*(D184+D185)/K184</f>
        <v>100.39295712000001</v>
      </c>
      <c r="N184" s="16">
        <f>0.5*10^6*(E184+E185)/L184</f>
        <v>-0.62029512499999995</v>
      </c>
      <c r="O184" s="16">
        <f>0.5*10^6*(F184+F185)/L184</f>
        <v>-1.2469169250000001</v>
      </c>
      <c r="P184" s="19">
        <f>J184*N184/M184</f>
        <v>-0.12357343439113151</v>
      </c>
      <c r="Q184" s="19">
        <f>J184*O184/M184</f>
        <v>-0.24840725102051858</v>
      </c>
      <c r="R184" s="19">
        <f>1-N171</f>
        <v>5.5877916547110162E-3</v>
      </c>
      <c r="S184" s="3">
        <f>P184*R184</f>
        <v>-6.9050260543474396E-4</v>
      </c>
      <c r="T184" s="3">
        <f>Q184*R184</f>
        <v>-1.3880479642221584E-3</v>
      </c>
      <c r="X184" s="29">
        <v>1.0040239209999999</v>
      </c>
      <c r="Y184" s="30">
        <v>-6.0711339999999999E-6</v>
      </c>
      <c r="Z184" s="30">
        <v>-1.8112670000000002E-5</v>
      </c>
      <c r="AA184" s="30">
        <v>2.66561668857329E-6</v>
      </c>
      <c r="AB184" s="30">
        <v>3.0378017117646098E-8</v>
      </c>
      <c r="AC184" s="30">
        <v>2.8278969217423701E-8</v>
      </c>
      <c r="AD184" s="30">
        <v>12</v>
      </c>
      <c r="AE184" s="29">
        <v>1</v>
      </c>
      <c r="AF184" s="45"/>
    </row>
    <row r="185" spans="1:38" x14ac:dyDescent="0.25">
      <c r="A185">
        <v>175</v>
      </c>
      <c r="C185" t="s">
        <v>181</v>
      </c>
      <c r="D185">
        <f t="shared" si="43"/>
        <v>1.0038352213999999</v>
      </c>
      <c r="E185">
        <f t="shared" si="43"/>
        <v>-6.3347685000000004E-6</v>
      </c>
      <c r="F185">
        <f t="shared" si="43"/>
        <v>-6.8256685000000002E-6</v>
      </c>
      <c r="G185">
        <f t="shared" si="43"/>
        <v>3.4717381041349898E-6</v>
      </c>
      <c r="H185">
        <f t="shared" si="43"/>
        <v>1.30374503930025E-8</v>
      </c>
      <c r="I185">
        <f t="shared" si="43"/>
        <v>1.4445364749634999E-8</v>
      </c>
      <c r="N185" s="16"/>
      <c r="O185" s="16"/>
      <c r="P185" s="8"/>
      <c r="X185" s="29">
        <v>1.0038352213999999</v>
      </c>
      <c r="Y185" s="30">
        <v>-6.3347685000000004E-6</v>
      </c>
      <c r="Z185" s="30">
        <v>-6.8256685000000002E-6</v>
      </c>
      <c r="AA185" s="30">
        <v>3.4717381041349898E-6</v>
      </c>
      <c r="AB185" s="30">
        <v>1.30374503930025E-8</v>
      </c>
      <c r="AC185" s="30">
        <v>1.4445364749634999E-8</v>
      </c>
      <c r="AD185" s="30">
        <v>11</v>
      </c>
      <c r="AE185" s="29">
        <v>1</v>
      </c>
      <c r="AF185" s="45"/>
    </row>
    <row r="186" spans="1:38" x14ac:dyDescent="0.25">
      <c r="A186">
        <v>176</v>
      </c>
      <c r="C186" t="s">
        <v>161</v>
      </c>
      <c r="D186">
        <f t="shared" si="43"/>
        <v>0.99963091439999996</v>
      </c>
      <c r="E186">
        <f t="shared" si="43"/>
        <v>-4.6672125E-6</v>
      </c>
      <c r="F186">
        <f t="shared" si="43"/>
        <v>-1.456599E-5</v>
      </c>
      <c r="G186">
        <f t="shared" si="43"/>
        <v>2.8547993224149501E-6</v>
      </c>
      <c r="H186">
        <f t="shared" si="43"/>
        <v>4.1828378031546899E-8</v>
      </c>
      <c r="I186">
        <f t="shared" si="43"/>
        <v>2.39539140851759E-9</v>
      </c>
      <c r="J186">
        <v>20</v>
      </c>
      <c r="K186">
        <v>0.2</v>
      </c>
      <c r="L186">
        <v>10</v>
      </c>
      <c r="M186">
        <f>J186*0.5*(D186+D187)/K186</f>
        <v>100.15776484999999</v>
      </c>
      <c r="N186" s="16">
        <f>0.5*10^6*(E186+E187)/L186</f>
        <v>-0.57567432500000004</v>
      </c>
      <c r="O186" s="16">
        <f>0.5*10^6*(F186+F187)/L186</f>
        <v>-1.103729875</v>
      </c>
      <c r="P186" s="19">
        <f>J186*N186/M186</f>
        <v>-0.11495350876932037</v>
      </c>
      <c r="Q186" s="19">
        <f>J186*O186/M186</f>
        <v>-0.220398264009383</v>
      </c>
      <c r="R186" s="19">
        <f>1-N172</f>
        <v>-1.0291373611748256E-5</v>
      </c>
      <c r="S186" s="3">
        <f>P186*R186</f>
        <v>1.1830295067264553E-6</v>
      </c>
      <c r="T186" s="3">
        <f>Q186*R186</f>
        <v>2.2682008783012898E-6</v>
      </c>
      <c r="X186" s="29">
        <v>0.99963091439999996</v>
      </c>
      <c r="Y186" s="30">
        <v>-4.6672125E-6</v>
      </c>
      <c r="Z186" s="30">
        <v>-1.456599E-5</v>
      </c>
      <c r="AA186" s="30">
        <v>2.8547993224149501E-6</v>
      </c>
      <c r="AB186" s="30">
        <v>4.1828378031546899E-8</v>
      </c>
      <c r="AC186" s="30">
        <v>2.39539140851759E-9</v>
      </c>
      <c r="AD186" s="30">
        <v>12</v>
      </c>
      <c r="AE186" s="29">
        <v>1</v>
      </c>
    </row>
    <row r="187" spans="1:38" x14ac:dyDescent="0.25">
      <c r="A187">
        <v>177</v>
      </c>
      <c r="C187" t="s">
        <v>182</v>
      </c>
      <c r="D187">
        <f t="shared" si="43"/>
        <v>1.0035243826</v>
      </c>
      <c r="E187">
        <f t="shared" si="43"/>
        <v>-6.8462739999999997E-6</v>
      </c>
      <c r="F187">
        <f t="shared" si="43"/>
        <v>-7.5086075000000001E-6</v>
      </c>
      <c r="G187">
        <f t="shared" si="43"/>
        <v>3.0697941928320599E-6</v>
      </c>
      <c r="H187">
        <f t="shared" si="43"/>
        <v>3.65522010281197E-9</v>
      </c>
      <c r="I187">
        <f t="shared" si="43"/>
        <v>2.32821534388467E-8</v>
      </c>
      <c r="N187" s="16"/>
      <c r="O187" s="16"/>
      <c r="P187" s="19"/>
      <c r="Q187" s="19"/>
      <c r="X187" s="29">
        <v>1.0035243826</v>
      </c>
      <c r="Y187" s="30">
        <v>-6.8462739999999997E-6</v>
      </c>
      <c r="Z187" s="30">
        <v>-7.5086075000000001E-6</v>
      </c>
      <c r="AA187" s="30">
        <v>3.0697941928320599E-6</v>
      </c>
      <c r="AB187" s="30">
        <v>3.65522010281197E-9</v>
      </c>
      <c r="AC187" s="30">
        <v>2.32821534388467E-8</v>
      </c>
      <c r="AD187" s="30">
        <v>11</v>
      </c>
      <c r="AE187" s="29">
        <v>1</v>
      </c>
    </row>
    <row r="188" spans="1:38" x14ac:dyDescent="0.25">
      <c r="A188">
        <v>178</v>
      </c>
      <c r="C188" t="s">
        <v>152</v>
      </c>
      <c r="D188">
        <f t="shared" si="43"/>
        <v>1.0031746412</v>
      </c>
      <c r="E188">
        <f t="shared" si="43"/>
        <v>-3.214474E-6</v>
      </c>
      <c r="F188">
        <f t="shared" si="43"/>
        <v>-8.2106914999999992E-6</v>
      </c>
      <c r="G188">
        <f t="shared" si="43"/>
        <v>3.3049556438505598E-6</v>
      </c>
      <c r="H188">
        <f t="shared" si="43"/>
        <v>2.9159259832855799E-8</v>
      </c>
      <c r="I188">
        <f t="shared" si="43"/>
        <v>2.0031400169484001E-8</v>
      </c>
      <c r="J188">
        <v>20</v>
      </c>
      <c r="K188">
        <v>0.2</v>
      </c>
      <c r="L188">
        <v>10</v>
      </c>
      <c r="M188">
        <f>J188*0.5*(D188+D189)/K188</f>
        <v>100.21498545</v>
      </c>
      <c r="N188" s="16">
        <f>0.5*10^6*(E188+E189)/L188</f>
        <v>-0.58983817500000002</v>
      </c>
      <c r="O188" s="16">
        <f>0.5*10^6*(F188+F189)/L188</f>
        <v>-1.1042468249999999</v>
      </c>
      <c r="P188" s="19">
        <f>J188*N188/M188</f>
        <v>-0.11771456581097574</v>
      </c>
      <c r="Q188" s="19">
        <f>J188*O188/M188</f>
        <v>-0.22037558954712194</v>
      </c>
      <c r="R188" s="19">
        <f>1-N173</f>
        <v>-1.275505438098623E-2</v>
      </c>
      <c r="S188" s="3">
        <f>P188*R188</f>
        <v>1.5014556883531781E-3</v>
      </c>
      <c r="T188" s="3">
        <f>Q188*R188</f>
        <v>2.8109026289154411E-3</v>
      </c>
      <c r="X188" s="29">
        <v>1.0031746412</v>
      </c>
      <c r="Y188" s="30">
        <v>-3.214474E-6</v>
      </c>
      <c r="Z188" s="30">
        <v>-8.2106914999999992E-6</v>
      </c>
      <c r="AA188" s="30">
        <v>3.3049556438505598E-6</v>
      </c>
      <c r="AB188" s="30">
        <v>2.9159259832855799E-8</v>
      </c>
      <c r="AC188" s="30">
        <v>2.0031400169484001E-8</v>
      </c>
      <c r="AD188" s="30">
        <v>11</v>
      </c>
      <c r="AE188" s="29">
        <v>1</v>
      </c>
    </row>
    <row r="189" spans="1:38" x14ac:dyDescent="0.25">
      <c r="A189">
        <v>179</v>
      </c>
      <c r="C189" t="s">
        <v>183</v>
      </c>
      <c r="D189">
        <f t="shared" si="43"/>
        <v>1.0011250678000001</v>
      </c>
      <c r="E189">
        <f t="shared" si="43"/>
        <v>-8.5822895000000004E-6</v>
      </c>
      <c r="F189">
        <f t="shared" si="43"/>
        <v>-1.3874245E-5</v>
      </c>
      <c r="G189">
        <f t="shared" si="43"/>
        <v>3.1656642077169002E-6</v>
      </c>
      <c r="H189">
        <f t="shared" si="43"/>
        <v>3.5546700194954603E-8</v>
      </c>
      <c r="I189">
        <f t="shared" si="43"/>
        <v>5.8947837110447998E-9</v>
      </c>
      <c r="N189" s="16"/>
      <c r="O189" s="16"/>
      <c r="P189" s="19"/>
      <c r="Q189" s="19"/>
      <c r="X189" s="29">
        <v>1.0011250678000001</v>
      </c>
      <c r="Y189" s="30">
        <v>-8.5822895000000004E-6</v>
      </c>
      <c r="Z189" s="30">
        <v>-1.3874245E-5</v>
      </c>
      <c r="AA189" s="31">
        <v>3.1656642077169002E-6</v>
      </c>
      <c r="AB189" s="30">
        <v>3.5546700194954603E-8</v>
      </c>
      <c r="AC189" s="30">
        <v>5.8947837110447998E-9</v>
      </c>
      <c r="AD189" s="30">
        <v>12</v>
      </c>
      <c r="AE189" s="29">
        <v>1</v>
      </c>
    </row>
    <row r="190" spans="1:38" x14ac:dyDescent="0.25">
      <c r="A190">
        <v>180</v>
      </c>
      <c r="C190" t="s">
        <v>162</v>
      </c>
      <c r="D190">
        <f t="shared" si="43"/>
        <v>1.0033870004000001</v>
      </c>
      <c r="E190">
        <f t="shared" si="43"/>
        <v>-3.2116104999999999E-6</v>
      </c>
      <c r="F190">
        <f t="shared" si="43"/>
        <v>-8.0264995000000005E-6</v>
      </c>
      <c r="G190">
        <f t="shared" si="43"/>
        <v>3.50860169459383E-6</v>
      </c>
      <c r="H190">
        <f t="shared" si="43"/>
        <v>2.8233946496194901E-8</v>
      </c>
      <c r="I190">
        <f t="shared" si="43"/>
        <v>3.2864913581964798E-8</v>
      </c>
      <c r="J190">
        <v>20</v>
      </c>
      <c r="K190">
        <v>0.2</v>
      </c>
      <c r="L190">
        <v>10</v>
      </c>
      <c r="M190">
        <f>J190*0.5*(D190+D191)/K190</f>
        <v>100.20477705999998</v>
      </c>
      <c r="N190" s="16">
        <f>0.5*10^6*(E190+E191)/L190</f>
        <v>-0.37247765000000005</v>
      </c>
      <c r="O190" s="16">
        <f>0.5*10^6*(F190+F191)/L190</f>
        <v>-0.66737034999999989</v>
      </c>
      <c r="P190" s="19">
        <f>J190*N190/M190</f>
        <v>-7.4343291992350874E-2</v>
      </c>
      <c r="Q190" s="19">
        <f>J190*O190/M190</f>
        <v>-0.1332013042852031</v>
      </c>
      <c r="R190" s="19">
        <f>1-N174</f>
        <v>1.3964535419432877E-3</v>
      </c>
      <c r="S190" s="3">
        <f>P190*R190</f>
        <v>-1.0381695342244243E-4</v>
      </c>
      <c r="T190" s="3">
        <f>Q190*R190</f>
        <v>-1.860094331605375E-4</v>
      </c>
      <c r="U190" s="32">
        <f>SUM(S184:S190)</f>
        <v>7.0831915900271822E-4</v>
      </c>
      <c r="V190" s="32">
        <f>SUM(T184:T190)</f>
        <v>1.2391134324110467E-3</v>
      </c>
      <c r="W190">
        <v>2018</v>
      </c>
      <c r="X190" s="29">
        <v>1.0033870004000001</v>
      </c>
      <c r="Y190" s="30">
        <v>-3.2116104999999999E-6</v>
      </c>
      <c r="Z190" s="30">
        <v>-8.0264995000000005E-6</v>
      </c>
      <c r="AA190" s="30">
        <v>3.50860169459383E-6</v>
      </c>
      <c r="AB190" s="30">
        <v>2.8233946496194901E-8</v>
      </c>
      <c r="AC190" s="30">
        <v>3.2864913581964798E-8</v>
      </c>
      <c r="AD190" s="30">
        <v>11</v>
      </c>
      <c r="AE190" s="29">
        <v>1</v>
      </c>
    </row>
    <row r="191" spans="1:38" x14ac:dyDescent="0.25">
      <c r="A191">
        <v>181</v>
      </c>
      <c r="C191" t="s">
        <v>184</v>
      </c>
      <c r="D191">
        <f t="shared" si="43"/>
        <v>1.0007085408</v>
      </c>
      <c r="E191">
        <f t="shared" si="43"/>
        <v>-4.2379425000000001E-6</v>
      </c>
      <c r="F191">
        <f t="shared" si="43"/>
        <v>-5.3209074999999998E-6</v>
      </c>
      <c r="G191">
        <f t="shared" si="43"/>
        <v>3.5482635296573701E-6</v>
      </c>
      <c r="H191">
        <f t="shared" si="43"/>
        <v>2.6370236797381901E-8</v>
      </c>
      <c r="I191">
        <f t="shared" si="43"/>
        <v>2.0540700055012701E-8</v>
      </c>
      <c r="M191" s="16"/>
      <c r="N191" s="16"/>
      <c r="O191" s="16"/>
      <c r="P191" s="19"/>
      <c r="Q191" s="19"/>
      <c r="U191" s="40">
        <f>'[1]Data(2013)'!T204</f>
        <v>-1.2364050264899399E-4</v>
      </c>
      <c r="V191" s="40">
        <f>'[1]Data(2013)'!U204</f>
        <v>1.1108769145304806E-4</v>
      </c>
      <c r="W191" s="53">
        <v>2013</v>
      </c>
      <c r="X191" s="29">
        <v>1.0007085408</v>
      </c>
      <c r="Y191" s="30">
        <v>-4.2379425000000001E-6</v>
      </c>
      <c r="Z191" s="30">
        <v>-5.3209074999999998E-6</v>
      </c>
      <c r="AA191" s="30">
        <v>3.5482635296573701E-6</v>
      </c>
      <c r="AB191" s="30">
        <v>2.6370236797381901E-8</v>
      </c>
      <c r="AC191" s="30">
        <v>2.0540700055012701E-8</v>
      </c>
      <c r="AD191" s="30">
        <v>11</v>
      </c>
      <c r="AE191" s="29">
        <v>1</v>
      </c>
    </row>
    <row r="192" spans="1:38" x14ac:dyDescent="0.25">
      <c r="A192">
        <v>182</v>
      </c>
      <c r="C192" t="s">
        <v>153</v>
      </c>
      <c r="D192">
        <f t="shared" si="43"/>
        <v>1.0012984283999999</v>
      </c>
      <c r="E192">
        <f t="shared" si="43"/>
        <v>-8.1227985E-7</v>
      </c>
      <c r="F192">
        <f t="shared" si="43"/>
        <v>-3.9560659999999996E-6</v>
      </c>
      <c r="G192">
        <f t="shared" si="43"/>
        <v>3.2337337954114801E-6</v>
      </c>
      <c r="H192">
        <f t="shared" si="43"/>
        <v>2.3714086750863901E-8</v>
      </c>
      <c r="I192">
        <f t="shared" si="43"/>
        <v>2.3948562044515301E-8</v>
      </c>
      <c r="J192">
        <v>20</v>
      </c>
      <c r="K192">
        <v>0.2</v>
      </c>
      <c r="L192">
        <v>10</v>
      </c>
      <c r="M192">
        <f>J192*0.5*(D192+D193)/K192</f>
        <v>100.27868690999998</v>
      </c>
      <c r="N192" s="16">
        <f>0.5*10^6*(E192+E193)/L192</f>
        <v>-0.22709109249999998</v>
      </c>
      <c r="O192" s="16">
        <f>0.5*10^6*(F192+F193)/L192</f>
        <v>-0.46024452499999996</v>
      </c>
      <c r="P192" s="19">
        <f>J192*N192/M192</f>
        <v>-4.529199563688225E-2</v>
      </c>
      <c r="Q192" s="19">
        <f>J192*O192/M192</f>
        <v>-9.1793089674791814E-2</v>
      </c>
      <c r="U192" s="54">
        <f>[1]Data!T282</f>
        <v>-3.0375124699831037E-4</v>
      </c>
      <c r="V192" s="33">
        <f>[1]Data!U282</f>
        <v>-1.5001332926332491E-3</v>
      </c>
      <c r="W192" s="55">
        <v>2000</v>
      </c>
      <c r="X192" s="29">
        <v>1.0012984283999999</v>
      </c>
      <c r="Y192" s="30">
        <v>-8.1227985E-7</v>
      </c>
      <c r="Z192" s="30">
        <v>-3.9560659999999996E-6</v>
      </c>
      <c r="AA192" s="30">
        <v>3.2337337954114801E-6</v>
      </c>
      <c r="AB192" s="30">
        <v>2.3714086750863901E-8</v>
      </c>
      <c r="AC192" s="30">
        <v>2.3948562044515301E-8</v>
      </c>
      <c r="AD192" s="30">
        <v>10</v>
      </c>
      <c r="AE192" s="29">
        <v>1</v>
      </c>
    </row>
    <row r="193" spans="1:31" x14ac:dyDescent="0.25">
      <c r="A193">
        <v>183</v>
      </c>
      <c r="C193" t="s">
        <v>185</v>
      </c>
      <c r="D193">
        <f t="shared" si="43"/>
        <v>1.0042753097999999</v>
      </c>
      <c r="E193">
        <f t="shared" si="43"/>
        <v>-3.7295419999999999E-6</v>
      </c>
      <c r="F193">
        <f t="shared" si="43"/>
        <v>-5.2488245E-6</v>
      </c>
      <c r="G193">
        <f t="shared" si="43"/>
        <v>3.5428135757642901E-6</v>
      </c>
      <c r="H193">
        <f t="shared" si="43"/>
        <v>3.0432775686749303E-8</v>
      </c>
      <c r="I193">
        <f t="shared" si="43"/>
        <v>3.2806227987228202E-8</v>
      </c>
      <c r="M193" s="16"/>
      <c r="N193" s="16"/>
      <c r="O193" s="16"/>
      <c r="P193" s="19"/>
      <c r="Q193" s="19"/>
      <c r="X193" s="29">
        <v>1.0042753097999999</v>
      </c>
      <c r="Y193" s="30">
        <v>-3.7295419999999999E-6</v>
      </c>
      <c r="Z193" s="30">
        <v>-5.2488245E-6</v>
      </c>
      <c r="AA193" s="30">
        <v>3.5428135757642901E-6</v>
      </c>
      <c r="AB193" s="30">
        <v>3.0432775686749303E-8</v>
      </c>
      <c r="AC193" s="30">
        <v>3.2806227987228202E-8</v>
      </c>
      <c r="AD193" s="30">
        <v>11</v>
      </c>
      <c r="AE193" s="29">
        <v>1</v>
      </c>
    </row>
    <row r="194" spans="1:31" x14ac:dyDescent="0.25">
      <c r="A194">
        <v>184</v>
      </c>
      <c r="C194" t="s">
        <v>154</v>
      </c>
      <c r="D194">
        <f t="shared" si="43"/>
        <v>1.0018719218000001</v>
      </c>
      <c r="E194">
        <f t="shared" si="43"/>
        <v>5.3900787500000001E-9</v>
      </c>
      <c r="F194">
        <f t="shared" si="43"/>
        <v>1.3982605000000001E-6</v>
      </c>
      <c r="G194">
        <f t="shared" si="43"/>
        <v>3.0131111052891901E-6</v>
      </c>
      <c r="H194">
        <f t="shared" si="43"/>
        <v>4.51638310284078E-8</v>
      </c>
      <c r="I194">
        <f t="shared" si="43"/>
        <v>2.9293477170694499E-8</v>
      </c>
      <c r="J194">
        <v>20</v>
      </c>
      <c r="K194">
        <v>0.2</v>
      </c>
      <c r="L194">
        <v>10</v>
      </c>
      <c r="M194">
        <f>J194*0.5*(D194+D195)/K194</f>
        <v>100.04161768499999</v>
      </c>
      <c r="N194" s="16">
        <f>0.5*10^6*(E194+E195)/L194</f>
        <v>-0.24559987106249997</v>
      </c>
      <c r="O194" s="16">
        <f>0.5*10^6*(F194+F195)/L194</f>
        <v>-0.38200247500000001</v>
      </c>
      <c r="P194" s="19">
        <f>J194*N194/M194</f>
        <v>-4.909954012055618E-2</v>
      </c>
      <c r="Q194" s="19">
        <f>J194*O194/M194</f>
        <v>-7.6368712109955522E-2</v>
      </c>
      <c r="X194" s="29">
        <v>1.0018719218000001</v>
      </c>
      <c r="Y194" s="30">
        <v>5.3900787500000001E-9</v>
      </c>
      <c r="Z194" s="30">
        <v>1.3982605000000001E-6</v>
      </c>
      <c r="AA194" s="30">
        <v>3.0131111052891901E-6</v>
      </c>
      <c r="AB194" s="30">
        <v>4.51638310284078E-8</v>
      </c>
      <c r="AC194" s="30">
        <v>2.9293477170694499E-8</v>
      </c>
      <c r="AD194" s="30">
        <v>9</v>
      </c>
      <c r="AE194" s="29">
        <v>1</v>
      </c>
    </row>
    <row r="195" spans="1:31" x14ac:dyDescent="0.25">
      <c r="A195">
        <v>185</v>
      </c>
      <c r="C195" t="s">
        <v>186</v>
      </c>
      <c r="D195">
        <f t="shared" si="43"/>
        <v>0.99896043189999995</v>
      </c>
      <c r="E195">
        <f t="shared" si="43"/>
        <v>-4.9173874999999997E-6</v>
      </c>
      <c r="F195">
        <f t="shared" si="43"/>
        <v>-9.0383100000000002E-6</v>
      </c>
      <c r="G195">
        <f t="shared" si="43"/>
        <v>3.02171171544187E-6</v>
      </c>
      <c r="H195">
        <f t="shared" si="43"/>
        <v>8.8888238113937192E-9</v>
      </c>
      <c r="I195">
        <f t="shared" si="43"/>
        <v>4.0795389813065798E-8</v>
      </c>
      <c r="L195" s="49"/>
      <c r="M195" s="49"/>
      <c r="N195" s="16"/>
      <c r="O195" s="16"/>
      <c r="P195" s="19"/>
      <c r="Q195" s="19"/>
      <c r="X195" s="29">
        <v>0.99896043189999995</v>
      </c>
      <c r="Y195" s="30">
        <v>-4.9173874999999997E-6</v>
      </c>
      <c r="Z195" s="30">
        <v>-9.0383100000000002E-6</v>
      </c>
      <c r="AA195" s="30">
        <v>3.02171171544187E-6</v>
      </c>
      <c r="AB195" s="30">
        <v>8.8888238113937192E-9</v>
      </c>
      <c r="AC195" s="30">
        <v>4.0795389813065798E-8</v>
      </c>
      <c r="AD195" s="30">
        <v>11</v>
      </c>
      <c r="AE195" s="29">
        <v>1</v>
      </c>
    </row>
    <row r="196" spans="1:31" x14ac:dyDescent="0.25">
      <c r="A196">
        <v>186</v>
      </c>
      <c r="C196" t="s">
        <v>187</v>
      </c>
      <c r="D196">
        <f t="shared" si="43"/>
        <v>1.0025250308</v>
      </c>
      <c r="E196">
        <f t="shared" si="43"/>
        <v>-3.8719680000000003E-6</v>
      </c>
      <c r="F196">
        <f t="shared" si="43"/>
        <v>-9.722493000000001E-7</v>
      </c>
      <c r="G196">
        <f t="shared" si="43"/>
        <v>3.2194627027651298E-6</v>
      </c>
      <c r="H196">
        <f t="shared" si="43"/>
        <v>1.76789769500387E-8</v>
      </c>
      <c r="I196">
        <f t="shared" si="43"/>
        <v>2.4968149322887299E-8</v>
      </c>
      <c r="J196">
        <v>20</v>
      </c>
      <c r="K196">
        <v>0.2</v>
      </c>
      <c r="L196">
        <v>10</v>
      </c>
      <c r="M196">
        <f>J196*0.5*(D196+D197)/K196</f>
        <v>100.29112268999999</v>
      </c>
      <c r="N196" s="16">
        <f>0.5*10^6*(E196+E197)/L196</f>
        <v>-0.38989822499999999</v>
      </c>
      <c r="O196" s="16">
        <f>0.5*10^6*(F196+F197)/L196</f>
        <v>-0.42522441500000002</v>
      </c>
      <c r="P196" s="19">
        <f>J196*N196/M196</f>
        <v>-7.7753287537756649E-2</v>
      </c>
      <c r="Q196" s="19">
        <f>J196*O196/M196</f>
        <v>-8.4798016732621356E-2</v>
      </c>
      <c r="X196" s="29">
        <v>1.0025250308</v>
      </c>
      <c r="Y196" s="30">
        <v>-3.8719680000000003E-6</v>
      </c>
      <c r="Z196" s="30">
        <v>-9.722493000000001E-7</v>
      </c>
      <c r="AA196" s="30">
        <v>3.2194627027651298E-6</v>
      </c>
      <c r="AB196" s="30">
        <v>1.76789769500387E-8</v>
      </c>
      <c r="AC196" s="30">
        <v>2.4968149322887299E-8</v>
      </c>
      <c r="AD196" s="30">
        <v>10</v>
      </c>
      <c r="AE196" s="29">
        <v>1</v>
      </c>
    </row>
    <row r="197" spans="1:31" x14ac:dyDescent="0.25">
      <c r="A197">
        <v>187</v>
      </c>
      <c r="C197" t="s">
        <v>188</v>
      </c>
      <c r="D197">
        <f t="shared" si="43"/>
        <v>1.003297423</v>
      </c>
      <c r="E197">
        <f t="shared" si="43"/>
        <v>-3.9259964999999998E-6</v>
      </c>
      <c r="F197">
        <f t="shared" si="43"/>
        <v>-7.5322389999999997E-6</v>
      </c>
      <c r="G197">
        <f t="shared" si="43"/>
        <v>3.6993227641177298E-6</v>
      </c>
      <c r="H197">
        <f t="shared" si="43"/>
        <v>1.42058122875814E-8</v>
      </c>
      <c r="I197">
        <f t="shared" si="43"/>
        <v>4.4542633386453498E-8</v>
      </c>
      <c r="N197" s="16"/>
      <c r="O197" s="16"/>
      <c r="P197" s="19"/>
      <c r="Q197" s="19"/>
      <c r="X197" s="29">
        <v>1.003297423</v>
      </c>
      <c r="Y197" s="30">
        <v>-3.9259964999999998E-6</v>
      </c>
      <c r="Z197" s="30">
        <v>-7.5322389999999997E-6</v>
      </c>
      <c r="AA197" s="30">
        <v>3.6993227641177298E-6</v>
      </c>
      <c r="AB197" s="30">
        <v>1.42058122875814E-8</v>
      </c>
      <c r="AC197" s="30">
        <v>4.4542633386453498E-8</v>
      </c>
      <c r="AD197" s="30">
        <v>11</v>
      </c>
      <c r="AE197" s="29">
        <v>1</v>
      </c>
    </row>
    <row r="198" spans="1:31" x14ac:dyDescent="0.25">
      <c r="A198">
        <v>188</v>
      </c>
      <c r="C198" t="s">
        <v>155</v>
      </c>
      <c r="D198">
        <f t="shared" si="43"/>
        <v>1.0082927075999999</v>
      </c>
      <c r="E198">
        <f t="shared" si="43"/>
        <v>-4.4682750000000002E-7</v>
      </c>
      <c r="F198">
        <f t="shared" si="43"/>
        <v>-7.337083E-7</v>
      </c>
      <c r="G198">
        <f t="shared" si="43"/>
        <v>4.4934798087696098E-6</v>
      </c>
      <c r="H198">
        <f t="shared" si="43"/>
        <v>2.9314759085655099E-8</v>
      </c>
      <c r="I198">
        <f t="shared" si="43"/>
        <v>3.0092240961915701E-8</v>
      </c>
      <c r="J198">
        <v>20</v>
      </c>
      <c r="K198">
        <v>0.2</v>
      </c>
      <c r="L198">
        <v>10</v>
      </c>
      <c r="M198">
        <f>J198*0.5*(D198+D199)/K198</f>
        <v>100.55256842999999</v>
      </c>
      <c r="N198" s="16">
        <f>0.5*10^6*(E198+E199)/L198</f>
        <v>-0.20500470000000001</v>
      </c>
      <c r="O198" s="16">
        <f>0.5*10^6*(F198+F199)/L198</f>
        <v>-0.41538001499999994</v>
      </c>
      <c r="P198" s="19">
        <f>J198*N198/M198</f>
        <v>-4.0775626759392967E-2</v>
      </c>
      <c r="Q198" s="19">
        <f>J198*O198/M198</f>
        <v>-8.2619473870360283E-2</v>
      </c>
      <c r="R198" s="16"/>
      <c r="S198" s="16"/>
      <c r="X198" s="29">
        <v>1.0082927075999999</v>
      </c>
      <c r="Y198" s="30">
        <v>-4.4682750000000002E-7</v>
      </c>
      <c r="Z198" s="30">
        <v>-7.337083E-7</v>
      </c>
      <c r="AA198" s="30">
        <v>4.4934798087696098E-6</v>
      </c>
      <c r="AB198" s="30">
        <v>2.9314759085655099E-8</v>
      </c>
      <c r="AC198" s="30">
        <v>3.0092240961915701E-8</v>
      </c>
      <c r="AD198" s="30">
        <v>8</v>
      </c>
      <c r="AE198" s="29">
        <v>1</v>
      </c>
    </row>
    <row r="199" spans="1:31" x14ac:dyDescent="0.25">
      <c r="A199">
        <v>189</v>
      </c>
      <c r="C199" t="s">
        <v>189</v>
      </c>
      <c r="D199">
        <f t="shared" si="43"/>
        <v>1.0027586610000001</v>
      </c>
      <c r="E199">
        <f t="shared" si="43"/>
        <v>-3.6532664999999998E-6</v>
      </c>
      <c r="F199">
        <f t="shared" si="43"/>
        <v>-7.5738920000000002E-6</v>
      </c>
      <c r="G199">
        <f t="shared" si="43"/>
        <v>3.7240655530481902E-6</v>
      </c>
      <c r="H199">
        <f t="shared" si="43"/>
        <v>2.6273608293304499E-8</v>
      </c>
      <c r="I199">
        <f t="shared" si="43"/>
        <v>2.3607498088531001E-8</v>
      </c>
      <c r="L199" s="49"/>
      <c r="M199" s="49"/>
      <c r="N199" s="16"/>
      <c r="O199" s="16"/>
      <c r="P199" s="19"/>
      <c r="Q199" s="19"/>
      <c r="X199" s="29">
        <v>1.0027586610000001</v>
      </c>
      <c r="Y199" s="30">
        <v>-3.6532664999999998E-6</v>
      </c>
      <c r="Z199" s="30">
        <v>-7.5738920000000002E-6</v>
      </c>
      <c r="AA199" s="30">
        <v>3.7240655530481902E-6</v>
      </c>
      <c r="AB199" s="30">
        <v>2.6273608293304499E-8</v>
      </c>
      <c r="AC199" s="30">
        <v>2.3607498088531001E-8</v>
      </c>
      <c r="AD199" s="30">
        <v>11</v>
      </c>
      <c r="AE199" s="29">
        <v>1</v>
      </c>
    </row>
    <row r="200" spans="1:31" x14ac:dyDescent="0.25">
      <c r="A200">
        <v>190</v>
      </c>
      <c r="C200" t="s">
        <v>190</v>
      </c>
      <c r="D200">
        <f t="shared" ref="D200:I203" si="44">X200</f>
        <v>0.99632179225999995</v>
      </c>
      <c r="E200">
        <f t="shared" si="44"/>
        <v>-3.0294659999999999E-6</v>
      </c>
      <c r="F200">
        <f t="shared" si="44"/>
        <v>-4.9528494999999998E-6</v>
      </c>
      <c r="G200">
        <f t="shared" si="44"/>
        <v>3.2738281792711202E-6</v>
      </c>
      <c r="H200">
        <f t="shared" si="44"/>
        <v>3.3533431437894999E-8</v>
      </c>
      <c r="I200">
        <f t="shared" si="44"/>
        <v>2.4070888948063499E-8</v>
      </c>
      <c r="J200">
        <v>20</v>
      </c>
      <c r="K200">
        <v>0.2</v>
      </c>
      <c r="L200">
        <v>10</v>
      </c>
      <c r="M200">
        <f>J200*0.5*(D200+D201)/K200</f>
        <v>100.043544583</v>
      </c>
      <c r="N200" s="16">
        <f>0.5*10^6*(E200+E201)/L200</f>
        <v>-0.26815069999999996</v>
      </c>
      <c r="O200" s="16">
        <f>0.5*10^6*(F200+F201)/L200</f>
        <v>-0.43403164999999999</v>
      </c>
      <c r="P200" s="19">
        <f>J200*N200/M200</f>
        <v>-5.3606797143724107E-2</v>
      </c>
      <c r="Q200" s="19">
        <f>J200*O200/M200</f>
        <v>-8.6768546998034546E-2</v>
      </c>
      <c r="R200" s="16"/>
      <c r="S200" s="16"/>
      <c r="X200" s="29">
        <v>0.99632179225999995</v>
      </c>
      <c r="Y200" s="30">
        <v>-3.0294659999999999E-6</v>
      </c>
      <c r="Z200" s="30">
        <v>-4.9528494999999998E-6</v>
      </c>
      <c r="AA200" s="30">
        <v>3.2738281792711202E-6</v>
      </c>
      <c r="AB200" s="30">
        <v>3.3533431437894999E-8</v>
      </c>
      <c r="AC200" s="30">
        <v>2.4070888948063499E-8</v>
      </c>
      <c r="AD200" s="30">
        <v>11</v>
      </c>
      <c r="AE200" s="29">
        <v>1</v>
      </c>
    </row>
    <row r="201" spans="1:31" x14ac:dyDescent="0.25">
      <c r="A201">
        <v>191</v>
      </c>
      <c r="C201" t="s">
        <v>191</v>
      </c>
      <c r="D201">
        <f t="shared" si="44"/>
        <v>1.0045490993999999</v>
      </c>
      <c r="E201">
        <f t="shared" si="44"/>
        <v>-2.3335479999999998E-6</v>
      </c>
      <c r="F201">
        <f t="shared" si="44"/>
        <v>-3.7277835E-6</v>
      </c>
      <c r="G201">
        <f t="shared" si="44"/>
        <v>2.8622244866301002E-6</v>
      </c>
      <c r="H201">
        <f t="shared" si="44"/>
        <v>2.27968299550617E-8</v>
      </c>
      <c r="I201">
        <f t="shared" si="44"/>
        <v>1.7734601003405699E-8</v>
      </c>
      <c r="L201" s="49"/>
      <c r="M201" s="49"/>
      <c r="N201" s="16"/>
      <c r="O201" s="16"/>
      <c r="P201" s="19"/>
      <c r="Q201" s="19"/>
      <c r="X201" s="29">
        <v>1.0045490993999999</v>
      </c>
      <c r="Y201" s="30">
        <v>-2.3335479999999998E-6</v>
      </c>
      <c r="Z201" s="30">
        <v>-3.7277835E-6</v>
      </c>
      <c r="AA201" s="30">
        <v>2.8622244866301002E-6</v>
      </c>
      <c r="AB201" s="30">
        <v>2.27968299550617E-8</v>
      </c>
      <c r="AC201" s="30">
        <v>1.7734601003405699E-8</v>
      </c>
      <c r="AD201" s="30">
        <v>10</v>
      </c>
      <c r="AE201" s="29">
        <v>1</v>
      </c>
    </row>
    <row r="202" spans="1:31" x14ac:dyDescent="0.25">
      <c r="A202">
        <v>192</v>
      </c>
      <c r="C202" t="s">
        <v>192</v>
      </c>
      <c r="D202">
        <f t="shared" si="44"/>
        <v>1.0013634417999999</v>
      </c>
      <c r="E202">
        <f t="shared" si="44"/>
        <v>-4.9991360000000003E-6</v>
      </c>
      <c r="F202">
        <f t="shared" si="44"/>
        <v>-1.1072505E-5</v>
      </c>
      <c r="G202">
        <f t="shared" si="44"/>
        <v>2.6564152147541901E-6</v>
      </c>
      <c r="H202">
        <f t="shared" si="44"/>
        <v>4.96840381209097E-8</v>
      </c>
      <c r="I202">
        <f t="shared" si="44"/>
        <v>4.1087072176050801E-9</v>
      </c>
      <c r="J202">
        <v>20</v>
      </c>
      <c r="K202">
        <v>0.2</v>
      </c>
      <c r="L202">
        <v>10</v>
      </c>
      <c r="M202">
        <f>J202*0.5*(D202+D203)/K202</f>
        <v>100.12613383999999</v>
      </c>
      <c r="N202" s="16">
        <f>0.5*10^6*(E202+E203)/L202</f>
        <v>-0.32453632500000001</v>
      </c>
      <c r="O202" s="16">
        <f>0.5*10^6*(F202+F203)/L202</f>
        <v>-0.63896157499999995</v>
      </c>
      <c r="P202" s="19">
        <f>J202*N202/M202</f>
        <v>-6.482549810993482E-2</v>
      </c>
      <c r="Q202" s="19">
        <f>J202*O202/M202</f>
        <v>-0.12763132870406252</v>
      </c>
      <c r="R202" s="16"/>
      <c r="S202" s="16"/>
      <c r="X202" s="29">
        <v>1.0013634417999999</v>
      </c>
      <c r="Y202" s="30">
        <v>-4.9991360000000003E-6</v>
      </c>
      <c r="Z202" s="30">
        <v>-1.1072505E-5</v>
      </c>
      <c r="AA202" s="30">
        <v>2.6564152147541901E-6</v>
      </c>
      <c r="AB202" s="30">
        <v>4.96840381209097E-8</v>
      </c>
      <c r="AC202" s="30">
        <v>4.1087072176050801E-9</v>
      </c>
      <c r="AD202" s="30">
        <v>12</v>
      </c>
      <c r="AE202" s="29">
        <v>1</v>
      </c>
    </row>
    <row r="203" spans="1:31" x14ac:dyDescent="0.25">
      <c r="A203">
        <v>193</v>
      </c>
      <c r="C203" t="s">
        <v>193</v>
      </c>
      <c r="D203">
        <f t="shared" si="44"/>
        <v>1.001159235</v>
      </c>
      <c r="E203">
        <f t="shared" si="44"/>
        <v>-1.4915905000000001E-6</v>
      </c>
      <c r="F203">
        <f t="shared" si="44"/>
        <v>-1.7067265000000001E-6</v>
      </c>
      <c r="G203">
        <f t="shared" si="44"/>
        <v>3.0531509261422201E-6</v>
      </c>
      <c r="H203">
        <f t="shared" si="44"/>
        <v>2.2926254049669801E-8</v>
      </c>
      <c r="I203">
        <f t="shared" si="44"/>
        <v>9.8307096768239797E-9</v>
      </c>
      <c r="L203" s="49"/>
      <c r="M203" s="49"/>
      <c r="N203" s="3"/>
      <c r="P203" s="8"/>
      <c r="R203" s="56"/>
      <c r="X203" s="29">
        <v>1.001159235</v>
      </c>
      <c r="Y203" s="30">
        <v>-1.4915905000000001E-6</v>
      </c>
      <c r="Z203" s="30">
        <v>-1.7067265000000001E-6</v>
      </c>
      <c r="AA203" s="30">
        <v>3.0531509261422201E-6</v>
      </c>
      <c r="AB203" s="30">
        <v>2.2926254049669801E-8</v>
      </c>
      <c r="AC203" s="30">
        <v>9.8307096768239797E-9</v>
      </c>
      <c r="AD203" s="30">
        <v>10</v>
      </c>
      <c r="AE203" s="29">
        <v>1</v>
      </c>
    </row>
    <row r="204" spans="1:31" x14ac:dyDescent="0.25">
      <c r="A204">
        <v>194</v>
      </c>
      <c r="X204" s="29"/>
      <c r="Y204" s="29"/>
      <c r="Z204" s="29"/>
      <c r="AA204" s="29"/>
      <c r="AB204" s="29"/>
      <c r="AC204" s="29"/>
      <c r="AD204" s="29"/>
      <c r="AE204" s="29"/>
    </row>
    <row r="205" spans="1:31" x14ac:dyDescent="0.25">
      <c r="A205">
        <v>195</v>
      </c>
      <c r="X205" s="29"/>
      <c r="Y205" s="29"/>
      <c r="Z205" s="29"/>
      <c r="AA205" s="29"/>
      <c r="AB205" s="29"/>
      <c r="AC205" s="29"/>
      <c r="AD205" s="29"/>
      <c r="AE205" s="29"/>
    </row>
    <row r="206" spans="1:31" x14ac:dyDescent="0.25">
      <c r="A206">
        <v>196</v>
      </c>
      <c r="J206" s="1" t="s">
        <v>128</v>
      </c>
      <c r="K206" s="1" t="s">
        <v>4</v>
      </c>
      <c r="L206" s="1" t="s">
        <v>18</v>
      </c>
      <c r="M206" s="1" t="s">
        <v>129</v>
      </c>
      <c r="N206" s="4" t="s">
        <v>130</v>
      </c>
      <c r="O206" s="4"/>
      <c r="P206" s="4" t="s">
        <v>131</v>
      </c>
      <c r="Q206" s="4"/>
      <c r="S206" s="1" t="s">
        <v>132</v>
      </c>
      <c r="T206" s="1" t="s">
        <v>132</v>
      </c>
      <c r="U206" s="79" t="s">
        <v>133</v>
      </c>
      <c r="V206" s="79"/>
      <c r="X206" s="29"/>
      <c r="Y206" s="29"/>
      <c r="Z206" s="29"/>
      <c r="AA206" s="29"/>
      <c r="AB206" s="29"/>
      <c r="AC206" s="29"/>
      <c r="AD206" s="29"/>
      <c r="AE206" s="29"/>
    </row>
    <row r="207" spans="1:31" x14ac:dyDescent="0.25">
      <c r="A207">
        <v>197</v>
      </c>
      <c r="B207" s="18">
        <v>43306</v>
      </c>
      <c r="C207" s="1" t="s">
        <v>195</v>
      </c>
      <c r="N207" s="1" t="s">
        <v>135</v>
      </c>
      <c r="O207" s="1" t="s">
        <v>136</v>
      </c>
      <c r="P207" s="1" t="s">
        <v>137</v>
      </c>
      <c r="Q207" s="1" t="s">
        <v>138</v>
      </c>
      <c r="R207" s="1" t="s">
        <v>139</v>
      </c>
      <c r="S207" s="1" t="s">
        <v>140</v>
      </c>
      <c r="T207" s="1" t="s">
        <v>141</v>
      </c>
      <c r="U207" s="1" t="s">
        <v>140</v>
      </c>
      <c r="V207" s="1" t="s">
        <v>141</v>
      </c>
      <c r="X207" s="29"/>
      <c r="Y207" s="29"/>
      <c r="Z207" s="29"/>
      <c r="AA207" s="29"/>
      <c r="AB207" s="29"/>
      <c r="AC207" s="29"/>
      <c r="AD207" s="29"/>
      <c r="AE207" s="29"/>
    </row>
    <row r="208" spans="1:31" x14ac:dyDescent="0.25">
      <c r="A208">
        <v>198</v>
      </c>
      <c r="C208" t="s">
        <v>150</v>
      </c>
      <c r="D208">
        <f t="shared" ref="D208:I210" si="45">X208</f>
        <v>1.022157746</v>
      </c>
      <c r="E208">
        <f t="shared" si="45"/>
        <v>-1.3993629999999999E-6</v>
      </c>
      <c r="F208">
        <f t="shared" si="45"/>
        <v>-1.1383049999999999E-5</v>
      </c>
      <c r="G208">
        <f t="shared" si="45"/>
        <v>5.3089335652232904E-6</v>
      </c>
      <c r="H208">
        <f t="shared" si="45"/>
        <v>1.8523717229541499E-9</v>
      </c>
      <c r="I208">
        <f t="shared" si="45"/>
        <v>2.4266097749741299E-8</v>
      </c>
      <c r="J208">
        <v>20</v>
      </c>
      <c r="K208">
        <v>0.2</v>
      </c>
      <c r="L208">
        <v>10</v>
      </c>
      <c r="M208" s="8">
        <f>J208*D208/K208</f>
        <v>102.21577459999999</v>
      </c>
      <c r="N208" s="3">
        <f>10^6*E208/L208</f>
        <v>-0.13993629999999999</v>
      </c>
      <c r="O208" s="3">
        <f>F208*10^6/L208</f>
        <v>-1.1383049999999999</v>
      </c>
      <c r="P208" s="3">
        <f>J208*N208/M208</f>
        <v>-2.738056832179013E-2</v>
      </c>
      <c r="Q208" s="3">
        <f>J208*O208/M208</f>
        <v>-0.22272589616515023</v>
      </c>
      <c r="R208" s="3">
        <f>1-N215</f>
        <v>-1.2898845580755491E-5</v>
      </c>
      <c r="S208" s="3">
        <f>P208*R208</f>
        <v>3.5317772269609643E-7</v>
      </c>
      <c r="T208" s="3">
        <f>Q208*R208</f>
        <v>2.8729069414696545E-6</v>
      </c>
      <c r="U208" s="32">
        <f>S208</f>
        <v>3.5317772269609643E-7</v>
      </c>
      <c r="V208" s="32">
        <f>T208</f>
        <v>2.8729069414696545E-6</v>
      </c>
      <c r="X208" s="29">
        <v>1.022157746</v>
      </c>
      <c r="Y208" s="30">
        <v>-1.3993629999999999E-6</v>
      </c>
      <c r="Z208" s="30">
        <v>-1.1383049999999999E-5</v>
      </c>
      <c r="AA208" s="30">
        <v>5.3089335652232904E-6</v>
      </c>
      <c r="AB208" s="30">
        <v>1.8523717229541499E-9</v>
      </c>
      <c r="AC208" s="30">
        <v>2.4266097749741299E-8</v>
      </c>
      <c r="AD208" s="29">
        <v>12</v>
      </c>
      <c r="AE208" s="29">
        <v>1</v>
      </c>
    </row>
    <row r="209" spans="1:31" x14ac:dyDescent="0.25">
      <c r="A209">
        <v>199</v>
      </c>
      <c r="C209" t="s">
        <v>169</v>
      </c>
      <c r="D209">
        <f t="shared" si="45"/>
        <v>1.0178275971999999</v>
      </c>
      <c r="E209">
        <f t="shared" si="45"/>
        <v>-1.6647491000000001E-8</v>
      </c>
      <c r="F209">
        <f t="shared" si="45"/>
        <v>-1.0823069999999999E-5</v>
      </c>
      <c r="G209">
        <f t="shared" si="45"/>
        <v>3.7727815496439301E-6</v>
      </c>
      <c r="H209">
        <f t="shared" si="45"/>
        <v>7.9829324921647097E-9</v>
      </c>
      <c r="I209">
        <f t="shared" si="45"/>
        <v>1.49539994650261E-8</v>
      </c>
      <c r="J209">
        <v>20</v>
      </c>
      <c r="K209">
        <v>0.2</v>
      </c>
      <c r="L209">
        <v>10</v>
      </c>
      <c r="M209" s="8">
        <f>J209*D209/K209</f>
        <v>101.78275971999999</v>
      </c>
      <c r="N209" s="3">
        <f>10^6*E209/L209</f>
        <v>-1.6647491000000001E-3</v>
      </c>
      <c r="O209" s="3">
        <f>F209*10^6/L209</f>
        <v>-1.0823069999999999</v>
      </c>
      <c r="P209" s="3"/>
      <c r="Q209" s="3"/>
      <c r="R209" s="3"/>
      <c r="S209" s="3"/>
      <c r="U209" s="40">
        <f>'[1]Data(2013)'!U226</f>
        <v>-2.2820298027129916E-4</v>
      </c>
      <c r="V209" s="40">
        <f>'[1]Data(2013)'!V226</f>
        <v>-9.1269021416439593E-4</v>
      </c>
      <c r="X209" s="29">
        <v>1.0178275971999999</v>
      </c>
      <c r="Y209" s="30">
        <v>-1.6647491000000001E-8</v>
      </c>
      <c r="Z209" s="30">
        <v>-1.0823069999999999E-5</v>
      </c>
      <c r="AA209" s="30">
        <v>3.7727815496439301E-6</v>
      </c>
      <c r="AB209" s="30">
        <v>7.9829324921647097E-9</v>
      </c>
      <c r="AC209" s="30">
        <v>1.49539994650261E-8</v>
      </c>
      <c r="AD209" s="29">
        <v>11</v>
      </c>
      <c r="AE209" s="29">
        <v>1</v>
      </c>
    </row>
    <row r="210" spans="1:31" x14ac:dyDescent="0.25">
      <c r="A210">
        <v>200</v>
      </c>
      <c r="C210" t="s">
        <v>171</v>
      </c>
      <c r="D210">
        <f t="shared" si="45"/>
        <v>1.0137558231999999</v>
      </c>
      <c r="E210">
        <f t="shared" si="45"/>
        <v>-2.659848E-6</v>
      </c>
      <c r="F210">
        <f t="shared" si="45"/>
        <v>-1.070093E-5</v>
      </c>
      <c r="G210">
        <f t="shared" si="45"/>
        <v>3.9950165631020496E-6</v>
      </c>
      <c r="H210">
        <f t="shared" si="45"/>
        <v>1.2192019767044299E-8</v>
      </c>
      <c r="I210">
        <f t="shared" si="45"/>
        <v>1.4741679008851E-8</v>
      </c>
      <c r="J210">
        <v>20</v>
      </c>
      <c r="K210">
        <v>0.2</v>
      </c>
      <c r="L210">
        <v>10</v>
      </c>
      <c r="M210" s="8">
        <f>J210*D210/K210</f>
        <v>101.37558231999999</v>
      </c>
      <c r="N210" s="3">
        <f>10^6*E210/L210</f>
        <v>-0.26598479999999997</v>
      </c>
      <c r="O210" s="3">
        <f>F210*10^6/L210</f>
        <v>-1.070093</v>
      </c>
      <c r="P210" s="3"/>
      <c r="Q210" s="3"/>
      <c r="R210" s="3"/>
      <c r="S210" s="3"/>
      <c r="U210" s="33">
        <f>[1]Data!U208</f>
        <v>-4.8472644477676169E-4</v>
      </c>
      <c r="V210" s="33">
        <f>[1]Data!V208</f>
        <v>-1.8268241332727636E-4</v>
      </c>
      <c r="X210" s="29">
        <v>1.0137558231999999</v>
      </c>
      <c r="Y210" s="30">
        <v>-2.659848E-6</v>
      </c>
      <c r="Z210" s="30">
        <v>-1.070093E-5</v>
      </c>
      <c r="AA210" s="30">
        <v>3.9950165631020496E-6</v>
      </c>
      <c r="AB210" s="30">
        <v>1.2192019767044299E-8</v>
      </c>
      <c r="AC210" s="30">
        <v>1.4741679008851E-8</v>
      </c>
      <c r="AD210" s="29">
        <v>11</v>
      </c>
      <c r="AE210" s="29">
        <v>1</v>
      </c>
    </row>
    <row r="211" spans="1:31" x14ac:dyDescent="0.25">
      <c r="A211">
        <v>201</v>
      </c>
      <c r="X211" s="29"/>
      <c r="Y211" s="30"/>
      <c r="Z211" s="30"/>
      <c r="AA211" s="30"/>
      <c r="AB211" s="30"/>
      <c r="AC211" s="30"/>
      <c r="AD211" s="29"/>
      <c r="AE211" s="29"/>
    </row>
    <row r="212" spans="1:31" x14ac:dyDescent="0.25">
      <c r="A212">
        <v>202</v>
      </c>
      <c r="E212" s="2"/>
      <c r="F212" s="1"/>
      <c r="G212" s="1"/>
      <c r="H212" s="1" t="s">
        <v>74</v>
      </c>
      <c r="I212" s="1" t="s">
        <v>75</v>
      </c>
      <c r="J212" s="1" t="s">
        <v>76</v>
      </c>
      <c r="K212" s="1"/>
      <c r="L212" s="1" t="s">
        <v>77</v>
      </c>
      <c r="M212" s="1" t="s">
        <v>78</v>
      </c>
      <c r="N212" s="1" t="s">
        <v>79</v>
      </c>
      <c r="O212" s="1"/>
      <c r="P212" s="1"/>
      <c r="Q212" s="57"/>
      <c r="R212" s="1"/>
      <c r="S212" s="1"/>
      <c r="T212" s="1"/>
      <c r="U212" s="1" t="s">
        <v>100</v>
      </c>
      <c r="V212" s="19"/>
      <c r="X212" s="29"/>
      <c r="Y212" s="29"/>
      <c r="Z212" s="29"/>
      <c r="AA212" s="29"/>
      <c r="AB212" s="29"/>
      <c r="AC212" s="29"/>
      <c r="AD212" s="29"/>
      <c r="AE212" s="29"/>
    </row>
    <row r="213" spans="1:31" x14ac:dyDescent="0.25">
      <c r="A213">
        <v>203</v>
      </c>
      <c r="B213" s="1" t="s">
        <v>196</v>
      </c>
      <c r="C213" s="1" t="s">
        <v>121</v>
      </c>
      <c r="F213" s="1" t="s">
        <v>101</v>
      </c>
      <c r="G213" s="1" t="s">
        <v>82</v>
      </c>
      <c r="H213" s="1" t="s">
        <v>80</v>
      </c>
      <c r="I213" s="1" t="s">
        <v>83</v>
      </c>
      <c r="J213" s="1" t="s">
        <v>77</v>
      </c>
      <c r="K213" s="1" t="s">
        <v>84</v>
      </c>
      <c r="L213" s="1" t="s">
        <v>85</v>
      </c>
      <c r="M213" s="1" t="s">
        <v>85</v>
      </c>
      <c r="N213" s="1" t="s">
        <v>86</v>
      </c>
      <c r="O213" s="1"/>
      <c r="P213" s="1"/>
      <c r="Q213" s="1" t="s">
        <v>87</v>
      </c>
      <c r="R213" s="1" t="s">
        <v>117</v>
      </c>
      <c r="S213" s="1" t="s">
        <v>87</v>
      </c>
      <c r="T213" s="1"/>
      <c r="U213" s="1" t="s">
        <v>102</v>
      </c>
      <c r="X213" s="29"/>
      <c r="Y213" s="29"/>
      <c r="Z213" s="29"/>
      <c r="AA213" s="29"/>
      <c r="AB213" s="29"/>
      <c r="AC213" s="29"/>
      <c r="AD213" s="29"/>
      <c r="AE213" s="29"/>
    </row>
    <row r="214" spans="1:31" x14ac:dyDescent="0.25">
      <c r="A214">
        <v>204</v>
      </c>
      <c r="C214" t="s">
        <v>90</v>
      </c>
      <c r="D214" s="21">
        <f>(Q214+S214)/2</f>
        <v>0.50043550000000003</v>
      </c>
      <c r="E214">
        <f>U214/1000</f>
        <v>1.07848E-4</v>
      </c>
      <c r="F214">
        <f>E214/D214</f>
        <v>2.1550829227742635E-4</v>
      </c>
      <c r="G214">
        <v>0.2</v>
      </c>
      <c r="H214">
        <f>0.317/G214</f>
        <v>1.585</v>
      </c>
      <c r="I214">
        <f>H214+1</f>
        <v>2.585</v>
      </c>
      <c r="J214">
        <f>F214-K214*I214/20</f>
        <v>-0.12903449170772258</v>
      </c>
      <c r="K214">
        <v>1</v>
      </c>
      <c r="L214">
        <f>J214</f>
        <v>-0.12903449170772258</v>
      </c>
      <c r="M214" s="21">
        <f>1/L214</f>
        <v>-7.7498658441272497</v>
      </c>
      <c r="N214">
        <f>2*M214/SUM(M214:M215)</f>
        <v>0.99998710115441947</v>
      </c>
      <c r="Q214">
        <v>0.50054799999999999</v>
      </c>
      <c r="R214">
        <v>0.107848</v>
      </c>
      <c r="S214">
        <v>0.50032299999999996</v>
      </c>
      <c r="U214">
        <f>R214</f>
        <v>0.107848</v>
      </c>
      <c r="X214" s="29"/>
      <c r="Y214" s="29"/>
      <c r="Z214" s="29"/>
      <c r="AA214" s="29"/>
      <c r="AB214" s="29"/>
      <c r="AC214" s="29"/>
      <c r="AD214" s="29"/>
      <c r="AE214" s="29"/>
    </row>
    <row r="215" spans="1:31" x14ac:dyDescent="0.25">
      <c r="A215">
        <v>205</v>
      </c>
      <c r="C215" t="s">
        <v>92</v>
      </c>
      <c r="D215" s="21">
        <f>(Q215+S215)/2</f>
        <v>0.49993399999999999</v>
      </c>
      <c r="E215">
        <f>U215/1000</f>
        <v>2.1714400000000001E-4</v>
      </c>
      <c r="F215">
        <f>E215/D215</f>
        <v>4.3434533358403311E-4</v>
      </c>
      <c r="G215">
        <v>0.2</v>
      </c>
      <c r="H215">
        <f>0.317/G215</f>
        <v>1.585</v>
      </c>
      <c r="I215">
        <f>H215+1</f>
        <v>2.585</v>
      </c>
      <c r="J215">
        <f>F215-K215*I215/20</f>
        <v>-0.25806565466641596</v>
      </c>
      <c r="K215">
        <v>2</v>
      </c>
      <c r="L215">
        <f>J215-J214</f>
        <v>-0.12903116295869338</v>
      </c>
      <c r="M215" s="21">
        <f>1/L215</f>
        <v>-7.750065775351719</v>
      </c>
      <c r="N215">
        <f>2*M215/SUM(M214:M215)</f>
        <v>1.0000128988455808</v>
      </c>
      <c r="Q215">
        <v>0.50011499999999998</v>
      </c>
      <c r="R215">
        <v>0.109296</v>
      </c>
      <c r="S215">
        <v>0.499753</v>
      </c>
      <c r="U215">
        <f>U214+R215</f>
        <v>0.217144</v>
      </c>
      <c r="X215" s="29"/>
      <c r="Y215" s="29"/>
      <c r="Z215" s="29"/>
      <c r="AA215" s="29"/>
      <c r="AB215" s="29"/>
      <c r="AC215" s="29"/>
      <c r="AD215" s="29"/>
      <c r="AE215" s="29"/>
    </row>
    <row r="216" spans="1:31" x14ac:dyDescent="0.25">
      <c r="A216">
        <v>206</v>
      </c>
      <c r="X216" s="29"/>
      <c r="Y216" s="29"/>
      <c r="Z216" s="29"/>
      <c r="AA216" s="29"/>
      <c r="AB216" s="29"/>
      <c r="AC216" s="29"/>
      <c r="AD216" s="29"/>
      <c r="AE216" s="29"/>
    </row>
    <row r="217" spans="1:31" x14ac:dyDescent="0.25">
      <c r="A217">
        <v>207</v>
      </c>
      <c r="X217" s="29"/>
      <c r="Y217" s="29"/>
      <c r="Z217" s="29"/>
      <c r="AA217" s="29"/>
      <c r="AB217" s="29"/>
      <c r="AC217" s="29"/>
      <c r="AD217" s="29"/>
      <c r="AE217" s="29"/>
    </row>
    <row r="218" spans="1:31" x14ac:dyDescent="0.25">
      <c r="A218">
        <v>208</v>
      </c>
      <c r="B218" s="1" t="s">
        <v>196</v>
      </c>
      <c r="C218" s="1" t="s">
        <v>99</v>
      </c>
      <c r="F218" s="1"/>
      <c r="G218" s="1"/>
      <c r="H218" s="1" t="s">
        <v>74</v>
      </c>
      <c r="I218" s="1" t="s">
        <v>75</v>
      </c>
      <c r="J218" s="1" t="s">
        <v>76</v>
      </c>
      <c r="K218" s="1"/>
      <c r="L218" s="1" t="s">
        <v>77</v>
      </c>
      <c r="M218" s="1" t="s">
        <v>78</v>
      </c>
      <c r="N218" s="1" t="s">
        <v>79</v>
      </c>
      <c r="O218" s="1"/>
      <c r="P218" s="1"/>
      <c r="Q218" s="57"/>
      <c r="R218" s="1"/>
      <c r="S218" s="1"/>
      <c r="T218" s="1"/>
      <c r="U218" s="1" t="s">
        <v>100</v>
      </c>
      <c r="X218" s="29"/>
      <c r="Y218" s="29"/>
      <c r="Z218" s="29"/>
      <c r="AA218" s="29"/>
      <c r="AB218" s="29"/>
      <c r="AC218" s="29"/>
      <c r="AD218" s="29"/>
      <c r="AE218" s="29"/>
    </row>
    <row r="219" spans="1:31" x14ac:dyDescent="0.25">
      <c r="A219">
        <v>209</v>
      </c>
      <c r="F219" s="1" t="s">
        <v>101</v>
      </c>
      <c r="G219" s="1" t="s">
        <v>82</v>
      </c>
      <c r="H219" s="1" t="s">
        <v>80</v>
      </c>
      <c r="I219" s="1" t="s">
        <v>83</v>
      </c>
      <c r="J219" s="1" t="s">
        <v>77</v>
      </c>
      <c r="K219" s="1" t="s">
        <v>84</v>
      </c>
      <c r="L219" s="1" t="s">
        <v>85</v>
      </c>
      <c r="M219" s="1" t="s">
        <v>85</v>
      </c>
      <c r="N219" s="1" t="s">
        <v>86</v>
      </c>
      <c r="O219" s="1"/>
      <c r="P219" s="1"/>
      <c r="Q219" s="1" t="s">
        <v>87</v>
      </c>
      <c r="R219" s="1" t="s">
        <v>89</v>
      </c>
      <c r="S219" s="1" t="s">
        <v>87</v>
      </c>
      <c r="T219" s="1"/>
      <c r="U219" s="1" t="s">
        <v>102</v>
      </c>
      <c r="X219" s="29"/>
      <c r="Y219" s="29"/>
      <c r="Z219" s="29"/>
      <c r="AA219" s="29"/>
      <c r="AB219" s="29"/>
      <c r="AC219" s="29"/>
      <c r="AD219" s="29"/>
      <c r="AE219" s="29"/>
    </row>
    <row r="220" spans="1:31" x14ac:dyDescent="0.25">
      <c r="A220">
        <v>210</v>
      </c>
      <c r="C220" t="s">
        <v>90</v>
      </c>
      <c r="D220" s="21">
        <f>(Q220+S220)/2</f>
        <v>1.0067390000000001</v>
      </c>
      <c r="E220">
        <f>U220</f>
        <v>0.36080299999999998</v>
      </c>
      <c r="F220">
        <f>E220/D220</f>
        <v>0.35838782445102452</v>
      </c>
      <c r="G220">
        <v>0.2</v>
      </c>
      <c r="H220">
        <f>0.268/G220</f>
        <v>1.34</v>
      </c>
      <c r="I220">
        <f>H220+1</f>
        <v>2.34</v>
      </c>
      <c r="J220">
        <f>F220-K220*I220/20</f>
        <v>0.24138782445102452</v>
      </c>
      <c r="K220">
        <v>1</v>
      </c>
      <c r="L220">
        <f>J220</f>
        <v>0.24138782445102452</v>
      </c>
      <c r="M220" s="21">
        <f>1/L220</f>
        <v>4.1427110181478568</v>
      </c>
      <c r="N220">
        <f>4*M220/SUM($M$220:$M$223)</f>
        <v>1.0558323610750007</v>
      </c>
      <c r="Q220">
        <v>1.007695</v>
      </c>
      <c r="R220">
        <v>0.36080299999999998</v>
      </c>
      <c r="S220">
        <v>1.0057830000000001</v>
      </c>
      <c r="U220">
        <f>R220</f>
        <v>0.36080299999999998</v>
      </c>
      <c r="X220" s="29"/>
      <c r="Y220" s="29"/>
      <c r="Z220" s="29"/>
      <c r="AA220" s="29"/>
      <c r="AB220" s="29"/>
      <c r="AC220" s="29"/>
      <c r="AD220" s="29"/>
      <c r="AE220" s="29"/>
    </row>
    <row r="221" spans="1:31" x14ac:dyDescent="0.25">
      <c r="A221">
        <v>211</v>
      </c>
      <c r="C221" t="s">
        <v>92</v>
      </c>
      <c r="D221" s="21">
        <f>(Q221+S221)/2</f>
        <v>1.0047199999999998</v>
      </c>
      <c r="E221">
        <f>U221</f>
        <v>0.75804699999999992</v>
      </c>
      <c r="F221">
        <f>E221/D221</f>
        <v>0.75448582689704602</v>
      </c>
      <c r="G221">
        <v>0.2</v>
      </c>
      <c r="H221">
        <f>0.268/G221</f>
        <v>1.34</v>
      </c>
      <c r="I221">
        <f>H221+1</f>
        <v>2.34</v>
      </c>
      <c r="J221">
        <f>F221-K221*I221/20</f>
        <v>0.52048582689704603</v>
      </c>
      <c r="K221">
        <v>2</v>
      </c>
      <c r="L221">
        <f>J221-J220</f>
        <v>0.27909800244602151</v>
      </c>
      <c r="M221" s="21">
        <f>1/L221</f>
        <v>3.582970824713815</v>
      </c>
      <c r="N221">
        <f>4*M221/SUM($M$220:$M$223)</f>
        <v>0.91317413378540668</v>
      </c>
      <c r="O221" s="3"/>
      <c r="Q221">
        <v>1.005169</v>
      </c>
      <c r="R221">
        <v>0.39724399999999999</v>
      </c>
      <c r="S221">
        <v>1.0042709999999999</v>
      </c>
      <c r="U221">
        <f>U220+R221</f>
        <v>0.75804699999999992</v>
      </c>
      <c r="X221" s="29"/>
      <c r="Y221" s="29"/>
      <c r="Z221" s="29"/>
      <c r="AA221" s="29"/>
      <c r="AB221" s="29"/>
      <c r="AC221" s="29"/>
      <c r="AD221" s="29"/>
      <c r="AE221" s="29"/>
    </row>
    <row r="222" spans="1:31" x14ac:dyDescent="0.25">
      <c r="A222">
        <v>212</v>
      </c>
      <c r="C222" t="s">
        <v>93</v>
      </c>
      <c r="D222" s="21">
        <f>(Q222+S222)/2</f>
        <v>1.0032540000000001</v>
      </c>
      <c r="E222">
        <f>U222</f>
        <v>1.1427129999999999</v>
      </c>
      <c r="F222">
        <f>E222/D222</f>
        <v>1.1390066722883734</v>
      </c>
      <c r="G222">
        <v>0.2</v>
      </c>
      <c r="H222">
        <f>0.268/G222</f>
        <v>1.34</v>
      </c>
      <c r="I222">
        <f>H222+1</f>
        <v>2.34</v>
      </c>
      <c r="J222">
        <f>F222-K222*I222/20</f>
        <v>0.7880066722883734</v>
      </c>
      <c r="K222">
        <v>3</v>
      </c>
      <c r="L222">
        <f>J222-J221</f>
        <v>0.26752084539132737</v>
      </c>
      <c r="M222" s="21">
        <f>1/L222</f>
        <v>3.7380264649553121</v>
      </c>
      <c r="N222">
        <f>4*M222/SUM($M$220:$M$223)</f>
        <v>0.9526924014166761</v>
      </c>
      <c r="O222" s="3"/>
      <c r="Q222">
        <v>1.0039499999999999</v>
      </c>
      <c r="R222">
        <v>0.38466600000000001</v>
      </c>
      <c r="S222">
        <v>1.0025580000000001</v>
      </c>
      <c r="U222">
        <f>U221+R222</f>
        <v>1.1427129999999999</v>
      </c>
      <c r="X222" s="29"/>
      <c r="Y222" s="29"/>
      <c r="Z222" s="29"/>
      <c r="AA222" s="29"/>
      <c r="AB222" s="29"/>
      <c r="AC222" s="29"/>
      <c r="AD222" s="29"/>
      <c r="AE222" s="29"/>
    </row>
    <row r="223" spans="1:31" x14ac:dyDescent="0.25">
      <c r="A223">
        <v>213</v>
      </c>
      <c r="C223" t="s">
        <v>95</v>
      </c>
      <c r="D223" s="21">
        <f>(Q223+S223)/2</f>
        <v>1.0018215000000001</v>
      </c>
      <c r="E223">
        <f>U223</f>
        <v>1.4950829999999999</v>
      </c>
      <c r="F223">
        <f>E223/D223</f>
        <v>1.4923646577758609</v>
      </c>
      <c r="G223">
        <v>0.2</v>
      </c>
      <c r="H223">
        <f>0.268/G223</f>
        <v>1.34</v>
      </c>
      <c r="I223">
        <f>H223+1</f>
        <v>2.34</v>
      </c>
      <c r="J223">
        <f>F223-K223*I223/20</f>
        <v>1.0243646577758609</v>
      </c>
      <c r="K223">
        <v>4</v>
      </c>
      <c r="L223">
        <f>J223-J222</f>
        <v>0.23635798548748754</v>
      </c>
      <c r="M223" s="21">
        <f>1/L223</f>
        <v>4.2308703805268237</v>
      </c>
      <c r="N223">
        <f>4*M223/SUM($M$220:$M$223)</f>
        <v>1.0783011037229169</v>
      </c>
      <c r="O223" s="3"/>
      <c r="Q223">
        <v>1.002316</v>
      </c>
      <c r="R223">
        <v>0.35237000000000002</v>
      </c>
      <c r="S223">
        <v>1.0013270000000001</v>
      </c>
      <c r="U223">
        <f>U222+R223</f>
        <v>1.4950829999999999</v>
      </c>
      <c r="X223" s="29"/>
      <c r="Y223" s="29"/>
      <c r="Z223" s="29"/>
      <c r="AA223" s="29"/>
      <c r="AB223" s="29"/>
      <c r="AC223" s="29"/>
      <c r="AD223" s="29"/>
      <c r="AE223" s="29"/>
    </row>
    <row r="224" spans="1:31" x14ac:dyDescent="0.25">
      <c r="A224">
        <v>214</v>
      </c>
      <c r="X224" s="29"/>
      <c r="Y224" s="29"/>
      <c r="Z224" s="29"/>
      <c r="AA224" s="29"/>
      <c r="AB224" s="29"/>
      <c r="AC224" s="29"/>
      <c r="AD224" s="29"/>
      <c r="AE224" s="29"/>
    </row>
    <row r="225" spans="1:31" x14ac:dyDescent="0.25">
      <c r="A225">
        <v>215</v>
      </c>
      <c r="B225" s="1" t="s">
        <v>196</v>
      </c>
      <c r="C225" s="1" t="s">
        <v>164</v>
      </c>
      <c r="J225" s="1" t="s">
        <v>128</v>
      </c>
      <c r="K225" s="1" t="s">
        <v>4</v>
      </c>
      <c r="L225" s="1" t="s">
        <v>18</v>
      </c>
      <c r="M225" s="1" t="s">
        <v>129</v>
      </c>
      <c r="N225" s="4" t="s">
        <v>130</v>
      </c>
      <c r="O225" s="4"/>
      <c r="P225" s="4" t="s">
        <v>131</v>
      </c>
      <c r="Q225" s="4"/>
      <c r="S225" s="1" t="s">
        <v>132</v>
      </c>
      <c r="T225" s="1" t="s">
        <v>132</v>
      </c>
      <c r="U225" s="79" t="s">
        <v>133</v>
      </c>
      <c r="V225" s="79"/>
      <c r="X225" s="29"/>
      <c r="Y225" s="29"/>
      <c r="Z225" s="29"/>
      <c r="AA225" s="29"/>
      <c r="AB225" s="30"/>
      <c r="AC225" s="29"/>
      <c r="AD225" s="29"/>
      <c r="AE225" s="29"/>
    </row>
    <row r="226" spans="1:31" x14ac:dyDescent="0.25">
      <c r="A226">
        <v>216</v>
      </c>
      <c r="C226" s="58" t="s">
        <v>197</v>
      </c>
      <c r="D226" s="7"/>
      <c r="E226" s="7"/>
      <c r="F226" s="7"/>
      <c r="G226" s="7"/>
      <c r="H226" s="7"/>
      <c r="I226" s="7"/>
      <c r="J226" s="7"/>
      <c r="K226" s="7"/>
      <c r="L226" s="7"/>
      <c r="M226" s="7"/>
      <c r="N226" s="1" t="s">
        <v>135</v>
      </c>
      <c r="O226" s="1" t="s">
        <v>136</v>
      </c>
      <c r="P226" s="1" t="s">
        <v>137</v>
      </c>
      <c r="Q226" s="1" t="s">
        <v>138</v>
      </c>
      <c r="R226" s="1" t="s">
        <v>139</v>
      </c>
      <c r="S226" s="1" t="s">
        <v>140</v>
      </c>
      <c r="T226" s="1" t="s">
        <v>141</v>
      </c>
      <c r="U226" s="1" t="s">
        <v>140</v>
      </c>
      <c r="V226" s="1" t="s">
        <v>141</v>
      </c>
      <c r="W226" s="7"/>
      <c r="X226" s="29"/>
      <c r="Y226" s="29"/>
      <c r="Z226" s="29"/>
      <c r="AA226" s="29"/>
      <c r="AB226" s="30"/>
      <c r="AC226" s="29"/>
      <c r="AD226" s="29"/>
      <c r="AE226" s="29"/>
    </row>
    <row r="227" spans="1:31" x14ac:dyDescent="0.25">
      <c r="A227">
        <v>217</v>
      </c>
      <c r="C227" s="7" t="s">
        <v>150</v>
      </c>
      <c r="D227" s="59">
        <f t="shared" ref="D227:I228" si="46">X227</f>
        <v>1.0011931469999999</v>
      </c>
      <c r="E227" s="15">
        <f t="shared" si="46"/>
        <v>3.7139875000000002E-7</v>
      </c>
      <c r="F227" s="15">
        <f t="shared" si="46"/>
        <v>-5.0320269999999995E-7</v>
      </c>
      <c r="G227" s="15">
        <f t="shared" si="46"/>
        <v>8.4950618754476307E-6</v>
      </c>
      <c r="H227" s="15">
        <f t="shared" si="46"/>
        <v>1.02303857887912E-8</v>
      </c>
      <c r="I227" s="15">
        <f t="shared" si="46"/>
        <v>1.95412780751414E-8</v>
      </c>
      <c r="J227" s="7">
        <v>4</v>
      </c>
      <c r="K227" s="7">
        <v>0.2</v>
      </c>
      <c r="L227" s="7">
        <v>10</v>
      </c>
      <c r="M227" s="60">
        <f>J227*D227/K227</f>
        <v>20.023862939999997</v>
      </c>
      <c r="N227" s="14">
        <f>1000000*E227/L227</f>
        <v>3.7139875000000003E-2</v>
      </c>
      <c r="O227" s="14">
        <f>1000000*F227/L227</f>
        <v>-5.032027E-2</v>
      </c>
      <c r="P227" s="14">
        <f>J227*N227/M227</f>
        <v>7.419122895774277E-3</v>
      </c>
      <c r="Q227" s="14">
        <f>O227*J227/M227</f>
        <v>-1.0052060414272894E-2</v>
      </c>
      <c r="R227" s="7"/>
      <c r="S227" s="7"/>
      <c r="T227" s="7"/>
      <c r="U227" s="7"/>
      <c r="V227" s="7"/>
      <c r="W227" s="7"/>
      <c r="X227" s="29">
        <v>1.0011931469999999</v>
      </c>
      <c r="Y227" s="30">
        <v>3.7139875000000002E-7</v>
      </c>
      <c r="Z227" s="30">
        <v>-5.0320269999999995E-7</v>
      </c>
      <c r="AA227" s="30">
        <v>8.4950618754476307E-6</v>
      </c>
      <c r="AB227" s="30">
        <v>1.02303857887912E-8</v>
      </c>
      <c r="AC227" s="30">
        <v>1.95412780751414E-8</v>
      </c>
      <c r="AD227" s="29">
        <v>7</v>
      </c>
      <c r="AE227" s="29">
        <v>1</v>
      </c>
    </row>
    <row r="228" spans="1:31" x14ac:dyDescent="0.25">
      <c r="A228">
        <v>218</v>
      </c>
      <c r="C228" s="7" t="s">
        <v>158</v>
      </c>
      <c r="D228" s="59">
        <f t="shared" si="46"/>
        <v>1.0054129234</v>
      </c>
      <c r="E228" s="15">
        <f t="shared" si="46"/>
        <v>1.3308959999999999E-6</v>
      </c>
      <c r="F228" s="15">
        <f t="shared" si="46"/>
        <v>-2.3614984999999999E-7</v>
      </c>
      <c r="G228" s="15">
        <f t="shared" si="46"/>
        <v>2.8280655479858199E-6</v>
      </c>
      <c r="H228" s="15">
        <f t="shared" si="46"/>
        <v>1.3342170138324601E-8</v>
      </c>
      <c r="I228" s="15">
        <f t="shared" si="46"/>
        <v>1.87533815304734E-8</v>
      </c>
      <c r="J228" s="7">
        <v>4</v>
      </c>
      <c r="K228" s="7">
        <v>0.2</v>
      </c>
      <c r="L228" s="7">
        <v>10</v>
      </c>
      <c r="M228" s="60">
        <f>J228*D228/K228</f>
        <v>20.108258467999999</v>
      </c>
      <c r="N228" s="14">
        <f>1000000*E228/L228</f>
        <v>0.13308959999999997</v>
      </c>
      <c r="O228" s="14">
        <f>1000000*F228/L228</f>
        <v>-2.3614984999999998E-2</v>
      </c>
      <c r="P228" s="14">
        <f>J228*N228/M228</f>
        <v>2.6474614937299898E-2</v>
      </c>
      <c r="Q228" s="14">
        <f>O228*J228/M228</f>
        <v>-4.6975694165818597E-3</v>
      </c>
      <c r="R228" s="7"/>
      <c r="S228" s="7"/>
      <c r="T228" s="7"/>
      <c r="U228" s="7"/>
      <c r="V228" s="7"/>
      <c r="W228" s="7"/>
      <c r="X228" s="29">
        <v>1.0054129234</v>
      </c>
      <c r="Y228" s="30">
        <v>1.3308959999999999E-6</v>
      </c>
      <c r="Z228" s="30">
        <v>-2.3614984999999999E-7</v>
      </c>
      <c r="AA228" s="30">
        <v>2.8280655479858199E-6</v>
      </c>
      <c r="AB228" s="30">
        <v>1.3342170138324601E-8</v>
      </c>
      <c r="AC228" s="30">
        <v>1.87533815304734E-8</v>
      </c>
      <c r="AD228" s="29">
        <v>9</v>
      </c>
      <c r="AE228" s="29">
        <v>1</v>
      </c>
    </row>
    <row r="229" spans="1:31" x14ac:dyDescent="0.25">
      <c r="A229">
        <v>219</v>
      </c>
      <c r="C229" s="7"/>
      <c r="D229" s="59"/>
      <c r="E229" s="15"/>
      <c r="F229" s="15"/>
      <c r="G229" s="15"/>
      <c r="H229" s="15"/>
      <c r="I229" s="15"/>
      <c r="J229" s="7"/>
      <c r="K229" s="7"/>
      <c r="L229" s="7"/>
      <c r="M229" s="60"/>
      <c r="N229" s="14"/>
      <c r="O229" s="14"/>
      <c r="P229" s="14"/>
      <c r="Q229" s="14"/>
      <c r="R229" s="7"/>
      <c r="S229" s="7"/>
      <c r="T229" s="7"/>
      <c r="U229" s="7"/>
      <c r="V229" s="7"/>
      <c r="W229" s="7"/>
      <c r="X229" s="29"/>
      <c r="Y229" s="29"/>
      <c r="Z229" s="29"/>
      <c r="AA229" s="29"/>
      <c r="AB229" s="29"/>
      <c r="AC229" s="29"/>
      <c r="AD229" s="29"/>
      <c r="AE229" s="29"/>
    </row>
    <row r="230" spans="1:31" x14ac:dyDescent="0.25">
      <c r="A230">
        <v>220</v>
      </c>
      <c r="C230" s="7" t="s">
        <v>150</v>
      </c>
      <c r="D230" s="59">
        <f t="shared" ref="D230:I235" si="47">X230</f>
        <v>1.0033953605999999</v>
      </c>
      <c r="E230" s="15">
        <f t="shared" si="47"/>
        <v>3.9090405000000001E-7</v>
      </c>
      <c r="F230" s="15">
        <f t="shared" si="47"/>
        <v>-4.5403899999999998E-7</v>
      </c>
      <c r="G230" s="15">
        <f t="shared" si="47"/>
        <v>1.8685354524823599E-6</v>
      </c>
      <c r="H230" s="15">
        <f t="shared" si="47"/>
        <v>1.7579354144777298E-8</v>
      </c>
      <c r="I230" s="15">
        <f t="shared" si="47"/>
        <v>1.47251018128908E-8</v>
      </c>
      <c r="J230" s="7">
        <v>4</v>
      </c>
      <c r="K230" s="7">
        <v>0.2</v>
      </c>
      <c r="L230" s="7">
        <v>10</v>
      </c>
      <c r="M230" s="60">
        <f t="shared" ref="M230:M235" si="48">J230*D230/K230</f>
        <v>20.067907211999998</v>
      </c>
      <c r="N230" s="14">
        <f t="shared" ref="N230:N235" si="49">1000000*E230/L230</f>
        <v>3.9090405000000002E-2</v>
      </c>
      <c r="O230" s="14">
        <f t="shared" ref="O230:O235" si="50">1000000*F230/L230</f>
        <v>-4.5403899999999997E-2</v>
      </c>
      <c r="P230" s="14">
        <f t="shared" ref="P230:P235" si="51">J230*N230/M230</f>
        <v>7.7916256213553005E-3</v>
      </c>
      <c r="Q230" s="14">
        <f t="shared" ref="Q230:Q235" si="52">O230*J230/M230</f>
        <v>-9.0500518106541462E-3</v>
      </c>
      <c r="R230" s="61">
        <f>1-N221</f>
        <v>8.6825866214593317E-2</v>
      </c>
      <c r="S230" s="14">
        <f>P230*R230</f>
        <v>6.7651464379399286E-4</v>
      </c>
      <c r="T230" s="14">
        <f>Q230*R230</f>
        <v>-7.8577858774699495E-4</v>
      </c>
      <c r="U230" s="7"/>
      <c r="V230" s="7"/>
      <c r="W230" s="7"/>
      <c r="X230" s="29">
        <v>1.0033953605999999</v>
      </c>
      <c r="Y230" s="30">
        <v>3.9090405000000001E-7</v>
      </c>
      <c r="Z230" s="30">
        <v>-4.5403899999999998E-7</v>
      </c>
      <c r="AA230" s="30">
        <v>1.8685354524823599E-6</v>
      </c>
      <c r="AB230" s="30">
        <v>1.7579354144777298E-8</v>
      </c>
      <c r="AC230" s="30">
        <v>1.47251018128908E-8</v>
      </c>
      <c r="AD230" s="29">
        <v>8</v>
      </c>
      <c r="AE230" s="29">
        <v>1</v>
      </c>
    </row>
    <row r="231" spans="1:31" x14ac:dyDescent="0.25">
      <c r="A231">
        <v>221</v>
      </c>
      <c r="C231" s="7" t="s">
        <v>161</v>
      </c>
      <c r="D231" s="59">
        <f t="shared" si="47"/>
        <v>1.0019146804000001</v>
      </c>
      <c r="E231" s="15">
        <f t="shared" si="47"/>
        <v>7.2292540000000002E-7</v>
      </c>
      <c r="F231" s="15">
        <f t="shared" si="47"/>
        <v>8.5118010000000002E-7</v>
      </c>
      <c r="G231" s="15">
        <f t="shared" si="47"/>
        <v>2.96283470688886E-6</v>
      </c>
      <c r="H231" s="15">
        <f t="shared" si="47"/>
        <v>1.43492867676411E-8</v>
      </c>
      <c r="I231" s="15">
        <f t="shared" si="47"/>
        <v>1.3285696586555E-8</v>
      </c>
      <c r="J231" s="7">
        <v>4</v>
      </c>
      <c r="K231" s="7">
        <v>0.2</v>
      </c>
      <c r="L231" s="7">
        <v>10</v>
      </c>
      <c r="M231" s="60">
        <f t="shared" si="48"/>
        <v>20.038293608</v>
      </c>
      <c r="N231" s="14">
        <f t="shared" si="49"/>
        <v>7.2292540000000002E-2</v>
      </c>
      <c r="O231" s="14">
        <f t="shared" si="50"/>
        <v>8.5118009999999994E-2</v>
      </c>
      <c r="P231" s="14">
        <f t="shared" si="51"/>
        <v>1.4430877481730929E-2</v>
      </c>
      <c r="Q231" s="14">
        <f t="shared" si="52"/>
        <v>1.6991069532191674E-2</v>
      </c>
      <c r="R231" s="61">
        <f>1-N222</f>
        <v>4.7307598583323895E-2</v>
      </c>
      <c r="S231" s="14">
        <f>P231*R231</f>
        <v>6.8269015911085482E-4</v>
      </c>
      <c r="T231" s="14">
        <f>Q231*R231</f>
        <v>8.038066969302686E-4</v>
      </c>
      <c r="U231" s="7"/>
      <c r="V231" s="7"/>
      <c r="W231" s="7"/>
      <c r="X231" s="29">
        <v>1.0019146804000001</v>
      </c>
      <c r="Y231" s="30">
        <v>7.2292540000000002E-7</v>
      </c>
      <c r="Z231" s="30">
        <v>8.5118010000000002E-7</v>
      </c>
      <c r="AA231" s="30">
        <v>2.96283470688886E-6</v>
      </c>
      <c r="AB231" s="30">
        <v>1.43492867676411E-8</v>
      </c>
      <c r="AC231" s="30">
        <v>1.3285696586555E-8</v>
      </c>
      <c r="AD231" s="29">
        <v>9</v>
      </c>
      <c r="AE231" s="29">
        <v>1</v>
      </c>
    </row>
    <row r="232" spans="1:31" x14ac:dyDescent="0.25">
      <c r="A232">
        <v>222</v>
      </c>
      <c r="C232" s="7" t="s">
        <v>152</v>
      </c>
      <c r="D232" s="59">
        <f t="shared" si="47"/>
        <v>1.0036418964</v>
      </c>
      <c r="E232" s="15">
        <f t="shared" si="47"/>
        <v>-2.0287600000000001E-6</v>
      </c>
      <c r="F232" s="15">
        <f t="shared" si="47"/>
        <v>-5.1613725E-6</v>
      </c>
      <c r="G232" s="15">
        <f t="shared" si="47"/>
        <v>3.48103627908521E-6</v>
      </c>
      <c r="H232" s="15">
        <f t="shared" si="47"/>
        <v>2.30633015849856E-8</v>
      </c>
      <c r="I232" s="15">
        <f t="shared" si="47"/>
        <v>1.7932466053223101E-8</v>
      </c>
      <c r="J232" s="7">
        <v>4</v>
      </c>
      <c r="K232" s="7">
        <v>0.2</v>
      </c>
      <c r="L232" s="7">
        <v>10</v>
      </c>
      <c r="M232" s="60">
        <f t="shared" si="48"/>
        <v>20.072837927999998</v>
      </c>
      <c r="N232" s="14">
        <f t="shared" si="49"/>
        <v>-0.202876</v>
      </c>
      <c r="O232" s="14">
        <f t="shared" si="50"/>
        <v>-0.51613724999999999</v>
      </c>
      <c r="P232" s="14">
        <f t="shared" si="51"/>
        <v>-4.0427965537848387E-2</v>
      </c>
      <c r="Q232" s="14">
        <f t="shared" si="52"/>
        <v>-0.10285287050119205</v>
      </c>
      <c r="R232" s="61">
        <f>1-N223</f>
        <v>-7.8301103722916876E-2</v>
      </c>
      <c r="S232" s="14">
        <f>P232*R232</f>
        <v>3.1655543228855756E-3</v>
      </c>
      <c r="T232" s="14">
        <f>Q232*R232</f>
        <v>8.053493281313575E-3</v>
      </c>
      <c r="U232" s="32">
        <f>SUM(S230:S232)</f>
        <v>4.5247591257904229E-3</v>
      </c>
      <c r="V232" s="32">
        <f>SUM(T230:T232)</f>
        <v>8.0715213904968483E-3</v>
      </c>
      <c r="W232" s="7"/>
      <c r="X232" s="29">
        <v>1.0036418964</v>
      </c>
      <c r="Y232" s="30">
        <v>-2.0287600000000001E-6</v>
      </c>
      <c r="Z232" s="30">
        <v>-5.1613725E-6</v>
      </c>
      <c r="AA232" s="30">
        <v>3.48103627908521E-6</v>
      </c>
      <c r="AB232" s="30">
        <v>2.30633015849856E-8</v>
      </c>
      <c r="AC232" s="30">
        <v>1.7932466053223101E-8</v>
      </c>
      <c r="AD232" s="29">
        <v>11</v>
      </c>
      <c r="AE232" s="29">
        <v>1</v>
      </c>
    </row>
    <row r="233" spans="1:31" x14ac:dyDescent="0.25">
      <c r="A233">
        <v>223</v>
      </c>
      <c r="C233" s="7" t="s">
        <v>198</v>
      </c>
      <c r="D233" s="59">
        <f t="shared" si="47"/>
        <v>1.0032844841999999</v>
      </c>
      <c r="E233" s="15">
        <f t="shared" si="47"/>
        <v>-1.587307E-6</v>
      </c>
      <c r="F233" s="15">
        <f t="shared" si="47"/>
        <v>-2.6232834999999998E-6</v>
      </c>
      <c r="G233" s="15">
        <f t="shared" si="47"/>
        <v>3.47773036139042E-6</v>
      </c>
      <c r="H233" s="15">
        <f t="shared" si="47"/>
        <v>1.4069126163340699E-8</v>
      </c>
      <c r="I233" s="15">
        <f t="shared" si="47"/>
        <v>1.2136549870123701E-8</v>
      </c>
      <c r="J233" s="7">
        <v>4</v>
      </c>
      <c r="K233" s="7">
        <v>0.2</v>
      </c>
      <c r="L233" s="7">
        <v>10</v>
      </c>
      <c r="M233" s="60">
        <f t="shared" si="48"/>
        <v>20.065689683999999</v>
      </c>
      <c r="N233" s="14">
        <f t="shared" si="49"/>
        <v>-0.1587307</v>
      </c>
      <c r="O233" s="14">
        <f t="shared" si="50"/>
        <v>-0.26232834999999999</v>
      </c>
      <c r="P233" s="14">
        <f t="shared" si="51"/>
        <v>-3.1642211655763593E-2</v>
      </c>
      <c r="Q233" s="14">
        <f t="shared" si="52"/>
        <v>-5.2293911474007422E-2</v>
      </c>
      <c r="R233" s="19"/>
      <c r="S233" s="3"/>
      <c r="T233" s="3"/>
      <c r="U233" s="40">
        <f>'[1]Data(2013)'!U152</f>
        <v>1.5729883911374341E-3</v>
      </c>
      <c r="V233" s="40">
        <f>'[1]Data(2013)'!V152</f>
        <v>6.9226332340198643E-4</v>
      </c>
      <c r="X233" s="29">
        <v>1.0032844841999999</v>
      </c>
      <c r="Y233" s="30">
        <v>-1.587307E-6</v>
      </c>
      <c r="Z233" s="30">
        <v>-2.6232834999999998E-6</v>
      </c>
      <c r="AA233" s="30">
        <v>3.47773036139042E-6</v>
      </c>
      <c r="AB233" s="30">
        <v>1.4069126163340699E-8</v>
      </c>
      <c r="AC233" s="30">
        <v>1.2136549870123701E-8</v>
      </c>
      <c r="AD233" s="29">
        <v>10</v>
      </c>
      <c r="AE233" s="29">
        <v>1</v>
      </c>
    </row>
    <row r="234" spans="1:31" x14ac:dyDescent="0.25">
      <c r="A234">
        <v>224</v>
      </c>
      <c r="C234" s="7" t="s">
        <v>154</v>
      </c>
      <c r="D234" s="59">
        <f t="shared" si="47"/>
        <v>1.0006735843600001</v>
      </c>
      <c r="E234" s="15">
        <f t="shared" si="47"/>
        <v>-4.4394344999999996E-6</v>
      </c>
      <c r="F234" s="15">
        <f t="shared" si="47"/>
        <v>-8.8643865000000008E-6</v>
      </c>
      <c r="G234" s="15">
        <f t="shared" si="47"/>
        <v>1.9042253129500899E-5</v>
      </c>
      <c r="H234" s="15">
        <f t="shared" si="47"/>
        <v>1.6576079896947898E-8</v>
      </c>
      <c r="I234" s="15">
        <f t="shared" si="47"/>
        <v>1.07558152991767E-8</v>
      </c>
      <c r="J234" s="7">
        <v>4</v>
      </c>
      <c r="K234" s="7">
        <v>0.2</v>
      </c>
      <c r="L234" s="7">
        <v>10</v>
      </c>
      <c r="M234" s="60">
        <f t="shared" si="48"/>
        <v>20.013471687199999</v>
      </c>
      <c r="N234" s="14">
        <f t="shared" si="49"/>
        <v>-0.44394345000000002</v>
      </c>
      <c r="O234" s="14">
        <f t="shared" si="50"/>
        <v>-0.88643864999999999</v>
      </c>
      <c r="P234" s="14">
        <f t="shared" si="51"/>
        <v>-8.8728923584793659E-2</v>
      </c>
      <c r="Q234" s="14">
        <f t="shared" si="52"/>
        <v>-0.17716839214196684</v>
      </c>
      <c r="R234" s="19"/>
      <c r="S234" s="3"/>
      <c r="T234" s="3"/>
      <c r="U234" s="41">
        <f>[1]Data!U152</f>
        <v>4.887680790284509E-3</v>
      </c>
      <c r="V234" s="41">
        <f>[1]Data!V152</f>
        <v>-3.4943969746398093E-3</v>
      </c>
      <c r="X234" s="29">
        <v>1.0006735843600001</v>
      </c>
      <c r="Y234" s="30">
        <v>-4.4394344999999996E-6</v>
      </c>
      <c r="Z234" s="30">
        <v>-8.8643865000000008E-6</v>
      </c>
      <c r="AA234" s="30">
        <v>1.9042253129500899E-5</v>
      </c>
      <c r="AB234" s="30">
        <v>1.6576079896947898E-8</v>
      </c>
      <c r="AC234" s="30">
        <v>1.07558152991767E-8</v>
      </c>
      <c r="AD234" s="29">
        <v>11</v>
      </c>
      <c r="AE234" s="29">
        <v>1</v>
      </c>
    </row>
    <row r="235" spans="1:31" x14ac:dyDescent="0.25">
      <c r="A235">
        <v>225</v>
      </c>
      <c r="C235" s="7" t="s">
        <v>155</v>
      </c>
      <c r="D235" s="59">
        <f t="shared" si="47"/>
        <v>0.99882290257999995</v>
      </c>
      <c r="E235" s="15">
        <f t="shared" si="47"/>
        <v>-4.8496589999999998E-6</v>
      </c>
      <c r="F235" s="15">
        <f t="shared" si="47"/>
        <v>-1.0379315E-5</v>
      </c>
      <c r="G235" s="15">
        <f t="shared" si="47"/>
        <v>4.4153690248764999E-6</v>
      </c>
      <c r="H235" s="15">
        <f t="shared" si="47"/>
        <v>2.0809178263448199E-9</v>
      </c>
      <c r="I235" s="15">
        <f t="shared" si="47"/>
        <v>3.6103012339694099E-9</v>
      </c>
      <c r="J235" s="7">
        <v>4</v>
      </c>
      <c r="K235" s="7">
        <v>0.2</v>
      </c>
      <c r="L235" s="7">
        <v>10</v>
      </c>
      <c r="M235" s="60">
        <f t="shared" si="48"/>
        <v>19.976458051599998</v>
      </c>
      <c r="N235" s="14">
        <f t="shared" si="49"/>
        <v>-0.48496590000000001</v>
      </c>
      <c r="O235" s="14">
        <f t="shared" si="50"/>
        <v>-1.0379315</v>
      </c>
      <c r="P235" s="14">
        <f t="shared" si="51"/>
        <v>-9.7107484970020905E-2</v>
      </c>
      <c r="Q235" s="14">
        <f t="shared" si="52"/>
        <v>-0.20783093726004501</v>
      </c>
      <c r="X235" s="29">
        <v>0.99882290257999995</v>
      </c>
      <c r="Y235" s="30">
        <v>-4.8496589999999998E-6</v>
      </c>
      <c r="Z235" s="30">
        <v>-1.0379315E-5</v>
      </c>
      <c r="AA235" s="30">
        <v>4.4153690248764999E-6</v>
      </c>
      <c r="AB235" s="30">
        <v>2.0809178263448199E-9</v>
      </c>
      <c r="AC235" s="30">
        <v>3.6103012339694099E-9</v>
      </c>
      <c r="AD235" s="29">
        <v>12</v>
      </c>
      <c r="AE235" s="29">
        <v>1</v>
      </c>
    </row>
    <row r="236" spans="1:31" x14ac:dyDescent="0.25">
      <c r="A236">
        <v>226</v>
      </c>
      <c r="X236" s="29"/>
      <c r="Y236" s="29"/>
      <c r="Z236" s="29"/>
      <c r="AA236" s="29"/>
      <c r="AB236" s="29"/>
      <c r="AC236" s="29"/>
      <c r="AD236" s="29"/>
      <c r="AE236" s="29"/>
    </row>
    <row r="237" spans="1:31" x14ac:dyDescent="0.25">
      <c r="A237">
        <v>227</v>
      </c>
      <c r="X237" s="29"/>
      <c r="Y237" s="29"/>
      <c r="Z237" s="29"/>
      <c r="AA237" s="29"/>
      <c r="AB237" s="29"/>
      <c r="AC237" s="29"/>
      <c r="AD237" s="29"/>
      <c r="AE237" s="29"/>
    </row>
    <row r="238" spans="1:31" x14ac:dyDescent="0.25">
      <c r="B238" s="17" t="s">
        <v>199</v>
      </c>
      <c r="C238" t="str">
        <f>C184</f>
        <v>sec 1 vs sec 2</v>
      </c>
      <c r="D238">
        <f>AVERAGE(D184:D185)</f>
        <v>1.0039295712</v>
      </c>
      <c r="E238">
        <f t="shared" ref="E238:L238" si="53">AVERAGE(E184:E185)</f>
        <v>-6.2029512499999997E-6</v>
      </c>
      <c r="F238">
        <f t="shared" si="53"/>
        <v>-1.246916925E-5</v>
      </c>
      <c r="G238">
        <f t="shared" si="53"/>
        <v>3.0686773963541399E-6</v>
      </c>
      <c r="H238">
        <f t="shared" si="53"/>
        <v>2.1707733755324299E-8</v>
      </c>
      <c r="I238">
        <f t="shared" si="53"/>
        <v>2.1362166983529352E-8</v>
      </c>
      <c r="J238">
        <f t="shared" si="53"/>
        <v>20</v>
      </c>
      <c r="K238">
        <f t="shared" si="53"/>
        <v>0.2</v>
      </c>
      <c r="L238">
        <f t="shared" si="53"/>
        <v>10</v>
      </c>
      <c r="X238" s="29"/>
      <c r="Y238" s="29"/>
      <c r="Z238" s="29"/>
      <c r="AA238" s="29"/>
      <c r="AB238" s="29"/>
      <c r="AC238" s="29"/>
      <c r="AD238" s="29"/>
      <c r="AE238" s="29"/>
    </row>
    <row r="239" spans="1:31" x14ac:dyDescent="0.25">
      <c r="C239" t="str">
        <f>C186</f>
        <v>sec 1 vs sec3</v>
      </c>
      <c r="D239">
        <f>AVERAGE(D186:D187)</f>
        <v>1.0015776485000001</v>
      </c>
      <c r="E239">
        <f t="shared" ref="E239:L239" si="54">AVERAGE(E186:E187)</f>
        <v>-5.7567432500000003E-6</v>
      </c>
      <c r="F239">
        <f t="shared" si="54"/>
        <v>-1.103729875E-5</v>
      </c>
      <c r="G239">
        <f t="shared" si="54"/>
        <v>2.9622967576235047E-6</v>
      </c>
      <c r="H239">
        <f t="shared" si="54"/>
        <v>2.2741799067179435E-8</v>
      </c>
      <c r="I239">
        <f t="shared" si="54"/>
        <v>1.2838772423682145E-8</v>
      </c>
      <c r="J239">
        <f t="shared" si="54"/>
        <v>20</v>
      </c>
      <c r="K239">
        <f t="shared" si="54"/>
        <v>0.2</v>
      </c>
      <c r="L239">
        <f t="shared" si="54"/>
        <v>10</v>
      </c>
      <c r="X239" s="29"/>
      <c r="Y239" s="29"/>
      <c r="Z239" s="29"/>
      <c r="AA239" s="29"/>
      <c r="AB239" s="29"/>
      <c r="AC239" s="29"/>
      <c r="AD239" s="29"/>
      <c r="AE239" s="29"/>
    </row>
    <row r="240" spans="1:31" x14ac:dyDescent="0.25">
      <c r="C240" t="str">
        <f>C188</f>
        <v>sec 1 vs sec 4</v>
      </c>
      <c r="D240">
        <f>AVERAGE(D188:D189)</f>
        <v>1.0021498545</v>
      </c>
      <c r="E240">
        <f t="shared" ref="E240:L240" si="55">AVERAGE(E188:E189)</f>
        <v>-5.8983817500000002E-6</v>
      </c>
      <c r="F240">
        <f t="shared" si="55"/>
        <v>-1.104246825E-5</v>
      </c>
      <c r="G240">
        <f t="shared" si="55"/>
        <v>3.23530992578373E-6</v>
      </c>
      <c r="H240">
        <f t="shared" si="55"/>
        <v>3.2352980013905203E-8</v>
      </c>
      <c r="I240">
        <f t="shared" si="55"/>
        <v>1.2963091940264401E-8</v>
      </c>
      <c r="J240">
        <f t="shared" si="55"/>
        <v>20</v>
      </c>
      <c r="K240">
        <f t="shared" si="55"/>
        <v>0.2</v>
      </c>
      <c r="L240">
        <f t="shared" si="55"/>
        <v>10</v>
      </c>
      <c r="X240" s="29"/>
      <c r="Y240" s="29"/>
      <c r="Z240" s="29"/>
      <c r="AA240" s="29"/>
      <c r="AB240" s="29"/>
      <c r="AC240" s="29"/>
      <c r="AD240" s="29"/>
      <c r="AE240" s="29"/>
    </row>
    <row r="241" spans="3:31" x14ac:dyDescent="0.25">
      <c r="C241" t="str">
        <f>C190</f>
        <v>sec 1 vs sec 5</v>
      </c>
      <c r="D241">
        <f>AVERAGE(D190:D191)</f>
        <v>1.0020477705999999</v>
      </c>
      <c r="E241">
        <f t="shared" ref="E241:L241" si="56">AVERAGE(E190:E191)</f>
        <v>-3.7247765000000002E-6</v>
      </c>
      <c r="F241">
        <f t="shared" si="56"/>
        <v>-6.6737034999999997E-6</v>
      </c>
      <c r="G241">
        <f t="shared" si="56"/>
        <v>3.5284326121255998E-6</v>
      </c>
      <c r="H241">
        <f t="shared" si="56"/>
        <v>2.7302091646788401E-8</v>
      </c>
      <c r="I241">
        <f t="shared" si="56"/>
        <v>2.670280681848875E-8</v>
      </c>
      <c r="J241">
        <f t="shared" si="56"/>
        <v>20</v>
      </c>
      <c r="K241">
        <f t="shared" si="56"/>
        <v>0.2</v>
      </c>
      <c r="L241">
        <f t="shared" si="56"/>
        <v>10</v>
      </c>
      <c r="X241" s="29"/>
      <c r="Y241" s="29"/>
      <c r="Z241" s="29"/>
      <c r="AA241" s="29"/>
      <c r="AB241" s="29"/>
      <c r="AC241" s="29"/>
      <c r="AD241" s="29"/>
      <c r="AE241" s="29"/>
    </row>
    <row r="242" spans="3:31" x14ac:dyDescent="0.25">
      <c r="X242" s="29"/>
      <c r="Y242" s="29"/>
      <c r="Z242" s="29"/>
      <c r="AA242" s="29"/>
      <c r="AB242" s="29"/>
      <c r="AC242" s="29"/>
      <c r="AD242" s="29"/>
      <c r="AE242" s="29"/>
    </row>
    <row r="243" spans="3:31" x14ac:dyDescent="0.25">
      <c r="X243" s="29"/>
      <c r="Y243" s="29"/>
      <c r="Z243" s="29"/>
      <c r="AA243" s="29"/>
      <c r="AB243" s="29"/>
      <c r="AC243" s="29"/>
      <c r="AD243" s="29"/>
      <c r="AE243" s="29"/>
    </row>
  </sheetData>
  <mergeCells count="11">
    <mergeCell ref="U139:V139"/>
    <mergeCell ref="N100:O100"/>
    <mergeCell ref="P100:Q100"/>
    <mergeCell ref="U100:V100"/>
    <mergeCell ref="U117:V117"/>
    <mergeCell ref="U129:V129"/>
    <mergeCell ref="U145:V145"/>
    <mergeCell ref="U176:V176"/>
    <mergeCell ref="U182:V182"/>
    <mergeCell ref="U206:V206"/>
    <mergeCell ref="U225:V225"/>
  </mergeCells>
  <pageMargins left="0.7" right="0.7" top="0.75" bottom="0.75" header="0.3" footer="0.3"/>
  <pageSetup paperSize="9" scale="33"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2A6EF-1881-458E-A637-820FC2158F8D}">
  <dimension ref="A2:G183"/>
  <sheetViews>
    <sheetView topLeftCell="A160" workbookViewId="0">
      <selection activeCell="A175" sqref="A175"/>
    </sheetView>
  </sheetViews>
  <sheetFormatPr defaultRowHeight="15" x14ac:dyDescent="0.25"/>
  <sheetData>
    <row r="2" spans="1:7" x14ac:dyDescent="0.25">
      <c r="B2" t="s">
        <v>201</v>
      </c>
      <c r="C2" t="s">
        <v>202</v>
      </c>
      <c r="D2" t="s">
        <v>203</v>
      </c>
      <c r="E2" t="s">
        <v>204</v>
      </c>
      <c r="F2" t="s">
        <v>205</v>
      </c>
      <c r="G2" t="s">
        <v>206</v>
      </c>
    </row>
    <row r="3" spans="1:7" x14ac:dyDescent="0.25">
      <c r="A3">
        <v>125</v>
      </c>
      <c r="B3">
        <v>2.131805256606086E-7</v>
      </c>
      <c r="C3">
        <v>5.4168380737950252E-8</v>
      </c>
      <c r="D3">
        <v>1.3799159356931431E-7</v>
      </c>
      <c r="E3">
        <v>1.5930363318903389E-8</v>
      </c>
      <c r="F3">
        <v>1.729318028542745E-7</v>
      </c>
      <c r="G3">
        <v>1.662990719162597E-7</v>
      </c>
    </row>
    <row r="4" spans="1:7" x14ac:dyDescent="0.25">
      <c r="A4">
        <v>120</v>
      </c>
      <c r="B4">
        <v>2.168601917304904E-7</v>
      </c>
      <c r="C4">
        <v>7.6805406515870721E-8</v>
      </c>
      <c r="D4">
        <v>1.067070420121654E-7</v>
      </c>
      <c r="E4">
        <v>1.9586504523819229E-8</v>
      </c>
      <c r="F4">
        <v>1.8354131615606921E-7</v>
      </c>
      <c r="G4">
        <v>1.722141498532521E-7</v>
      </c>
    </row>
    <row r="5" spans="1:7" x14ac:dyDescent="0.25">
      <c r="A5">
        <v>100</v>
      </c>
      <c r="B5">
        <v>2.3790444002649161E-7</v>
      </c>
      <c r="C5">
        <v>5.9965828327701689E-8</v>
      </c>
      <c r="D5">
        <v>1.091791495918858E-7</v>
      </c>
      <c r="E5">
        <v>3.1378468477756118E-8</v>
      </c>
      <c r="F5">
        <v>1.913344253147677E-7</v>
      </c>
      <c r="G5">
        <v>1.8115584889347369E-7</v>
      </c>
    </row>
    <row r="6" spans="1:7" x14ac:dyDescent="0.25">
      <c r="A6">
        <v>60</v>
      </c>
      <c r="B6">
        <v>3.1959878130277082E-7</v>
      </c>
      <c r="C6">
        <v>6.5014218221824931E-8</v>
      </c>
      <c r="D6">
        <v>1.5199288277274011E-7</v>
      </c>
      <c r="E6">
        <v>4.9730792869973951E-8</v>
      </c>
      <c r="F6">
        <v>2.174810264855154E-7</v>
      </c>
      <c r="G6">
        <v>2.13840959759052E-7</v>
      </c>
    </row>
    <row r="7" spans="1:7" x14ac:dyDescent="0.25">
      <c r="A7">
        <v>40</v>
      </c>
      <c r="B7">
        <v>3.7846641785345838E-7</v>
      </c>
      <c r="C7">
        <v>6.4653296864893383E-8</v>
      </c>
      <c r="D7">
        <v>1.8548477774449559E-7</v>
      </c>
      <c r="E7">
        <v>5.5829218116719108E-8</v>
      </c>
      <c r="F7">
        <v>2.5349937587538599E-7</v>
      </c>
      <c r="G7">
        <v>2.4482093078689951E-7</v>
      </c>
    </row>
    <row r="8" spans="1:7" x14ac:dyDescent="0.25">
      <c r="A8">
        <v>20</v>
      </c>
      <c r="B8">
        <v>4.5019015285739402E-7</v>
      </c>
      <c r="C8">
        <v>7.3141421560397221E-8</v>
      </c>
      <c r="D8">
        <v>2.1983661107993871E-7</v>
      </c>
      <c r="E8">
        <v>6.7544728164648865E-8</v>
      </c>
      <c r="F8">
        <v>2.9031906479550339E-7</v>
      </c>
      <c r="G8">
        <v>2.7573709917428171E-7</v>
      </c>
    </row>
    <row r="9" spans="1:7" x14ac:dyDescent="0.25">
      <c r="A9">
        <v>10</v>
      </c>
      <c r="B9">
        <v>4.9687568731942148E-7</v>
      </c>
      <c r="C9">
        <v>8.4831625949064767E-8</v>
      </c>
      <c r="D9">
        <v>2.4560866687278631E-7</v>
      </c>
      <c r="E9">
        <v>7.3677551763433395E-8</v>
      </c>
      <c r="F9">
        <v>3.1740279857275988E-7</v>
      </c>
      <c r="G9">
        <v>3.0293503736430462E-7</v>
      </c>
    </row>
    <row r="10" spans="1:7" x14ac:dyDescent="0.25">
      <c r="A10">
        <v>5</v>
      </c>
      <c r="B10">
        <v>5.4763967539300252E-7</v>
      </c>
      <c r="C10">
        <v>8.4647437544318315E-8</v>
      </c>
      <c r="D10">
        <v>2.610273282092706E-7</v>
      </c>
      <c r="E10">
        <v>7.7827213611823628E-8</v>
      </c>
      <c r="F10">
        <v>3.35101143581478E-7</v>
      </c>
      <c r="G10">
        <v>3.1930338666343211E-7</v>
      </c>
    </row>
    <row r="11" spans="1:7" x14ac:dyDescent="0.25">
      <c r="A11">
        <v>1</v>
      </c>
      <c r="B11">
        <v>5.8246823715726692E-7</v>
      </c>
      <c r="C11">
        <v>1.0293487017180111E-7</v>
      </c>
      <c r="D11">
        <v>2.8462694709698238E-7</v>
      </c>
      <c r="E11">
        <v>8.3828552682311223E-8</v>
      </c>
      <c r="F11">
        <v>3.4832297398519278E-7</v>
      </c>
      <c r="G11">
        <v>3.5709779399850671E-7</v>
      </c>
    </row>
    <row r="12" spans="1:7" x14ac:dyDescent="0.25">
      <c r="B12" t="s">
        <v>207</v>
      </c>
      <c r="C12" t="s">
        <v>208</v>
      </c>
      <c r="D12" t="s">
        <v>209</v>
      </c>
      <c r="E12" t="s">
        <v>210</v>
      </c>
      <c r="F12" t="s">
        <v>211</v>
      </c>
      <c r="G12" t="s">
        <v>212</v>
      </c>
    </row>
    <row r="13" spans="1:7" x14ac:dyDescent="0.25">
      <c r="A13">
        <v>125</v>
      </c>
      <c r="B13">
        <v>1.0082521370847731E-7</v>
      </c>
      <c r="C13">
        <v>3.8800792236032293E-8</v>
      </c>
      <c r="D13">
        <v>1.114588348589284E-7</v>
      </c>
      <c r="E13">
        <v>1.7449235463016159E-8</v>
      </c>
      <c r="F13">
        <v>7.752666521234525E-8</v>
      </c>
      <c r="G13">
        <v>8.5832801230548939E-8</v>
      </c>
    </row>
    <row r="14" spans="1:7" x14ac:dyDescent="0.25">
      <c r="A14">
        <v>120</v>
      </c>
      <c r="B14">
        <v>1.018987873916741E-7</v>
      </c>
      <c r="C14">
        <v>3.6709044159848493E-8</v>
      </c>
      <c r="D14">
        <v>1.102340723792242E-7</v>
      </c>
      <c r="E14">
        <v>1.7715755374542639E-8</v>
      </c>
      <c r="F14">
        <v>8.4740517663417723E-8</v>
      </c>
      <c r="G14">
        <v>8.5433948617912645E-8</v>
      </c>
    </row>
    <row r="15" spans="1:7" x14ac:dyDescent="0.25">
      <c r="A15">
        <v>100</v>
      </c>
      <c r="B15">
        <v>1.040243219254749E-7</v>
      </c>
      <c r="C15">
        <v>3.8892956596035031E-8</v>
      </c>
      <c r="D15">
        <v>1.1544234029157831E-7</v>
      </c>
      <c r="E15">
        <v>1.7694046446253029E-8</v>
      </c>
      <c r="F15">
        <v>8.6556471300568846E-8</v>
      </c>
      <c r="G15">
        <v>8.6842069302326642E-8</v>
      </c>
    </row>
    <row r="16" spans="1:7" x14ac:dyDescent="0.25">
      <c r="A16">
        <v>60</v>
      </c>
      <c r="B16">
        <v>9.2615885435860556E-8</v>
      </c>
      <c r="C16">
        <v>3.0893072345585003E-8</v>
      </c>
      <c r="D16">
        <v>1.2675825495185269E-7</v>
      </c>
      <c r="E16">
        <v>1.415725094931126E-8</v>
      </c>
      <c r="F16">
        <v>1.002033195330932E-7</v>
      </c>
      <c r="G16">
        <v>9.5615651719694876E-8</v>
      </c>
    </row>
    <row r="17" spans="1:7" x14ac:dyDescent="0.25">
      <c r="A17">
        <v>40</v>
      </c>
      <c r="B17">
        <v>8.1631980416778015E-8</v>
      </c>
      <c r="C17">
        <v>4.0082947964711567E-8</v>
      </c>
      <c r="D17">
        <v>1.23508295166468E-7</v>
      </c>
      <c r="E17">
        <v>1.8116942599471571E-8</v>
      </c>
      <c r="F17">
        <v>9.5909308730650416E-8</v>
      </c>
      <c r="G17">
        <v>8.9902300362190424E-8</v>
      </c>
    </row>
    <row r="18" spans="1:7" x14ac:dyDescent="0.25">
      <c r="A18">
        <v>20</v>
      </c>
      <c r="B18">
        <v>7.5248033397269358E-8</v>
      </c>
      <c r="C18">
        <v>4.612173653342417E-8</v>
      </c>
      <c r="D18">
        <v>1.24899745360881E-7</v>
      </c>
      <c r="E18">
        <v>2.2282029221554401E-8</v>
      </c>
      <c r="F18">
        <v>9.3311503828277526E-8</v>
      </c>
      <c r="G18">
        <v>8.7485319782452612E-8</v>
      </c>
    </row>
    <row r="19" spans="1:7" x14ac:dyDescent="0.25">
      <c r="A19">
        <v>10</v>
      </c>
      <c r="B19">
        <v>6.7683951408249916E-8</v>
      </c>
      <c r="C19">
        <v>4.1994530510564457E-8</v>
      </c>
      <c r="D19">
        <v>1.2236430436302341E-7</v>
      </c>
      <c r="E19">
        <v>2.3831451005920309E-8</v>
      </c>
      <c r="F19">
        <v>8.675417993949755E-8</v>
      </c>
      <c r="G19">
        <v>8.6137692555292679E-8</v>
      </c>
    </row>
    <row r="20" spans="1:7" x14ac:dyDescent="0.25">
      <c r="A20">
        <v>5</v>
      </c>
      <c r="B20">
        <v>6.2710676300013896E-8</v>
      </c>
      <c r="C20">
        <v>4.7725883387885681E-8</v>
      </c>
      <c r="D20">
        <v>1.2706295863666219E-7</v>
      </c>
      <c r="E20">
        <v>2.8571494513695449E-8</v>
      </c>
      <c r="F20">
        <v>8.9641843157552009E-8</v>
      </c>
      <c r="G20">
        <v>9.6144928899614141E-8</v>
      </c>
    </row>
    <row r="21" spans="1:7" x14ac:dyDescent="0.25">
      <c r="A21">
        <v>1</v>
      </c>
      <c r="B21">
        <v>7.3156634970905964E-8</v>
      </c>
      <c r="C21">
        <v>6.7978923349025671E-8</v>
      </c>
      <c r="D21">
        <v>1.1748547504907471E-7</v>
      </c>
      <c r="E21">
        <v>2.0922843369878249E-8</v>
      </c>
      <c r="F21">
        <v>9.7989606442342131E-8</v>
      </c>
      <c r="G21">
        <v>1.01018883505226E-7</v>
      </c>
    </row>
    <row r="22" spans="1:7" x14ac:dyDescent="0.25">
      <c r="B22" t="s">
        <v>213</v>
      </c>
      <c r="C22" t="s">
        <v>214</v>
      </c>
      <c r="D22" t="s">
        <v>215</v>
      </c>
      <c r="E22" t="s">
        <v>216</v>
      </c>
      <c r="F22" t="s">
        <v>217</v>
      </c>
    </row>
    <row r="23" spans="1:7" x14ac:dyDescent="0.25">
      <c r="A23" t="s">
        <v>218</v>
      </c>
      <c r="B23" t="s">
        <v>219</v>
      </c>
      <c r="C23" t="s">
        <v>220</v>
      </c>
      <c r="D23" t="s">
        <v>221</v>
      </c>
      <c r="E23" t="s">
        <v>222</v>
      </c>
      <c r="F23" t="s">
        <v>223</v>
      </c>
    </row>
    <row r="24" spans="1:7" x14ac:dyDescent="0.25">
      <c r="A24" t="s">
        <v>224</v>
      </c>
      <c r="B24" t="s">
        <v>225</v>
      </c>
      <c r="C24" t="s">
        <v>226</v>
      </c>
      <c r="D24" t="s">
        <v>227</v>
      </c>
      <c r="E24" t="s">
        <v>228</v>
      </c>
      <c r="F24" t="s">
        <v>229</v>
      </c>
    </row>
    <row r="25" spans="1:7" x14ac:dyDescent="0.25">
      <c r="B25" t="s">
        <v>218</v>
      </c>
      <c r="C25" t="s">
        <v>224</v>
      </c>
    </row>
    <row r="26" spans="1:7" x14ac:dyDescent="0.25">
      <c r="A26" t="s">
        <v>230</v>
      </c>
      <c r="B26" t="s">
        <v>231</v>
      </c>
      <c r="C26" t="s">
        <v>232</v>
      </c>
    </row>
    <row r="27" spans="1:7" x14ac:dyDescent="0.25">
      <c r="A27" t="s">
        <v>233</v>
      </c>
      <c r="B27" t="s">
        <v>234</v>
      </c>
      <c r="C27" t="s">
        <v>235</v>
      </c>
    </row>
    <row r="29" spans="1:7" x14ac:dyDescent="0.25">
      <c r="A29" t="s">
        <v>236</v>
      </c>
    </row>
    <row r="30" spans="1:7" x14ac:dyDescent="0.25">
      <c r="A30" t="s">
        <v>237</v>
      </c>
      <c r="B30" t="s">
        <v>238</v>
      </c>
      <c r="C30" t="s">
        <v>239</v>
      </c>
      <c r="D30" t="s">
        <v>240</v>
      </c>
      <c r="E30" t="s">
        <v>241</v>
      </c>
      <c r="F30" t="s">
        <v>242</v>
      </c>
      <c r="G30" t="s">
        <v>243</v>
      </c>
    </row>
    <row r="31" spans="1:7" x14ac:dyDescent="0.25">
      <c r="A31">
        <v>125</v>
      </c>
      <c r="B31">
        <v>2.131805256606086E-7</v>
      </c>
      <c r="C31">
        <v>1.0082521370847731E-7</v>
      </c>
      <c r="D31">
        <v>3.7234674627354328E-8</v>
      </c>
      <c r="E31">
        <v>2.3912052206402391E-8</v>
      </c>
      <c r="F31">
        <v>2.1069632130631759</v>
      </c>
      <c r="G31">
        <v>2.112233658139631</v>
      </c>
    </row>
    <row r="32" spans="1:7" x14ac:dyDescent="0.25">
      <c r="A32">
        <v>120</v>
      </c>
      <c r="B32">
        <v>2.168601917304904E-7</v>
      </c>
      <c r="C32">
        <v>1.018987873916741E-7</v>
      </c>
      <c r="D32">
        <v>3.7256672812452512E-8</v>
      </c>
      <c r="E32">
        <v>2.393896609299167E-8</v>
      </c>
      <c r="F32">
        <v>2.1066287080589392</v>
      </c>
      <c r="G32">
        <v>2.1112639019286119</v>
      </c>
    </row>
    <row r="33" spans="1:7" x14ac:dyDescent="0.25">
      <c r="A33">
        <v>100</v>
      </c>
      <c r="B33">
        <v>2.3790444002649161E-7</v>
      </c>
      <c r="C33">
        <v>1.040243219254749E-7</v>
      </c>
      <c r="D33">
        <v>3.7500148223978757E-8</v>
      </c>
      <c r="E33">
        <v>2.4029891897763679E-8</v>
      </c>
      <c r="F33">
        <v>2.10221600686112</v>
      </c>
      <c r="G33">
        <v>2.1082121632237389</v>
      </c>
    </row>
    <row r="34" spans="1:7" x14ac:dyDescent="0.25">
      <c r="A34">
        <v>60</v>
      </c>
      <c r="B34">
        <v>3.1959878130277082E-7</v>
      </c>
      <c r="C34">
        <v>9.2615885435860556E-8</v>
      </c>
      <c r="D34">
        <v>3.8777486939603358E-8</v>
      </c>
      <c r="E34">
        <v>2.4500200793690199E-8</v>
      </c>
      <c r="F34">
        <v>2.084612150502966</v>
      </c>
      <c r="G34">
        <v>2.095945345572884</v>
      </c>
    </row>
    <row r="35" spans="1:7" x14ac:dyDescent="0.25">
      <c r="A35">
        <v>40</v>
      </c>
      <c r="B35">
        <v>3.7846641785345838E-7</v>
      </c>
      <c r="C35">
        <v>8.1631980416778015E-8</v>
      </c>
      <c r="D35">
        <v>4.02585014338927E-8</v>
      </c>
      <c r="E35">
        <v>2.547974386083669E-8</v>
      </c>
      <c r="F35">
        <v>2.0713208921278432</v>
      </c>
      <c r="G35">
        <v>2.0842057292720981</v>
      </c>
    </row>
    <row r="36" spans="1:7" x14ac:dyDescent="0.25">
      <c r="A36">
        <v>20</v>
      </c>
      <c r="B36">
        <v>4.5019015285739402E-7</v>
      </c>
      <c r="C36">
        <v>7.5248033397269358E-8</v>
      </c>
      <c r="D36">
        <v>4.5350976167157557E-8</v>
      </c>
      <c r="E36">
        <v>3.1879136999502121E-8</v>
      </c>
      <c r="F36">
        <v>2.0524586907132769</v>
      </c>
      <c r="G36">
        <v>2.1035227718090019</v>
      </c>
    </row>
    <row r="37" spans="1:7" x14ac:dyDescent="0.25">
      <c r="A37">
        <v>10</v>
      </c>
      <c r="B37">
        <v>4.9687568731942148E-7</v>
      </c>
      <c r="C37">
        <v>6.7683951408249916E-8</v>
      </c>
      <c r="D37">
        <v>6.0134436071060659E-8</v>
      </c>
      <c r="E37">
        <v>5.248836351936074E-8</v>
      </c>
      <c r="F37">
        <v>2.110044265394547</v>
      </c>
      <c r="G37">
        <v>2.265324295055799</v>
      </c>
    </row>
    <row r="38" spans="1:7" x14ac:dyDescent="0.25">
      <c r="A38">
        <v>5</v>
      </c>
      <c r="B38">
        <v>5.4763967539300252E-7</v>
      </c>
      <c r="C38">
        <v>6.2710676300013896E-8</v>
      </c>
      <c r="D38">
        <v>1.040117799222946E-7</v>
      </c>
      <c r="E38">
        <v>1.019180227809774E-7</v>
      </c>
      <c r="F38">
        <v>2.2856308950487372</v>
      </c>
      <c r="G38">
        <v>2.4338305213645541</v>
      </c>
    </row>
    <row r="39" spans="1:7" x14ac:dyDescent="0.25">
      <c r="A39">
        <v>1</v>
      </c>
      <c r="B39">
        <v>5.8246823715726692E-7</v>
      </c>
      <c r="C39">
        <v>7.3156634970905964E-8</v>
      </c>
      <c r="D39">
        <v>4.9567858488986105E-7</v>
      </c>
      <c r="E39">
        <v>4.9617663104197339E-7</v>
      </c>
      <c r="F39">
        <v>2.486563057060839</v>
      </c>
      <c r="G39">
        <v>2.5221421288471562</v>
      </c>
    </row>
    <row r="41" spans="1:7" x14ac:dyDescent="0.25">
      <c r="A41" t="s">
        <v>244</v>
      </c>
    </row>
    <row r="42" spans="1:7" x14ac:dyDescent="0.25">
      <c r="A42" t="s">
        <v>237</v>
      </c>
      <c r="B42" t="s">
        <v>238</v>
      </c>
      <c r="C42" t="s">
        <v>239</v>
      </c>
      <c r="D42" t="s">
        <v>240</v>
      </c>
      <c r="E42" t="s">
        <v>241</v>
      </c>
      <c r="F42" t="s">
        <v>242</v>
      </c>
      <c r="G42" t="s">
        <v>243</v>
      </c>
    </row>
    <row r="43" spans="1:7" x14ac:dyDescent="0.25">
      <c r="A43">
        <v>125</v>
      </c>
      <c r="B43">
        <v>2.0302131131782359E-7</v>
      </c>
      <c r="C43">
        <v>2.482929821224469E-7</v>
      </c>
      <c r="D43">
        <v>5.1606627326086228E-8</v>
      </c>
      <c r="E43">
        <v>7.8641588834975021E-8</v>
      </c>
      <c r="F43">
        <v>2.0271485904378692</v>
      </c>
      <c r="G43">
        <v>2.2634540375540171</v>
      </c>
    </row>
    <row r="44" spans="1:7" x14ac:dyDescent="0.25">
      <c r="A44">
        <v>120</v>
      </c>
      <c r="B44">
        <v>2.0670097738770539E-7</v>
      </c>
      <c r="C44">
        <v>2.493665558056437E-7</v>
      </c>
      <c r="D44">
        <v>5.1679695843899153E-8</v>
      </c>
      <c r="E44">
        <v>7.8654515001157126E-8</v>
      </c>
      <c r="F44">
        <v>2.0268857586397182</v>
      </c>
      <c r="G44">
        <v>2.2629346429266488</v>
      </c>
    </row>
    <row r="45" spans="1:7" x14ac:dyDescent="0.25">
      <c r="A45">
        <v>100</v>
      </c>
      <c r="B45">
        <v>2.2774522568370649E-7</v>
      </c>
      <c r="C45">
        <v>2.5149209033944448E-7</v>
      </c>
      <c r="D45">
        <v>5.2212272976538162E-8</v>
      </c>
      <c r="E45">
        <v>7.8687356603649918E-8</v>
      </c>
      <c r="F45">
        <v>2.024928105124379</v>
      </c>
      <c r="G45">
        <v>2.2615978092475268</v>
      </c>
    </row>
    <row r="46" spans="1:7" x14ac:dyDescent="0.25">
      <c r="A46">
        <v>60</v>
      </c>
      <c r="B46">
        <v>3.094395669599857E-7</v>
      </c>
      <c r="C46">
        <v>2.400836538498302E-7</v>
      </c>
      <c r="D46">
        <v>5.4824713132696407E-8</v>
      </c>
      <c r="E46">
        <v>7.8692727634827256E-8</v>
      </c>
      <c r="F46">
        <v>2.0189441843178999</v>
      </c>
      <c r="G46">
        <v>2.2608142259823341</v>
      </c>
    </row>
    <row r="47" spans="1:7" x14ac:dyDescent="0.25">
      <c r="A47">
        <v>40</v>
      </c>
      <c r="B47">
        <v>3.6830720351067332E-7</v>
      </c>
      <c r="C47">
        <v>2.2909974883074759E-7</v>
      </c>
      <c r="D47">
        <v>5.7383872719001772E-8</v>
      </c>
      <c r="E47">
        <v>7.8789863588116706E-8</v>
      </c>
      <c r="F47">
        <v>2.0165061218728488</v>
      </c>
      <c r="G47">
        <v>2.256574196776199</v>
      </c>
    </row>
    <row r="48" spans="1:7" x14ac:dyDescent="0.25">
      <c r="A48">
        <v>20</v>
      </c>
      <c r="B48">
        <v>4.400309385146089E-7</v>
      </c>
      <c r="C48">
        <v>2.2271580181123899E-7</v>
      </c>
      <c r="D48">
        <v>6.3017018714957601E-8</v>
      </c>
      <c r="E48">
        <v>7.9981146805236854E-8</v>
      </c>
      <c r="F48">
        <v>2.0136572046397889</v>
      </c>
      <c r="G48">
        <v>2.221365005069492</v>
      </c>
    </row>
    <row r="49" spans="1:7" x14ac:dyDescent="0.25">
      <c r="A49">
        <v>10</v>
      </c>
      <c r="B49">
        <v>4.8671647297663637E-7</v>
      </c>
      <c r="C49">
        <v>2.1515171982221949E-7</v>
      </c>
      <c r="D49">
        <v>7.4651924290257003E-8</v>
      </c>
      <c r="E49">
        <v>8.6268395204090556E-8</v>
      </c>
      <c r="F49">
        <v>2.0337010696348909</v>
      </c>
      <c r="G49">
        <v>2.156574442587849</v>
      </c>
    </row>
    <row r="50" spans="1:7" x14ac:dyDescent="0.25">
      <c r="A50">
        <v>5</v>
      </c>
      <c r="B50">
        <v>5.374804610502174E-7</v>
      </c>
      <c r="C50">
        <v>2.1017844471398349E-7</v>
      </c>
      <c r="D50">
        <v>1.110948904277644E-7</v>
      </c>
      <c r="E50">
        <v>1.156364633951467E-7</v>
      </c>
      <c r="F50">
        <v>2.154402829296457</v>
      </c>
      <c r="G50">
        <v>2.179593326673233</v>
      </c>
    </row>
    <row r="51" spans="1:7" x14ac:dyDescent="0.25">
      <c r="A51">
        <v>1</v>
      </c>
      <c r="B51">
        <v>5.7230902281448181E-7</v>
      </c>
      <c r="C51">
        <v>2.2062440338487561E-7</v>
      </c>
      <c r="D51">
        <v>4.9558871434711971E-7</v>
      </c>
      <c r="E51">
        <v>4.9573091338561448E-7</v>
      </c>
      <c r="F51">
        <v>2.4667086457786258</v>
      </c>
      <c r="G51">
        <v>2.4858811309590179</v>
      </c>
    </row>
    <row r="53" spans="1:7" x14ac:dyDescent="0.25">
      <c r="A53" t="s">
        <v>245</v>
      </c>
    </row>
    <row r="54" spans="1:7" x14ac:dyDescent="0.25">
      <c r="A54" t="s">
        <v>237</v>
      </c>
      <c r="B54" t="s">
        <v>238</v>
      </c>
      <c r="C54" t="s">
        <v>239</v>
      </c>
      <c r="D54" t="s">
        <v>240</v>
      </c>
      <c r="E54" t="s">
        <v>241</v>
      </c>
      <c r="F54" t="s">
        <v>242</v>
      </c>
      <c r="G54" t="s">
        <v>243</v>
      </c>
    </row>
    <row r="55" spans="1:7" x14ac:dyDescent="0.25">
      <c r="A55">
        <v>125</v>
      </c>
      <c r="B55">
        <v>3.0652919430923179E-7</v>
      </c>
      <c r="C55">
        <v>3.2463980252905969E-7</v>
      </c>
      <c r="D55">
        <v>8.0239338661181388E-8</v>
      </c>
      <c r="E55">
        <v>8.4815635783231444E-8</v>
      </c>
      <c r="F55">
        <v>1.987187397723966</v>
      </c>
      <c r="G55">
        <v>2.1285899784744582</v>
      </c>
    </row>
    <row r="56" spans="1:7" x14ac:dyDescent="0.25">
      <c r="A56">
        <v>120</v>
      </c>
      <c r="B56">
        <v>2.562872830440442E-7</v>
      </c>
      <c r="C56">
        <v>3.2658036180873609E-7</v>
      </c>
      <c r="D56">
        <v>8.0372890412298395E-8</v>
      </c>
      <c r="E56">
        <v>8.4847760263373509E-8</v>
      </c>
      <c r="F56">
        <v>1.987021549024117</v>
      </c>
      <c r="G56">
        <v>2.128191875357166</v>
      </c>
    </row>
    <row r="57" spans="1:7" x14ac:dyDescent="0.25">
      <c r="A57">
        <v>100</v>
      </c>
      <c r="B57">
        <v>2.9664321710793488E-7</v>
      </c>
      <c r="C57">
        <v>3.3173025181870449E-7</v>
      </c>
      <c r="D57">
        <v>8.0651401360317239E-8</v>
      </c>
      <c r="E57">
        <v>8.4938945727676002E-8</v>
      </c>
      <c r="F57">
        <v>1.986802872417275</v>
      </c>
      <c r="G57">
        <v>2.1270591431366279</v>
      </c>
    </row>
    <row r="58" spans="1:7" x14ac:dyDescent="0.25">
      <c r="A58">
        <v>60</v>
      </c>
      <c r="B58">
        <v>4.1610290167094508E-7</v>
      </c>
      <c r="C58">
        <v>3.3963761423981458E-7</v>
      </c>
      <c r="D58">
        <v>8.2692428161416542E-8</v>
      </c>
      <c r="E58">
        <v>8.5265496853237982E-8</v>
      </c>
      <c r="F58">
        <v>1.9853163725715079</v>
      </c>
      <c r="G58">
        <v>2.1228512153202268</v>
      </c>
    </row>
    <row r="59" spans="1:7" x14ac:dyDescent="0.25">
      <c r="A59">
        <v>40</v>
      </c>
      <c r="B59">
        <v>5.0882335455031976E-7</v>
      </c>
      <c r="C59">
        <v>3.1621387381622082E-7</v>
      </c>
      <c r="D59">
        <v>8.4866869335982014E-8</v>
      </c>
      <c r="E59">
        <v>8.5851444110457743E-8</v>
      </c>
      <c r="F59">
        <v>1.984391778354021</v>
      </c>
      <c r="G59">
        <v>2.116190369268073</v>
      </c>
    </row>
    <row r="60" spans="1:7" x14ac:dyDescent="0.25">
      <c r="A60">
        <v>20</v>
      </c>
      <c r="B60">
        <v>6.0641079819419461E-7</v>
      </c>
      <c r="C60">
        <v>3.0518258842241247E-7</v>
      </c>
      <c r="D60">
        <v>9.1931886248614932E-8</v>
      </c>
      <c r="E60">
        <v>9.0262518340477391E-8</v>
      </c>
      <c r="F60">
        <v>1.9826430270117681</v>
      </c>
      <c r="G60">
        <v>2.081800558814606</v>
      </c>
    </row>
    <row r="61" spans="1:7" x14ac:dyDescent="0.25">
      <c r="A61">
        <v>10</v>
      </c>
      <c r="B61">
        <v>6.6717818406040213E-7</v>
      </c>
      <c r="C61">
        <v>2.9921027145839519E-7</v>
      </c>
      <c r="D61">
        <v>1.137598653384549E-7</v>
      </c>
      <c r="E61">
        <v>1.1006586307736501E-7</v>
      </c>
      <c r="F61">
        <v>1.990854347606309</v>
      </c>
      <c r="G61">
        <v>2.0347282212380611</v>
      </c>
    </row>
    <row r="62" spans="1:7" x14ac:dyDescent="0.25">
      <c r="A62">
        <v>5</v>
      </c>
      <c r="B62">
        <v>7.3354502187521383E-7</v>
      </c>
      <c r="C62">
        <v>2.9320429774647672E-7</v>
      </c>
      <c r="D62">
        <v>1.700138364408587E-7</v>
      </c>
      <c r="E62">
        <v>1.6565436879695461E-7</v>
      </c>
      <c r="F62">
        <v>2.039375861854356</v>
      </c>
      <c r="G62">
        <v>2.0594528749831271</v>
      </c>
    </row>
    <row r="63" spans="1:7" x14ac:dyDescent="0.25">
      <c r="A63">
        <v>1</v>
      </c>
      <c r="B63">
        <v>7.7368576989970743E-7</v>
      </c>
      <c r="C63">
        <v>2.7381973286864132E-7</v>
      </c>
      <c r="D63">
        <v>7.4301671551032897E-7</v>
      </c>
      <c r="E63">
        <v>7.4114833727585607E-7</v>
      </c>
      <c r="F63">
        <v>2.114334736232955</v>
      </c>
      <c r="G63">
        <v>2.1168237623425128</v>
      </c>
    </row>
    <row r="65" spans="1:7" x14ac:dyDescent="0.25">
      <c r="A65" t="s">
        <v>246</v>
      </c>
    </row>
    <row r="66" spans="1:7" x14ac:dyDescent="0.25">
      <c r="A66" t="s">
        <v>237</v>
      </c>
      <c r="B66" t="s">
        <v>238</v>
      </c>
      <c r="C66" t="s">
        <v>239</v>
      </c>
      <c r="D66" t="s">
        <v>240</v>
      </c>
      <c r="E66" t="s">
        <v>241</v>
      </c>
      <c r="F66" t="s">
        <v>242</v>
      </c>
      <c r="G66" t="s">
        <v>243</v>
      </c>
    </row>
    <row r="67" spans="1:7" x14ac:dyDescent="0.25">
      <c r="A67">
        <v>125</v>
      </c>
      <c r="B67">
        <v>4.6353063384460301E-7</v>
      </c>
      <c r="C67">
        <v>3.847172322783888E-7</v>
      </c>
      <c r="D67">
        <v>9.3280932080363632E-8</v>
      </c>
      <c r="E67">
        <v>8.9343568881125604E-8</v>
      </c>
      <c r="F67">
        <v>1.980021138608909</v>
      </c>
      <c r="G67">
        <v>2.0850564081831431</v>
      </c>
    </row>
    <row r="68" spans="1:7" x14ac:dyDescent="0.25">
      <c r="A68">
        <v>120</v>
      </c>
      <c r="B68">
        <v>4.2024209467629422E-7</v>
      </c>
      <c r="C68">
        <v>3.9360512409761121E-7</v>
      </c>
      <c r="D68">
        <v>9.3359603113528805E-8</v>
      </c>
      <c r="E68">
        <v>8.9365755160530709E-8</v>
      </c>
      <c r="F68">
        <v>1.9799649261119061</v>
      </c>
      <c r="G68">
        <v>2.0848937139406072</v>
      </c>
    </row>
    <row r="69" spans="1:7" x14ac:dyDescent="0.25">
      <c r="A69">
        <v>100</v>
      </c>
      <c r="B69">
        <v>4.5659917394494648E-7</v>
      </c>
      <c r="C69">
        <v>4.0059267667302028E-7</v>
      </c>
      <c r="D69">
        <v>9.3582004258464823E-8</v>
      </c>
      <c r="E69">
        <v>8.9503066319852166E-8</v>
      </c>
      <c r="F69">
        <v>1.9798628437276691</v>
      </c>
      <c r="G69">
        <v>2.0838427333968959</v>
      </c>
    </row>
    <row r="70" spans="1:7" x14ac:dyDescent="0.25">
      <c r="A70">
        <v>60</v>
      </c>
      <c r="B70">
        <v>5.8385313528648663E-7</v>
      </c>
      <c r="C70">
        <v>4.256836828235965E-7</v>
      </c>
      <c r="D70">
        <v>9.5641338132857949E-8</v>
      </c>
      <c r="E70">
        <v>9.0120122848619977E-8</v>
      </c>
      <c r="F70">
        <v>1.9788103324847559</v>
      </c>
      <c r="G70">
        <v>2.0791273057991941</v>
      </c>
    </row>
    <row r="71" spans="1:7" x14ac:dyDescent="0.25">
      <c r="A71">
        <v>40</v>
      </c>
      <c r="B71">
        <v>7.0649351230898672E-7</v>
      </c>
      <c r="C71">
        <v>3.9400623994739961E-7</v>
      </c>
      <c r="D71">
        <v>9.8192022800876094E-8</v>
      </c>
      <c r="E71">
        <v>9.1326846321005931E-8</v>
      </c>
      <c r="F71">
        <v>1.97785970442883</v>
      </c>
      <c r="G71">
        <v>2.0710598853791211</v>
      </c>
    </row>
    <row r="72" spans="1:7" x14ac:dyDescent="0.25">
      <c r="A72">
        <v>20</v>
      </c>
      <c r="B72">
        <v>8.2918513482504917E-7</v>
      </c>
      <c r="C72">
        <v>3.7621206302913558E-7</v>
      </c>
      <c r="D72">
        <v>1.0735550685890949E-7</v>
      </c>
      <c r="E72">
        <v>9.8660453205980255E-8</v>
      </c>
      <c r="F72">
        <v>1.9761172658270549</v>
      </c>
      <c r="G72">
        <v>2.039792269792533</v>
      </c>
    </row>
    <row r="73" spans="1:7" x14ac:dyDescent="0.25">
      <c r="A73">
        <v>10</v>
      </c>
      <c r="B73">
        <v>9.1090343086972865E-7</v>
      </c>
      <c r="C73">
        <v>3.6213300039197239E-7</v>
      </c>
      <c r="D73">
        <v>1.3555222961287379E-7</v>
      </c>
      <c r="E73">
        <v>1.2690622936344021E-7</v>
      </c>
      <c r="F73">
        <v>1.983208470855792</v>
      </c>
      <c r="G73">
        <v>2.0097655810574371</v>
      </c>
    </row>
    <row r="74" spans="1:7" x14ac:dyDescent="0.25">
      <c r="A74">
        <v>5</v>
      </c>
      <c r="B74">
        <v>9.9081895184486828E-7</v>
      </c>
      <c r="C74">
        <v>3.542746463903333E-7</v>
      </c>
      <c r="D74">
        <v>2.1195533012101361E-7</v>
      </c>
      <c r="E74">
        <v>2.0454751403797399E-7</v>
      </c>
      <c r="F74">
        <v>2.01150379872406</v>
      </c>
      <c r="G74">
        <v>2.023736916737561</v>
      </c>
    </row>
    <row r="75" spans="1:7" x14ac:dyDescent="0.25">
      <c r="A75">
        <v>1</v>
      </c>
      <c r="B75">
        <v>1.038180191202589E-6</v>
      </c>
      <c r="C75">
        <v>3.5088649594110509E-7</v>
      </c>
      <c r="D75">
        <v>9.3488278888501334E-7</v>
      </c>
      <c r="E75">
        <v>9.3394562715034272E-7</v>
      </c>
      <c r="F75">
        <v>2.0494796501378651</v>
      </c>
      <c r="G75">
        <v>2.0499485612289772</v>
      </c>
    </row>
    <row r="77" spans="1:7" x14ac:dyDescent="0.25">
      <c r="A77" t="s">
        <v>246</v>
      </c>
    </row>
    <row r="78" spans="1:7" x14ac:dyDescent="0.25">
      <c r="A78" t="s">
        <v>237</v>
      </c>
      <c r="B78" t="s">
        <v>238</v>
      </c>
      <c r="C78" t="s">
        <v>239</v>
      </c>
      <c r="D78" t="s">
        <v>240</v>
      </c>
      <c r="E78" t="s">
        <v>241</v>
      </c>
      <c r="F78" t="s">
        <v>242</v>
      </c>
      <c r="G78" t="s">
        <v>243</v>
      </c>
    </row>
    <row r="79" spans="1:7" x14ac:dyDescent="0.25">
      <c r="A79">
        <v>125</v>
      </c>
      <c r="B79">
        <v>3.348366726561772E-7</v>
      </c>
      <c r="C79">
        <v>2.9901376890068019E-7</v>
      </c>
      <c r="D79">
        <v>8.0083219672502646E-8</v>
      </c>
      <c r="E79">
        <v>8.4814612274753987E-8</v>
      </c>
      <c r="F79">
        <v>1.9874153365519081</v>
      </c>
      <c r="G79">
        <v>2.1286033976351062</v>
      </c>
    </row>
    <row r="80" spans="1:7" x14ac:dyDescent="0.25">
      <c r="A80">
        <v>120</v>
      </c>
      <c r="B80">
        <v>3.2179439088513102E-7</v>
      </c>
      <c r="C80">
        <v>3.0178023804742448E-7</v>
      </c>
      <c r="D80">
        <v>8.0090014999441328E-8</v>
      </c>
      <c r="E80">
        <v>8.4841053049819797E-8</v>
      </c>
      <c r="F80">
        <v>1.987432671947625</v>
      </c>
      <c r="G80">
        <v>2.1282792741626602</v>
      </c>
    </row>
    <row r="81" spans="1:7" x14ac:dyDescent="0.25">
      <c r="A81">
        <v>100</v>
      </c>
      <c r="B81">
        <v>3.6861991640952268E-7</v>
      </c>
      <c r="C81">
        <v>3.031299808294528E-7</v>
      </c>
      <c r="D81">
        <v>8.0606305461944474E-8</v>
      </c>
      <c r="E81">
        <v>8.4928561197217938E-8</v>
      </c>
      <c r="F81">
        <v>1.9868672822492941</v>
      </c>
      <c r="G81">
        <v>2.1271929183453069</v>
      </c>
    </row>
    <row r="82" spans="1:7" x14ac:dyDescent="0.25">
      <c r="A82">
        <v>60</v>
      </c>
      <c r="B82">
        <v>4.7795097865725687E-7</v>
      </c>
      <c r="C82">
        <v>3.084950110076568E-7</v>
      </c>
      <c r="D82">
        <v>8.2545398050919442E-8</v>
      </c>
      <c r="E82">
        <v>8.5201678753910457E-8</v>
      </c>
      <c r="F82">
        <v>1.985509985217905</v>
      </c>
      <c r="G82">
        <v>2.123641521145637</v>
      </c>
    </row>
    <row r="83" spans="1:7" x14ac:dyDescent="0.25">
      <c r="A83">
        <v>40</v>
      </c>
      <c r="B83">
        <v>5.6815950759272368E-7</v>
      </c>
      <c r="C83">
        <v>2.8260787901194321E-7</v>
      </c>
      <c r="D83">
        <v>8.4934561724484321E-8</v>
      </c>
      <c r="E83">
        <v>8.5901756856548435E-8</v>
      </c>
      <c r="F83">
        <v>1.9843087719079779</v>
      </c>
      <c r="G83">
        <v>2.1156146826805409</v>
      </c>
    </row>
    <row r="84" spans="1:7" x14ac:dyDescent="0.25">
      <c r="A84">
        <v>20</v>
      </c>
      <c r="B84">
        <v>6.623112862885376E-7</v>
      </c>
      <c r="C84">
        <v>2.6776816284398408E-7</v>
      </c>
      <c r="D84">
        <v>9.2986927186748673E-8</v>
      </c>
      <c r="E84">
        <v>9.0247963396454803E-8</v>
      </c>
      <c r="F84">
        <v>1.98159037101174</v>
      </c>
      <c r="G84">
        <v>2.0819163794889879</v>
      </c>
    </row>
    <row r="85" spans="1:7" x14ac:dyDescent="0.25">
      <c r="A85">
        <v>10</v>
      </c>
      <c r="B85">
        <v>7.2450455455192043E-7</v>
      </c>
      <c r="C85">
        <v>2.6298365965066448E-7</v>
      </c>
      <c r="D85">
        <v>1.143829129631322E-7</v>
      </c>
      <c r="E85">
        <v>1.1021702782559829E-7</v>
      </c>
      <c r="F85">
        <v>1.9902035402398279</v>
      </c>
      <c r="G85">
        <v>2.0343229366264581</v>
      </c>
    </row>
    <row r="86" spans="1:7" x14ac:dyDescent="0.25">
      <c r="A86">
        <v>5</v>
      </c>
      <c r="B86">
        <v>7.9182108032937533E-7</v>
      </c>
      <c r="C86">
        <v>2.6228626800942871E-7</v>
      </c>
      <c r="D86">
        <v>1.7266462008318069E-7</v>
      </c>
      <c r="E86">
        <v>1.6735050893459661E-7</v>
      </c>
      <c r="F86">
        <v>2.0350046163986049</v>
      </c>
      <c r="G86">
        <v>2.0561076533633931</v>
      </c>
    </row>
    <row r="87" spans="1:7" x14ac:dyDescent="0.25">
      <c r="A87">
        <v>1</v>
      </c>
      <c r="B87">
        <v>8.4615661680123177E-7</v>
      </c>
      <c r="C87">
        <v>2.5735314132479258E-7</v>
      </c>
      <c r="D87">
        <v>7.5979237470194709E-7</v>
      </c>
      <c r="E87">
        <v>7.6022985747854877E-7</v>
      </c>
      <c r="F87">
        <v>2.0984982082754708</v>
      </c>
      <c r="G87">
        <v>2.098070103333161</v>
      </c>
    </row>
    <row r="89" spans="1:7" x14ac:dyDescent="0.25">
      <c r="A89" t="s">
        <v>247</v>
      </c>
    </row>
    <row r="90" spans="1:7" x14ac:dyDescent="0.25">
      <c r="A90" t="s">
        <v>237</v>
      </c>
      <c r="B90" t="s">
        <v>238</v>
      </c>
      <c r="C90" t="s">
        <v>239</v>
      </c>
      <c r="D90" t="s">
        <v>240</v>
      </c>
      <c r="E90" t="s">
        <v>241</v>
      </c>
      <c r="F90" t="s">
        <v>242</v>
      </c>
      <c r="G90" t="s">
        <v>243</v>
      </c>
    </row>
    <row r="91" spans="1:7" x14ac:dyDescent="0.25">
      <c r="A91">
        <v>125</v>
      </c>
      <c r="B91">
        <v>1.488529305798733E-7</v>
      </c>
      <c r="C91">
        <v>2.0949218988641461E-7</v>
      </c>
      <c r="D91">
        <v>6.1541975990190526E-8</v>
      </c>
      <c r="E91">
        <v>8.0443748759726682E-8</v>
      </c>
      <c r="F91">
        <v>2.0068531230629829</v>
      </c>
      <c r="G91">
        <v>2.2051719809773642</v>
      </c>
    </row>
    <row r="92" spans="1:7" x14ac:dyDescent="0.25">
      <c r="A92">
        <v>120</v>
      </c>
      <c r="B92">
        <v>1.298955708718347E-7</v>
      </c>
      <c r="C92">
        <v>2.126575116457952E-7</v>
      </c>
      <c r="D92">
        <v>6.1590166134244588E-8</v>
      </c>
      <c r="E92">
        <v>8.0463509685479363E-8</v>
      </c>
      <c r="F92">
        <v>2.0067731213455859</v>
      </c>
      <c r="G92">
        <v>2.2046804297691041</v>
      </c>
    </row>
    <row r="93" spans="1:7" x14ac:dyDescent="0.25">
      <c r="A93">
        <v>100</v>
      </c>
      <c r="B93">
        <v>1.6777939735600479E-7</v>
      </c>
      <c r="C93">
        <v>2.1259913374340939E-7</v>
      </c>
      <c r="D93">
        <v>6.2219720874357371E-8</v>
      </c>
      <c r="E93">
        <v>8.0521676700852214E-8</v>
      </c>
      <c r="F93">
        <v>2.00523130846909</v>
      </c>
      <c r="G93">
        <v>2.203215751691546</v>
      </c>
    </row>
    <row r="94" spans="1:7" x14ac:dyDescent="0.25">
      <c r="A94">
        <v>60</v>
      </c>
      <c r="B94">
        <v>2.4442534873816082E-7</v>
      </c>
      <c r="C94">
        <v>2.091905815042452E-7</v>
      </c>
      <c r="D94">
        <v>6.4494492962059287E-8</v>
      </c>
      <c r="E94">
        <v>8.06402103286762E-8</v>
      </c>
      <c r="F94">
        <v>2.0020824577085969</v>
      </c>
      <c r="G94">
        <v>2.1998578326904501</v>
      </c>
    </row>
    <row r="95" spans="1:7" x14ac:dyDescent="0.25">
      <c r="A95">
        <v>40</v>
      </c>
      <c r="B95">
        <v>3.0365390664578001E-7</v>
      </c>
      <c r="C95">
        <v>1.8901680086603599E-7</v>
      </c>
      <c r="D95">
        <v>6.7072338072260449E-8</v>
      </c>
      <c r="E95">
        <v>8.0990053122885826E-8</v>
      </c>
      <c r="F95">
        <v>1.9999261725963451</v>
      </c>
      <c r="G95">
        <v>2.1914771246851572</v>
      </c>
    </row>
    <row r="96" spans="1:7" x14ac:dyDescent="0.25">
      <c r="A96">
        <v>20</v>
      </c>
      <c r="B96">
        <v>3.668895169542117E-7</v>
      </c>
      <c r="C96">
        <v>1.7659406527781481E-7</v>
      </c>
      <c r="D96">
        <v>7.3919280009850978E-8</v>
      </c>
      <c r="E96">
        <v>8.3773073685794341E-8</v>
      </c>
      <c r="F96">
        <v>1.9968875571799971</v>
      </c>
      <c r="G96">
        <v>2.1467294427262922</v>
      </c>
    </row>
    <row r="97" spans="1:7" x14ac:dyDescent="0.25">
      <c r="A97">
        <v>10</v>
      </c>
      <c r="B97">
        <v>4.0188484702757161E-7</v>
      </c>
      <c r="C97">
        <v>1.731571893116551E-7</v>
      </c>
      <c r="D97">
        <v>9.3334621844689085E-8</v>
      </c>
      <c r="E97">
        <v>9.8034844414882952E-8</v>
      </c>
      <c r="F97">
        <v>2.0078387272037692</v>
      </c>
      <c r="G97">
        <v>2.07357861125314</v>
      </c>
    </row>
    <row r="98" spans="1:7" x14ac:dyDescent="0.25">
      <c r="A98">
        <v>5</v>
      </c>
      <c r="B98">
        <v>4.5283302350589908E-7</v>
      </c>
      <c r="C98">
        <v>1.6245256132609781E-7</v>
      </c>
      <c r="D98">
        <v>1.4207999501677739E-7</v>
      </c>
      <c r="E98">
        <v>1.422484098064932E-7</v>
      </c>
      <c r="F98">
        <v>2.0821596956448389</v>
      </c>
      <c r="G98">
        <v>2.1035058591040849</v>
      </c>
    </row>
    <row r="99" spans="1:7" x14ac:dyDescent="0.25">
      <c r="A99">
        <v>1</v>
      </c>
      <c r="B99">
        <v>4.6937415264268069E-7</v>
      </c>
      <c r="C99">
        <v>1.526454800358499E-7</v>
      </c>
      <c r="D99">
        <v>6.2922336552445326E-7</v>
      </c>
      <c r="E99">
        <v>6.2931667730464788E-7</v>
      </c>
      <c r="F99">
        <v>2.20221921936544</v>
      </c>
      <c r="G99">
        <v>2.202006486360113</v>
      </c>
    </row>
    <row r="101" spans="1:7" x14ac:dyDescent="0.25">
      <c r="A101" t="s">
        <v>248</v>
      </c>
    </row>
    <row r="102" spans="1:7" x14ac:dyDescent="0.25">
      <c r="A102" t="s">
        <v>237</v>
      </c>
      <c r="B102" t="s">
        <v>238</v>
      </c>
      <c r="C102" t="s">
        <v>239</v>
      </c>
      <c r="D102" t="s">
        <v>240</v>
      </c>
      <c r="E102" t="s">
        <v>241</v>
      </c>
      <c r="F102" t="s">
        <v>242</v>
      </c>
      <c r="G102" t="s">
        <v>243</v>
      </c>
    </row>
    <row r="103" spans="1:7" x14ac:dyDescent="0.25">
      <c r="A103">
        <v>125</v>
      </c>
      <c r="B103">
        <v>1.6853760073991751E-7</v>
      </c>
      <c r="C103">
        <v>2.131809676701313E-7</v>
      </c>
      <c r="D103">
        <v>7.2703067459040007E-8</v>
      </c>
      <c r="E103">
        <v>8.2640263509499614E-8</v>
      </c>
      <c r="F103">
        <v>1.993393869755703</v>
      </c>
      <c r="G103">
        <v>2.1598662429276749</v>
      </c>
    </row>
    <row r="104" spans="1:7" x14ac:dyDescent="0.25">
      <c r="A104">
        <v>120</v>
      </c>
      <c r="B104">
        <v>1.495802410318789E-7</v>
      </c>
      <c r="C104">
        <v>2.1634628942951189E-7</v>
      </c>
      <c r="D104">
        <v>7.2743886153519232E-8</v>
      </c>
      <c r="E104">
        <v>8.2661833906071401E-8</v>
      </c>
      <c r="F104">
        <v>1.993353207802969</v>
      </c>
      <c r="G104">
        <v>2.159509988557657</v>
      </c>
    </row>
    <row r="105" spans="1:7" x14ac:dyDescent="0.25">
      <c r="A105">
        <v>100</v>
      </c>
      <c r="B105">
        <v>1.8746406751604899E-7</v>
      </c>
      <c r="C105">
        <v>2.1628791152712611E-7</v>
      </c>
      <c r="D105">
        <v>7.3281859902750601E-8</v>
      </c>
      <c r="E105">
        <v>8.2725400958847612E-8</v>
      </c>
      <c r="F105">
        <v>1.9925696841918179</v>
      </c>
      <c r="G105">
        <v>2.1584465821383572</v>
      </c>
    </row>
    <row r="106" spans="1:7" x14ac:dyDescent="0.25">
      <c r="A106">
        <v>60</v>
      </c>
      <c r="B106">
        <v>2.6411001889820503E-7</v>
      </c>
      <c r="C106">
        <v>2.1287935928796189E-7</v>
      </c>
      <c r="D106">
        <v>7.522158698211005E-8</v>
      </c>
      <c r="E106">
        <v>8.2856693440349027E-8</v>
      </c>
      <c r="F106">
        <v>1.990900697427211</v>
      </c>
      <c r="G106">
        <v>2.1559885247509172</v>
      </c>
    </row>
    <row r="107" spans="1:7" x14ac:dyDescent="0.25">
      <c r="A107">
        <v>40</v>
      </c>
      <c r="B107">
        <v>3.2333857680582422E-7</v>
      </c>
      <c r="C107">
        <v>1.9270557864975271E-7</v>
      </c>
      <c r="D107">
        <v>7.7434295409722941E-8</v>
      </c>
      <c r="E107">
        <v>8.3236249651293806E-8</v>
      </c>
      <c r="F107">
        <v>1.9897071067404459</v>
      </c>
      <c r="G107">
        <v>2.1498608419147969</v>
      </c>
    </row>
    <row r="108" spans="1:7" x14ac:dyDescent="0.25">
      <c r="A108">
        <v>20</v>
      </c>
      <c r="B108">
        <v>3.865741871142559E-7</v>
      </c>
      <c r="C108">
        <v>1.802828430615315E-7</v>
      </c>
      <c r="D108">
        <v>8.3404483020106658E-8</v>
      </c>
      <c r="E108">
        <v>8.6138717368792263E-8</v>
      </c>
      <c r="F108">
        <v>1.9880280176134251</v>
      </c>
      <c r="G108">
        <v>2.1167168068948148</v>
      </c>
    </row>
    <row r="109" spans="1:7" x14ac:dyDescent="0.25">
      <c r="A109">
        <v>10</v>
      </c>
      <c r="B109">
        <v>4.2156951718761582E-7</v>
      </c>
      <c r="C109">
        <v>1.7684596709537179E-7</v>
      </c>
      <c r="D109">
        <v>1.008521901335631E-7</v>
      </c>
      <c r="E109">
        <v>1.003017894236346E-7</v>
      </c>
      <c r="F109">
        <v>1.9969065733966089</v>
      </c>
      <c r="G109">
        <v>2.0610063371366341</v>
      </c>
    </row>
    <row r="110" spans="1:7" x14ac:dyDescent="0.25">
      <c r="A110">
        <v>5</v>
      </c>
      <c r="B110">
        <v>4.7251769366594328E-7</v>
      </c>
      <c r="C110">
        <v>1.661413391098145E-7</v>
      </c>
      <c r="D110">
        <v>1.4660794658658429E-7</v>
      </c>
      <c r="E110">
        <v>1.4372790790818921E-7</v>
      </c>
      <c r="F110">
        <v>2.0638619953026782</v>
      </c>
      <c r="G110">
        <v>2.0950906899824711</v>
      </c>
    </row>
    <row r="111" spans="1:7" x14ac:dyDescent="0.25">
      <c r="A111">
        <v>1</v>
      </c>
      <c r="B111">
        <v>4.89058822802725E-7</v>
      </c>
      <c r="C111">
        <v>1.5633425781956659E-7</v>
      </c>
      <c r="D111">
        <v>6.299921924124636E-7</v>
      </c>
      <c r="E111">
        <v>6.295787691738005E-7</v>
      </c>
      <c r="F111">
        <v>2.1996647134587271</v>
      </c>
      <c r="G111">
        <v>2.201129454439096</v>
      </c>
    </row>
    <row r="113" spans="1:7" x14ac:dyDescent="0.25">
      <c r="A113" t="s">
        <v>249</v>
      </c>
    </row>
    <row r="114" spans="1:7" x14ac:dyDescent="0.25">
      <c r="A114" t="s">
        <v>237</v>
      </c>
      <c r="B114" t="s">
        <v>238</v>
      </c>
      <c r="C114" t="s">
        <v>239</v>
      </c>
      <c r="D114" t="s">
        <v>240</v>
      </c>
      <c r="E114" t="s">
        <v>241</v>
      </c>
      <c r="F114" t="s">
        <v>242</v>
      </c>
      <c r="G114" t="s">
        <v>243</v>
      </c>
    </row>
    <row r="115" spans="1:7" x14ac:dyDescent="0.25">
      <c r="A115">
        <v>125</v>
      </c>
      <c r="B115">
        <v>2.9059883099032838E-7</v>
      </c>
      <c r="C115">
        <v>3.0719056706604361E-7</v>
      </c>
      <c r="D115">
        <v>8.696291629757928E-8</v>
      </c>
      <c r="E115">
        <v>8.7054783361788936E-8</v>
      </c>
      <c r="F115">
        <v>1.983108779037696</v>
      </c>
      <c r="G115">
        <v>2.1043830317949732</v>
      </c>
    </row>
    <row r="116" spans="1:7" x14ac:dyDescent="0.25">
      <c r="A116">
        <v>120</v>
      </c>
      <c r="B116">
        <v>2.3670077852022499E-7</v>
      </c>
      <c r="C116">
        <v>3.0886460643419349E-7</v>
      </c>
      <c r="D116">
        <v>8.707166542078948E-8</v>
      </c>
      <c r="E116">
        <v>8.7092073952467489E-8</v>
      </c>
      <c r="F116">
        <v>1.9830061883657579</v>
      </c>
      <c r="G116">
        <v>2.1040258892835588</v>
      </c>
    </row>
    <row r="117" spans="1:7" x14ac:dyDescent="0.25">
      <c r="A117">
        <v>100</v>
      </c>
      <c r="B117">
        <v>2.6526474863017869E-7</v>
      </c>
      <c r="C117">
        <v>3.1403620537245147E-7</v>
      </c>
      <c r="D117">
        <v>8.7355633569807385E-8</v>
      </c>
      <c r="E117">
        <v>8.7206281700870325E-8</v>
      </c>
      <c r="F117">
        <v>1.982819064499624</v>
      </c>
      <c r="G117">
        <v>2.1029294468916642</v>
      </c>
    </row>
    <row r="118" spans="1:7" x14ac:dyDescent="0.25">
      <c r="A118">
        <v>60</v>
      </c>
      <c r="B118">
        <v>3.6637210880097118E-7</v>
      </c>
      <c r="C118">
        <v>3.2548036329050331E-7</v>
      </c>
      <c r="D118">
        <v>8.939430181520978E-8</v>
      </c>
      <c r="E118">
        <v>8.7681582919517616E-8</v>
      </c>
      <c r="F118">
        <v>1.9815920603174431</v>
      </c>
      <c r="G118">
        <v>2.0983068108818621</v>
      </c>
    </row>
    <row r="119" spans="1:7" x14ac:dyDescent="0.25">
      <c r="A119">
        <v>40</v>
      </c>
      <c r="B119">
        <v>4.5299413643360072E-7</v>
      </c>
      <c r="C119">
        <v>2.9809693121674921E-7</v>
      </c>
      <c r="D119">
        <v>9.1696871700184909E-8</v>
      </c>
      <c r="E119">
        <v>8.8534273215499702E-8</v>
      </c>
      <c r="F119">
        <v>1.9806920869570219</v>
      </c>
      <c r="G119">
        <v>2.09101130164979</v>
      </c>
    </row>
    <row r="120" spans="1:7" x14ac:dyDescent="0.25">
      <c r="A120">
        <v>20</v>
      </c>
      <c r="B120">
        <v>5.3886607002954577E-7</v>
      </c>
      <c r="C120">
        <v>2.8290055920085808E-7</v>
      </c>
      <c r="D120">
        <v>9.9768466832079461E-8</v>
      </c>
      <c r="E120">
        <v>9.4389470197784109E-8</v>
      </c>
      <c r="F120">
        <v>1.978969882372547</v>
      </c>
      <c r="G120">
        <v>2.057837234627105</v>
      </c>
    </row>
    <row r="121" spans="1:7" x14ac:dyDescent="0.25">
      <c r="A121">
        <v>10</v>
      </c>
      <c r="B121">
        <v>5.9350063229696878E-7</v>
      </c>
      <c r="C121">
        <v>2.7537882045247492E-7</v>
      </c>
      <c r="D121">
        <v>1.251213830715177E-7</v>
      </c>
      <c r="E121">
        <v>1.187092476114512E-7</v>
      </c>
      <c r="F121">
        <v>1.9865362519099881</v>
      </c>
      <c r="G121">
        <v>2.0199422000742269</v>
      </c>
    </row>
    <row r="122" spans="1:7" x14ac:dyDescent="0.25">
      <c r="A122">
        <v>5</v>
      </c>
      <c r="B122">
        <v>6.5571780826339023E-7</v>
      </c>
      <c r="C122">
        <v>2.6463280323278129E-7</v>
      </c>
      <c r="D122">
        <v>1.931171914065198E-7</v>
      </c>
      <c r="E122">
        <v>1.8676444121709751E-7</v>
      </c>
      <c r="F122">
        <v>2.0208506368610242</v>
      </c>
      <c r="G122">
        <v>2.036140213151707</v>
      </c>
    </row>
    <row r="123" spans="1:7" x14ac:dyDescent="0.25">
      <c r="A123">
        <v>1</v>
      </c>
      <c r="B123">
        <v>6.8985721721739617E-7</v>
      </c>
      <c r="C123">
        <v>2.52896889498763E-7</v>
      </c>
      <c r="D123">
        <v>8.4552205164456427E-7</v>
      </c>
      <c r="E123">
        <v>8.4450830194123547E-7</v>
      </c>
      <c r="F123">
        <v>2.0720382746308239</v>
      </c>
      <c r="G123">
        <v>2.0727916137219919</v>
      </c>
    </row>
    <row r="125" spans="1:7" x14ac:dyDescent="0.25">
      <c r="A125" t="s">
        <v>276</v>
      </c>
    </row>
    <row r="126" spans="1:7" x14ac:dyDescent="0.25">
      <c r="A126" t="s">
        <v>237</v>
      </c>
      <c r="B126" t="s">
        <v>238</v>
      </c>
      <c r="C126" t="s">
        <v>239</v>
      </c>
      <c r="D126" t="s">
        <v>240</v>
      </c>
      <c r="E126" t="s">
        <v>241</v>
      </c>
      <c r="F126" t="s">
        <v>242</v>
      </c>
      <c r="G126" t="s">
        <v>243</v>
      </c>
    </row>
    <row r="127" spans="1:7" x14ac:dyDescent="0.25">
      <c r="A127">
        <v>125</v>
      </c>
      <c r="B127">
        <v>2.7350853500067651E-7</v>
      </c>
      <c r="C127">
        <v>1.917229672562558E-7</v>
      </c>
      <c r="D127">
        <v>1.031810024242622E-7</v>
      </c>
      <c r="E127">
        <v>1.4717000215884559E-7</v>
      </c>
      <c r="F127">
        <v>2.037473413134582</v>
      </c>
      <c r="G127">
        <v>2.2023134073103292</v>
      </c>
    </row>
    <row r="128" spans="1:7" x14ac:dyDescent="0.25">
      <c r="A128">
        <v>120</v>
      </c>
      <c r="B128">
        <v>2.6046625322963038E-7</v>
      </c>
      <c r="C128">
        <v>1.944894364030001E-7</v>
      </c>
      <c r="D128">
        <v>1.0318573994744199E-7</v>
      </c>
      <c r="E128">
        <v>1.4718250082146951E-7</v>
      </c>
      <c r="F128">
        <v>2.03746875585639</v>
      </c>
      <c r="G128">
        <v>2.2021370448934139</v>
      </c>
    </row>
    <row r="129" spans="1:7" x14ac:dyDescent="0.25">
      <c r="A129">
        <v>100</v>
      </c>
      <c r="B129">
        <v>3.072917787540221E-7</v>
      </c>
      <c r="C129">
        <v>1.9583917918502831E-7</v>
      </c>
      <c r="D129">
        <v>1.035607797748009E-7</v>
      </c>
      <c r="E129">
        <v>1.4722401701344321E-7</v>
      </c>
      <c r="F129">
        <v>2.0361833701623739</v>
      </c>
      <c r="G129">
        <v>2.2015494310822201</v>
      </c>
    </row>
    <row r="130" spans="1:7" x14ac:dyDescent="0.25">
      <c r="A130">
        <v>60</v>
      </c>
      <c r="B130">
        <v>4.1662284100175618E-7</v>
      </c>
      <c r="C130">
        <v>2.0120420936323229E-7</v>
      </c>
      <c r="D130">
        <v>1.049779282888017E-7</v>
      </c>
      <c r="E130">
        <v>1.473552615341334E-7</v>
      </c>
      <c r="F130">
        <v>2.0318989873185669</v>
      </c>
      <c r="G130">
        <v>2.1996691523537879</v>
      </c>
    </row>
    <row r="131" spans="1:7" x14ac:dyDescent="0.25">
      <c r="A131">
        <v>40</v>
      </c>
      <c r="B131">
        <v>5.0683136993722304E-7</v>
      </c>
      <c r="C131">
        <v>1.753170773675187E-7</v>
      </c>
      <c r="D131">
        <v>1.067501332024494E-7</v>
      </c>
      <c r="E131">
        <v>1.476885495042187E-7</v>
      </c>
      <c r="F131">
        <v>2.0271923450703091</v>
      </c>
      <c r="G131">
        <v>2.1951264542261368</v>
      </c>
    </row>
    <row r="132" spans="1:7" x14ac:dyDescent="0.25">
      <c r="A132">
        <v>20</v>
      </c>
      <c r="B132">
        <v>6.0098314863303696E-7</v>
      </c>
      <c r="C132">
        <v>1.6047736119955959E-7</v>
      </c>
      <c r="D132">
        <v>1.129282273019826E-7</v>
      </c>
      <c r="E132">
        <v>1.49762849719362E-7</v>
      </c>
      <c r="F132">
        <v>2.0143703980750471</v>
      </c>
      <c r="G132">
        <v>2.1713749706943442</v>
      </c>
    </row>
    <row r="133" spans="1:7" x14ac:dyDescent="0.25">
      <c r="A133">
        <v>10</v>
      </c>
      <c r="B133">
        <v>6.6317641689641979E-7</v>
      </c>
      <c r="C133">
        <v>1.5569285800623999E-7</v>
      </c>
      <c r="D133">
        <v>1.3043357939029351E-7</v>
      </c>
      <c r="E133">
        <v>1.604258347651933E-7</v>
      </c>
      <c r="F133">
        <v>2.002169170745661</v>
      </c>
      <c r="G133">
        <v>2.104083249752811</v>
      </c>
    </row>
    <row r="134" spans="1:7" x14ac:dyDescent="0.25">
      <c r="A134">
        <v>5</v>
      </c>
      <c r="B134">
        <v>7.3049294267387469E-7</v>
      </c>
      <c r="C134">
        <v>1.5499546636500419E-7</v>
      </c>
      <c r="D134">
        <v>1.826909559474924E-7</v>
      </c>
      <c r="E134">
        <v>2.0004207567857169E-7</v>
      </c>
      <c r="F134">
        <v>2.024913590029144</v>
      </c>
      <c r="G134">
        <v>2.0521067886856001</v>
      </c>
    </row>
    <row r="135" spans="1:7" x14ac:dyDescent="0.25">
      <c r="A135">
        <v>1</v>
      </c>
      <c r="B135">
        <v>7.8482847914573113E-7</v>
      </c>
      <c r="C135">
        <v>1.500623396803682E-7</v>
      </c>
      <c r="D135">
        <v>7.6176186066731245E-7</v>
      </c>
      <c r="E135">
        <v>7.663229617449777E-7</v>
      </c>
      <c r="F135">
        <v>2.096427930850663</v>
      </c>
      <c r="G135">
        <v>2.0920810863861559</v>
      </c>
    </row>
    <row r="137" spans="1:7" x14ac:dyDescent="0.25">
      <c r="A137" t="s">
        <v>277</v>
      </c>
    </row>
    <row r="138" spans="1:7" x14ac:dyDescent="0.25">
      <c r="A138" t="s">
        <v>237</v>
      </c>
      <c r="B138" t="s">
        <v>238</v>
      </c>
      <c r="C138" t="s">
        <v>239</v>
      </c>
      <c r="D138" t="s">
        <v>240</v>
      </c>
      <c r="E138" t="s">
        <v>241</v>
      </c>
      <c r="F138" t="s">
        <v>242</v>
      </c>
      <c r="G138" t="s">
        <v>243</v>
      </c>
    </row>
    <row r="139" spans="1:7" x14ac:dyDescent="0.25">
      <c r="A139">
        <v>125</v>
      </c>
      <c r="B139">
        <v>4.127532209434277E-7</v>
      </c>
      <c r="C139">
        <v>5.0891973512066919E-7</v>
      </c>
      <c r="D139">
        <v>1.4509009682460829E-7</v>
      </c>
      <c r="E139">
        <v>2.3761967886081391E-7</v>
      </c>
      <c r="F139">
        <v>2.1743457134196271</v>
      </c>
      <c r="G139">
        <v>2.366939594082818</v>
      </c>
    </row>
    <row r="140" spans="1:7" x14ac:dyDescent="0.25">
      <c r="A140">
        <v>120</v>
      </c>
      <c r="B140">
        <v>3.6251130967824021E-7</v>
      </c>
      <c r="C140">
        <v>5.1086029440034559E-7</v>
      </c>
      <c r="D140">
        <v>1.4514295450808629E-7</v>
      </c>
      <c r="E140">
        <v>2.376236371800244E-7</v>
      </c>
      <c r="F140">
        <v>2.173745734079962</v>
      </c>
      <c r="G140">
        <v>2.3667679815638589</v>
      </c>
    </row>
    <row r="141" spans="1:7" x14ac:dyDescent="0.25">
      <c r="A141">
        <v>100</v>
      </c>
      <c r="B141">
        <v>4.0286724374213079E-7</v>
      </c>
      <c r="C141">
        <v>5.1601018441031388E-7</v>
      </c>
      <c r="D141">
        <v>1.4525300902208889E-7</v>
      </c>
      <c r="E141">
        <v>2.3763491351426499E-7</v>
      </c>
      <c r="F141">
        <v>2.1725399568464501</v>
      </c>
      <c r="G141">
        <v>2.3662799741903222</v>
      </c>
    </row>
    <row r="142" spans="1:7" x14ac:dyDescent="0.25">
      <c r="A142">
        <v>60</v>
      </c>
      <c r="B142">
        <v>5.2232692830514099E-7</v>
      </c>
      <c r="C142">
        <v>5.2391754683142402E-7</v>
      </c>
      <c r="D142">
        <v>1.4607823615326079E-7</v>
      </c>
      <c r="E142">
        <v>2.376759460783158E-7</v>
      </c>
      <c r="F142">
        <v>2.1639136578621772</v>
      </c>
      <c r="G142">
        <v>2.3645019880245401</v>
      </c>
    </row>
    <row r="143" spans="1:7" x14ac:dyDescent="0.25">
      <c r="A143">
        <v>40</v>
      </c>
      <c r="B143">
        <v>6.1504738118451561E-7</v>
      </c>
      <c r="C143">
        <v>5.0049380640783016E-7</v>
      </c>
      <c r="D143">
        <v>1.4699037341723591E-7</v>
      </c>
      <c r="E143">
        <v>2.3775017136611009E-7</v>
      </c>
      <c r="F143">
        <v>2.1552771140608749</v>
      </c>
      <c r="G143">
        <v>2.361438471914902</v>
      </c>
    </row>
    <row r="144" spans="1:7" x14ac:dyDescent="0.25">
      <c r="A144">
        <v>20</v>
      </c>
      <c r="B144">
        <v>7.1263482482839047E-7</v>
      </c>
      <c r="C144">
        <v>4.8946252101402192E-7</v>
      </c>
      <c r="D144">
        <v>1.5019401106439609E-7</v>
      </c>
      <c r="E144">
        <v>2.3835458756541339E-7</v>
      </c>
      <c r="F144">
        <v>2.12998064888692</v>
      </c>
      <c r="G144">
        <v>2.340571445247841</v>
      </c>
    </row>
    <row r="145" spans="1:7" x14ac:dyDescent="0.25">
      <c r="A145">
        <v>10</v>
      </c>
      <c r="B145">
        <v>7.7340221069459799E-7</v>
      </c>
      <c r="C145">
        <v>4.8349020405000464E-7</v>
      </c>
      <c r="D145">
        <v>1.6205119665241791E-7</v>
      </c>
      <c r="E145">
        <v>2.4220152876374703E-7</v>
      </c>
      <c r="F145">
        <v>2.077006469308063</v>
      </c>
      <c r="G145">
        <v>2.2667556948187939</v>
      </c>
    </row>
    <row r="146" spans="1:7" x14ac:dyDescent="0.25">
      <c r="A146">
        <v>5</v>
      </c>
      <c r="B146">
        <v>8.3976904850940979E-7</v>
      </c>
      <c r="C146">
        <v>4.7748423033808616E-7</v>
      </c>
      <c r="D146">
        <v>2.0179017717674519E-7</v>
      </c>
      <c r="E146">
        <v>2.6249250928982631E-7</v>
      </c>
      <c r="F146">
        <v>2.0413001689078021</v>
      </c>
      <c r="G146">
        <v>2.146059619672533</v>
      </c>
    </row>
    <row r="147" spans="1:7" x14ac:dyDescent="0.25">
      <c r="A147">
        <v>1</v>
      </c>
      <c r="B147">
        <v>8.7990979653390329E-7</v>
      </c>
      <c r="C147">
        <v>4.5809966546025071E-7</v>
      </c>
      <c r="D147">
        <v>7.4895873729216493E-7</v>
      </c>
      <c r="E147">
        <v>7.596186409388823E-7</v>
      </c>
      <c r="F147">
        <v>2.1073003244589641</v>
      </c>
      <c r="G147">
        <v>2.098132467782559</v>
      </c>
    </row>
    <row r="149" spans="1:7" x14ac:dyDescent="0.25">
      <c r="A149" t="s">
        <v>278</v>
      </c>
    </row>
    <row r="150" spans="1:7" x14ac:dyDescent="0.25">
      <c r="A150" t="s">
        <v>237</v>
      </c>
      <c r="B150" t="s">
        <v>238</v>
      </c>
      <c r="C150" t="s">
        <v>239</v>
      </c>
      <c r="D150" t="s">
        <v>240</v>
      </c>
      <c r="E150" t="s">
        <v>241</v>
      </c>
      <c r="F150" t="s">
        <v>242</v>
      </c>
      <c r="G150" t="s">
        <v>243</v>
      </c>
    </row>
    <row r="151" spans="1:7" x14ac:dyDescent="0.25">
      <c r="A151">
        <v>125</v>
      </c>
      <c r="B151">
        <v>3.1343225489032019E-7</v>
      </c>
      <c r="C151">
        <v>3.5079135670739329E-7</v>
      </c>
      <c r="D151">
        <v>1.7406580813850909E-7</v>
      </c>
      <c r="E151">
        <v>2.8212011041244699E-7</v>
      </c>
      <c r="F151">
        <v>2.1101275580258791</v>
      </c>
      <c r="G151">
        <v>2.1798682809499721</v>
      </c>
    </row>
    <row r="152" spans="1:7" x14ac:dyDescent="0.25">
      <c r="A152">
        <v>120</v>
      </c>
      <c r="B152">
        <v>2.6319034362513259E-7</v>
      </c>
      <c r="C152">
        <v>3.527319159870697E-7</v>
      </c>
      <c r="D152">
        <v>1.741166419193078E-7</v>
      </c>
      <c r="E152">
        <v>2.8212851768899139E-7</v>
      </c>
      <c r="F152">
        <v>2.1098595420696968</v>
      </c>
      <c r="G152">
        <v>2.179816285733891</v>
      </c>
    </row>
    <row r="153" spans="1:7" x14ac:dyDescent="0.25">
      <c r="A153">
        <v>100</v>
      </c>
      <c r="B153">
        <v>3.0354627768902327E-7</v>
      </c>
      <c r="C153">
        <v>3.5788180599703799E-7</v>
      </c>
      <c r="D153">
        <v>1.742217521590607E-7</v>
      </c>
      <c r="E153">
        <v>2.821524393994047E-7</v>
      </c>
      <c r="F153">
        <v>2.1093188265211351</v>
      </c>
      <c r="G153">
        <v>2.1796683429213841</v>
      </c>
    </row>
    <row r="154" spans="1:7" x14ac:dyDescent="0.25">
      <c r="A154">
        <v>60</v>
      </c>
      <c r="B154">
        <v>4.2300596225203348E-7</v>
      </c>
      <c r="C154">
        <v>3.6578916841814819E-7</v>
      </c>
      <c r="D154">
        <v>1.7500392305979101E-7</v>
      </c>
      <c r="E154">
        <v>2.8223955293871202E-7</v>
      </c>
      <c r="F154">
        <v>2.1053983423770228</v>
      </c>
      <c r="G154">
        <v>2.1791282303230122</v>
      </c>
    </row>
    <row r="155" spans="1:7" x14ac:dyDescent="0.25">
      <c r="A155">
        <v>40</v>
      </c>
      <c r="B155">
        <v>5.1572641513140815E-7</v>
      </c>
      <c r="C155">
        <v>3.4236542799455432E-7</v>
      </c>
      <c r="D155">
        <v>1.7585539331725421E-7</v>
      </c>
      <c r="E155">
        <v>2.8239219132865268E-7</v>
      </c>
      <c r="F155">
        <v>2.1013741100541732</v>
      </c>
      <c r="G155">
        <v>2.1781937981427908</v>
      </c>
    </row>
    <row r="156" spans="1:7" x14ac:dyDescent="0.25">
      <c r="A156">
        <v>20</v>
      </c>
      <c r="B156">
        <v>6.1331385877528301E-7</v>
      </c>
      <c r="C156">
        <v>3.3133414260074608E-7</v>
      </c>
      <c r="D156">
        <v>1.7877938463138069E-7</v>
      </c>
      <c r="E156">
        <v>2.835033374976722E-7</v>
      </c>
      <c r="F156">
        <v>2.0889773709674491</v>
      </c>
      <c r="G156">
        <v>2.1716946604578151</v>
      </c>
    </row>
    <row r="157" spans="1:7" x14ac:dyDescent="0.25">
      <c r="A157">
        <v>10</v>
      </c>
      <c r="B157">
        <v>6.7408124464149053E-7</v>
      </c>
      <c r="C157">
        <v>3.253618256367288E-7</v>
      </c>
      <c r="D157">
        <v>1.8915748431461449E-7</v>
      </c>
      <c r="E157">
        <v>2.8869593291071061E-7</v>
      </c>
      <c r="F157">
        <v>2.0590518616288458</v>
      </c>
      <c r="G157">
        <v>2.146563001156808</v>
      </c>
    </row>
    <row r="158" spans="1:7" x14ac:dyDescent="0.25">
      <c r="A158">
        <v>5</v>
      </c>
      <c r="B158">
        <v>7.4044808245630233E-7</v>
      </c>
      <c r="C158">
        <v>3.1935585192481032E-7</v>
      </c>
      <c r="D158">
        <v>2.2363829303816501E-7</v>
      </c>
      <c r="E158">
        <v>3.081434438084876E-7</v>
      </c>
      <c r="F158">
        <v>2.0310516789057802</v>
      </c>
      <c r="G158">
        <v>2.0950996683217831</v>
      </c>
    </row>
    <row r="159" spans="1:7" x14ac:dyDescent="0.25">
      <c r="A159">
        <v>1</v>
      </c>
      <c r="B159">
        <v>7.8058883048079583E-7</v>
      </c>
      <c r="C159">
        <v>2.9997128704697482E-7</v>
      </c>
      <c r="D159">
        <v>7.5391865030138321E-7</v>
      </c>
      <c r="E159">
        <v>7.7403513693963101E-7</v>
      </c>
      <c r="F159">
        <v>2.101778164284394</v>
      </c>
      <c r="G159">
        <v>2.0855374262272939</v>
      </c>
    </row>
    <row r="161" spans="1:7" x14ac:dyDescent="0.25">
      <c r="A161" t="s">
        <v>279</v>
      </c>
    </row>
    <row r="162" spans="1:7" x14ac:dyDescent="0.25">
      <c r="A162" t="s">
        <v>237</v>
      </c>
      <c r="B162" t="s">
        <v>238</v>
      </c>
      <c r="C162" t="s">
        <v>239</v>
      </c>
      <c r="D162" t="s">
        <v>240</v>
      </c>
      <c r="E162" t="s">
        <v>241</v>
      </c>
      <c r="F162" t="s">
        <v>242</v>
      </c>
      <c r="G162" t="s">
        <v>243</v>
      </c>
    </row>
    <row r="163" spans="1:7" x14ac:dyDescent="0.25">
      <c r="A163">
        <v>125</v>
      </c>
      <c r="B163">
        <v>2.0460855574893081E-7</v>
      </c>
      <c r="C163">
        <v>2.2213292664786749E-7</v>
      </c>
      <c r="D163">
        <v>5.1544808721484798E-8</v>
      </c>
      <c r="E163">
        <v>6.5132319812463557E-8</v>
      </c>
      <c r="F163">
        <v>2.0275173728768019</v>
      </c>
      <c r="G163">
        <v>2.1894599096104241</v>
      </c>
    </row>
    <row r="164" spans="1:7" x14ac:dyDescent="0.25">
      <c r="A164">
        <v>120</v>
      </c>
      <c r="B164">
        <v>2.0828822181881259E-7</v>
      </c>
      <c r="C164">
        <v>2.2320650033106429E-7</v>
      </c>
      <c r="D164">
        <v>5.1617943873847712E-8</v>
      </c>
      <c r="E164">
        <v>6.5152411100754009E-8</v>
      </c>
      <c r="F164">
        <v>2.027251904123514</v>
      </c>
      <c r="G164">
        <v>2.1889591310290268</v>
      </c>
    </row>
    <row r="165" spans="1:7" x14ac:dyDescent="0.25">
      <c r="A165">
        <v>100</v>
      </c>
      <c r="B165">
        <v>2.293324701148138E-7</v>
      </c>
      <c r="C165">
        <v>2.253320348648651E-7</v>
      </c>
      <c r="D165">
        <v>5.2150997944936732E-8</v>
      </c>
      <c r="E165">
        <v>6.5203399468653069E-8</v>
      </c>
      <c r="F165">
        <v>2.0252752056049799</v>
      </c>
      <c r="G165">
        <v>2.187662933647927</v>
      </c>
    </row>
    <row r="166" spans="1:7" x14ac:dyDescent="0.25">
      <c r="A166">
        <v>60</v>
      </c>
      <c r="B166">
        <v>3.1102681139109298E-7</v>
      </c>
      <c r="C166">
        <v>2.1392359837525079E-7</v>
      </c>
      <c r="D166">
        <v>5.4765929271612698E-8</v>
      </c>
      <c r="E166">
        <v>6.5212158608031146E-8</v>
      </c>
      <c r="F166">
        <v>2.0192275061166418</v>
      </c>
      <c r="G166">
        <v>2.1867206472020002</v>
      </c>
    </row>
    <row r="167" spans="1:7" x14ac:dyDescent="0.25">
      <c r="A167">
        <v>40</v>
      </c>
      <c r="B167">
        <v>3.6989444794178059E-7</v>
      </c>
      <c r="C167">
        <v>2.0293969335616821E-7</v>
      </c>
      <c r="D167">
        <v>5.7327560669740369E-8</v>
      </c>
      <c r="E167">
        <v>6.5362497147478074E-8</v>
      </c>
      <c r="F167">
        <v>2.0167536135444362</v>
      </c>
      <c r="G167">
        <v>2.182503600891573</v>
      </c>
    </row>
    <row r="168" spans="1:7" x14ac:dyDescent="0.25">
      <c r="A168">
        <v>20</v>
      </c>
      <c r="B168">
        <v>4.4161818294571618E-7</v>
      </c>
      <c r="C168">
        <v>1.965557463366595E-7</v>
      </c>
      <c r="D168">
        <v>6.2965598457074907E-8</v>
      </c>
      <c r="E168">
        <v>6.7137890729540901E-8</v>
      </c>
      <c r="F168">
        <v>2.0138521710716488</v>
      </c>
      <c r="G168">
        <v>2.1510269328136329</v>
      </c>
    </row>
    <row r="169" spans="1:7" x14ac:dyDescent="0.25">
      <c r="A169">
        <v>10</v>
      </c>
      <c r="B169">
        <v>4.8830371740774375E-7</v>
      </c>
      <c r="C169">
        <v>1.8899166434764011E-7</v>
      </c>
      <c r="D169">
        <v>7.460972453090868E-8</v>
      </c>
      <c r="E169">
        <v>7.5609380805949693E-8</v>
      </c>
      <c r="F169">
        <v>2.0339005449849319</v>
      </c>
      <c r="G169">
        <v>2.1149979160245862</v>
      </c>
    </row>
    <row r="170" spans="1:7" x14ac:dyDescent="0.25">
      <c r="A170">
        <v>5</v>
      </c>
      <c r="B170">
        <v>5.3906770548132479E-7</v>
      </c>
      <c r="C170">
        <v>1.840183892394041E-7</v>
      </c>
      <c r="D170">
        <v>1.1107224446098751E-7</v>
      </c>
      <c r="E170">
        <v>1.09960261876166E-7</v>
      </c>
      <c r="F170">
        <v>2.1546877727006182</v>
      </c>
      <c r="G170">
        <v>2.202492353811293</v>
      </c>
    </row>
    <row r="171" spans="1:7" x14ac:dyDescent="0.25">
      <c r="A171">
        <v>1</v>
      </c>
      <c r="B171">
        <v>5.7389626724558919E-7</v>
      </c>
      <c r="C171">
        <v>1.944643479102962E-7</v>
      </c>
      <c r="D171">
        <v>4.9558879372792611E-7</v>
      </c>
      <c r="E171">
        <v>4.957950500486213E-7</v>
      </c>
      <c r="F171">
        <v>2.466763642236327</v>
      </c>
      <c r="G171">
        <v>2.4963359929241729</v>
      </c>
    </row>
    <row r="173" spans="1:7" x14ac:dyDescent="0.25">
      <c r="A173" t="s">
        <v>280</v>
      </c>
    </row>
    <row r="174" spans="1:7" x14ac:dyDescent="0.25">
      <c r="A174" t="s">
        <v>237</v>
      </c>
      <c r="B174" t="s">
        <v>238</v>
      </c>
      <c r="C174" t="s">
        <v>239</v>
      </c>
      <c r="D174" t="s">
        <v>240</v>
      </c>
      <c r="E174" t="s">
        <v>241</v>
      </c>
      <c r="F174" t="s">
        <v>242</v>
      </c>
      <c r="G174" t="s">
        <v>243</v>
      </c>
    </row>
    <row r="175" spans="1:7" x14ac:dyDescent="0.25">
      <c r="A175">
        <v>125</v>
      </c>
      <c r="B175">
        <v>2.9052788831771471E-7</v>
      </c>
      <c r="C175">
        <v>3.0661348735942277E-7</v>
      </c>
      <c r="D175">
        <v>2.1407819719887711E-7</v>
      </c>
      <c r="E175">
        <v>2.1241794430404711E-7</v>
      </c>
      <c r="F175">
        <v>1.960559287825548</v>
      </c>
      <c r="G175">
        <v>1.9628468141852811</v>
      </c>
    </row>
    <row r="176" spans="1:7" x14ac:dyDescent="0.25">
      <c r="A176">
        <v>120</v>
      </c>
      <c r="B176">
        <v>2.3662983584761129E-7</v>
      </c>
      <c r="C176">
        <v>3.0828752672757281E-7</v>
      </c>
      <c r="D176">
        <v>2.1412318571454609E-7</v>
      </c>
      <c r="E176">
        <v>2.1243643116394329E-7</v>
      </c>
      <c r="F176">
        <v>1.9605592720679179</v>
      </c>
      <c r="G176">
        <v>1.962846028995441</v>
      </c>
    </row>
    <row r="177" spans="1:7" x14ac:dyDescent="0.25">
      <c r="A177">
        <v>100</v>
      </c>
      <c r="B177">
        <v>2.6519380595756502E-7</v>
      </c>
      <c r="C177">
        <v>3.1345912566583069E-7</v>
      </c>
      <c r="D177">
        <v>2.1423970653745271E-7</v>
      </c>
      <c r="E177">
        <v>2.1249316965008569E-7</v>
      </c>
      <c r="F177">
        <v>1.9605611612949509</v>
      </c>
      <c r="G177">
        <v>1.962843462285951</v>
      </c>
    </row>
    <row r="178" spans="1:7" x14ac:dyDescent="0.25">
      <c r="A178">
        <v>60</v>
      </c>
      <c r="B178">
        <v>3.6630116612835751E-7</v>
      </c>
      <c r="C178">
        <v>3.2490328358388258E-7</v>
      </c>
      <c r="D178">
        <v>2.1508444575614649E-7</v>
      </c>
      <c r="E178">
        <v>2.1273147720224231E-7</v>
      </c>
      <c r="F178">
        <v>1.9605759583415829</v>
      </c>
      <c r="G178">
        <v>1.962829836681647</v>
      </c>
    </row>
    <row r="179" spans="1:7" x14ac:dyDescent="0.25">
      <c r="A179">
        <v>40</v>
      </c>
      <c r="B179">
        <v>4.5292319376098689E-7</v>
      </c>
      <c r="C179">
        <v>2.9751985151012853E-7</v>
      </c>
      <c r="D179">
        <v>2.1605156015467221E-7</v>
      </c>
      <c r="E179">
        <v>2.1315087601982851E-7</v>
      </c>
      <c r="F179">
        <v>1.9606032379237019</v>
      </c>
      <c r="G179">
        <v>1.9628123212052559</v>
      </c>
    </row>
    <row r="180" spans="1:7" x14ac:dyDescent="0.25">
      <c r="A180">
        <v>20</v>
      </c>
      <c r="B180">
        <v>5.3879512735693199E-7</v>
      </c>
      <c r="C180">
        <v>2.8232347949423729E-7</v>
      </c>
      <c r="D180">
        <v>2.195816480257613E-7</v>
      </c>
      <c r="E180">
        <v>2.159422277279989E-7</v>
      </c>
      <c r="F180">
        <v>1.9607374409825711</v>
      </c>
      <c r="G180">
        <v>1.9627881332614769</v>
      </c>
    </row>
    <row r="181" spans="1:7" x14ac:dyDescent="0.25">
      <c r="A181">
        <v>10</v>
      </c>
      <c r="B181">
        <v>5.93429689624355E-7</v>
      </c>
      <c r="C181">
        <v>2.7480174074585408E-7</v>
      </c>
      <c r="D181">
        <v>2.3188347840240211E-7</v>
      </c>
      <c r="E181">
        <v>2.277835614594281E-7</v>
      </c>
      <c r="F181">
        <v>1.962081761734102</v>
      </c>
      <c r="G181">
        <v>1.9638093219154029</v>
      </c>
    </row>
    <row r="182" spans="1:7" x14ac:dyDescent="0.25">
      <c r="A182">
        <v>5</v>
      </c>
      <c r="B182">
        <v>6.5564686559077645E-7</v>
      </c>
      <c r="C182">
        <v>2.6405572352616061E-7</v>
      </c>
      <c r="D182">
        <v>2.7297530378487609E-7</v>
      </c>
      <c r="E182">
        <v>2.6805543606327558E-7</v>
      </c>
      <c r="F182">
        <v>1.973519210595867</v>
      </c>
      <c r="G182">
        <v>1.9754057057360761</v>
      </c>
    </row>
    <row r="183" spans="1:7" x14ac:dyDescent="0.25">
      <c r="A183">
        <v>1</v>
      </c>
      <c r="B183">
        <v>6.8978627454478239E-7</v>
      </c>
      <c r="C183">
        <v>2.5231980979214232E-7</v>
      </c>
      <c r="D183">
        <v>8.6510529330396362E-7</v>
      </c>
      <c r="E183">
        <v>8.6409313220201131E-7</v>
      </c>
      <c r="F183">
        <v>2.059101250207739</v>
      </c>
      <c r="G183">
        <v>2.0597264826117421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986A-9B6C-433A-B3CA-42603A0D7EF7}">
  <sheetPr>
    <pageSetUpPr fitToPage="1"/>
  </sheetPr>
  <dimension ref="C2:J194"/>
  <sheetViews>
    <sheetView showGridLines="0" tabSelected="1" zoomScale="120" zoomScaleNormal="120" workbookViewId="0"/>
  </sheetViews>
  <sheetFormatPr defaultRowHeight="15" x14ac:dyDescent="0.25"/>
  <cols>
    <col min="3" max="3" width="9.5703125" customWidth="1"/>
    <col min="4" max="4" width="11.85546875" customWidth="1"/>
    <col min="5" max="6" width="9.7109375" customWidth="1"/>
    <col min="8" max="8" width="11.140625" customWidth="1"/>
    <col min="9" max="10" width="9.7109375" customWidth="1"/>
  </cols>
  <sheetData>
    <row r="2" spans="3:10" x14ac:dyDescent="0.25">
      <c r="C2" s="62" t="s">
        <v>261</v>
      </c>
      <c r="D2" s="63"/>
      <c r="E2" s="63"/>
      <c r="F2" s="63"/>
      <c r="G2" s="63"/>
      <c r="H2" s="63"/>
      <c r="I2" s="64"/>
      <c r="J2" s="64"/>
    </row>
    <row r="3" spans="3:10" ht="15.75" x14ac:dyDescent="0.25">
      <c r="C3" s="65" t="s">
        <v>250</v>
      </c>
      <c r="D3" s="66">
        <f>VLOOKUP(I3,Descript,2,FALSE)</f>
        <v>1</v>
      </c>
      <c r="E3" s="67"/>
      <c r="F3" s="67" t="str">
        <f>VLOOKUP(I3,Descript,3,FALSE)</f>
        <v>5:5</v>
      </c>
      <c r="G3" s="68"/>
      <c r="H3" s="65" t="s">
        <v>268</v>
      </c>
      <c r="I3" s="66" t="str">
        <f>PythonResults!A29</f>
        <v>P1as</v>
      </c>
      <c r="J3" s="69"/>
    </row>
    <row r="4" spans="3:10" x14ac:dyDescent="0.25">
      <c r="C4" s="81" t="s">
        <v>251</v>
      </c>
      <c r="D4" s="82"/>
      <c r="E4" s="81" t="s">
        <v>252</v>
      </c>
      <c r="F4" s="82"/>
      <c r="G4" s="81" t="s">
        <v>253</v>
      </c>
      <c r="H4" s="82"/>
      <c r="I4" s="81" t="s">
        <v>254</v>
      </c>
      <c r="J4" s="82"/>
    </row>
    <row r="5" spans="3:10" ht="38.25" x14ac:dyDescent="0.25">
      <c r="C5" s="70" t="s">
        <v>255</v>
      </c>
      <c r="D5" s="70" t="s">
        <v>256</v>
      </c>
      <c r="E5" s="70" t="s">
        <v>260</v>
      </c>
      <c r="F5" s="70" t="s">
        <v>259</v>
      </c>
      <c r="G5" s="70" t="s">
        <v>260</v>
      </c>
      <c r="H5" s="70" t="s">
        <v>259</v>
      </c>
      <c r="I5" s="70" t="s">
        <v>257</v>
      </c>
      <c r="J5" s="70" t="s">
        <v>258</v>
      </c>
    </row>
    <row r="6" spans="3:10" x14ac:dyDescent="0.25">
      <c r="C6" s="71">
        <v>0.2</v>
      </c>
      <c r="D6" s="72">
        <f>PythonResults!A31</f>
        <v>125</v>
      </c>
      <c r="E6" s="75">
        <f>PythonResults!B31*1000000</f>
        <v>0.21318052566060861</v>
      </c>
      <c r="F6" s="75">
        <f>PythonResults!C31*1000000</f>
        <v>0.1008252137084773</v>
      </c>
      <c r="G6" s="75">
        <f>PythonResults!D31*1000000</f>
        <v>3.7234674627354331E-2</v>
      </c>
      <c r="H6" s="75">
        <f>PythonResults!E31*1000000</f>
        <v>2.3912052206402391E-2</v>
      </c>
      <c r="I6" s="73">
        <f>PythonResults!F31</f>
        <v>2.1069632130631759</v>
      </c>
      <c r="J6" s="73">
        <f>PythonResults!G31</f>
        <v>2.112233658139631</v>
      </c>
    </row>
    <row r="7" spans="3:10" x14ac:dyDescent="0.25">
      <c r="C7" s="71">
        <v>0.2</v>
      </c>
      <c r="D7" s="72">
        <f>PythonResults!A32</f>
        <v>120</v>
      </c>
      <c r="E7" s="75">
        <f>PythonResults!B32*1000000</f>
        <v>0.2168601917304904</v>
      </c>
      <c r="F7" s="75">
        <f>PythonResults!C32*1000000</f>
        <v>0.1018987873916741</v>
      </c>
      <c r="G7" s="75">
        <f>PythonResults!D32*1000000</f>
        <v>3.7256672812452513E-2</v>
      </c>
      <c r="H7" s="75">
        <f>PythonResults!E32*1000000</f>
        <v>2.3938966092991669E-2</v>
      </c>
      <c r="I7" s="73">
        <f>PythonResults!F32</f>
        <v>2.1066287080589392</v>
      </c>
      <c r="J7" s="73">
        <f>PythonResults!G32</f>
        <v>2.1112639019286119</v>
      </c>
    </row>
    <row r="8" spans="3:10" x14ac:dyDescent="0.25">
      <c r="C8" s="71">
        <v>0.2</v>
      </c>
      <c r="D8" s="72">
        <f>PythonResults!A33</f>
        <v>100</v>
      </c>
      <c r="E8" s="75">
        <f>PythonResults!B33*1000000</f>
        <v>0.23790444002649161</v>
      </c>
      <c r="F8" s="75">
        <f>PythonResults!C33*1000000</f>
        <v>0.10402432192547489</v>
      </c>
      <c r="G8" s="75">
        <f>PythonResults!D33*1000000</f>
        <v>3.7500148223978756E-2</v>
      </c>
      <c r="H8" s="75">
        <f>PythonResults!E33*1000000</f>
        <v>2.4029891897763677E-2</v>
      </c>
      <c r="I8" s="73">
        <f>PythonResults!F33</f>
        <v>2.10221600686112</v>
      </c>
      <c r="J8" s="73">
        <f>PythonResults!G33</f>
        <v>2.1082121632237389</v>
      </c>
    </row>
    <row r="9" spans="3:10" x14ac:dyDescent="0.25">
      <c r="C9" s="71">
        <v>0.2</v>
      </c>
      <c r="D9" s="72">
        <f>PythonResults!A34</f>
        <v>60</v>
      </c>
      <c r="E9" s="75">
        <f>PythonResults!B34*1000000</f>
        <v>0.31959878130277081</v>
      </c>
      <c r="F9" s="75">
        <f>PythonResults!C34*1000000</f>
        <v>9.2615885435860551E-2</v>
      </c>
      <c r="G9" s="75">
        <f>PythonResults!D34*1000000</f>
        <v>3.877748693960336E-2</v>
      </c>
      <c r="H9" s="75">
        <f>PythonResults!E34*1000000</f>
        <v>2.45002007936902E-2</v>
      </c>
      <c r="I9" s="73">
        <f>PythonResults!F34</f>
        <v>2.084612150502966</v>
      </c>
      <c r="J9" s="73">
        <f>PythonResults!G34</f>
        <v>2.095945345572884</v>
      </c>
    </row>
    <row r="10" spans="3:10" x14ac:dyDescent="0.25">
      <c r="C10" s="71">
        <v>0.2</v>
      </c>
      <c r="D10" s="72">
        <f>PythonResults!A35</f>
        <v>40</v>
      </c>
      <c r="E10" s="75">
        <f>PythonResults!B35*1000000</f>
        <v>0.37846641785345836</v>
      </c>
      <c r="F10" s="75">
        <f>PythonResults!C35*1000000</f>
        <v>8.1631980416778022E-2</v>
      </c>
      <c r="G10" s="75">
        <f>PythonResults!D35*1000000</f>
        <v>4.0258501433892702E-2</v>
      </c>
      <c r="H10" s="75">
        <f>PythonResults!E35*1000000</f>
        <v>2.5479743860836689E-2</v>
      </c>
      <c r="I10" s="73">
        <f>PythonResults!F35</f>
        <v>2.0713208921278432</v>
      </c>
      <c r="J10" s="73">
        <f>PythonResults!G35</f>
        <v>2.0842057292720981</v>
      </c>
    </row>
    <row r="11" spans="3:10" x14ac:dyDescent="0.25">
      <c r="C11" s="71">
        <v>0.2</v>
      </c>
      <c r="D11" s="72">
        <f>PythonResults!A36</f>
        <v>20</v>
      </c>
      <c r="E11" s="75">
        <f>PythonResults!B36*1000000</f>
        <v>0.450190152857394</v>
      </c>
      <c r="F11" s="75">
        <f>PythonResults!C36*1000000</f>
        <v>7.5248033397269362E-2</v>
      </c>
      <c r="G11" s="75">
        <f>PythonResults!D36*1000000</f>
        <v>4.535097616715756E-2</v>
      </c>
      <c r="H11" s="75">
        <f>PythonResults!E36*1000000</f>
        <v>3.1879136999502122E-2</v>
      </c>
      <c r="I11" s="73">
        <f>PythonResults!F36</f>
        <v>2.0524586907132769</v>
      </c>
      <c r="J11" s="73">
        <f>PythonResults!G36</f>
        <v>2.1035227718090019</v>
      </c>
    </row>
    <row r="12" spans="3:10" x14ac:dyDescent="0.25">
      <c r="C12" s="71">
        <v>0.2</v>
      </c>
      <c r="D12" s="72">
        <f>PythonResults!A37</f>
        <v>10</v>
      </c>
      <c r="E12" s="75">
        <f>PythonResults!B37*1000000</f>
        <v>0.4968756873194215</v>
      </c>
      <c r="F12" s="75">
        <f>PythonResults!C37*1000000</f>
        <v>6.7683951408249912E-2</v>
      </c>
      <c r="G12" s="75">
        <f>PythonResults!D37*1000000</f>
        <v>6.0134436071060657E-2</v>
      </c>
      <c r="H12" s="75">
        <f>PythonResults!E37*1000000</f>
        <v>5.2488363519360738E-2</v>
      </c>
      <c r="I12" s="73">
        <f>PythonResults!F37</f>
        <v>2.110044265394547</v>
      </c>
      <c r="J12" s="73">
        <f>PythonResults!G37</f>
        <v>2.265324295055799</v>
      </c>
    </row>
    <row r="13" spans="3:10" x14ac:dyDescent="0.25">
      <c r="C13" s="71">
        <v>0.2</v>
      </c>
      <c r="D13" s="72">
        <f>PythonResults!A38</f>
        <v>5</v>
      </c>
      <c r="E13" s="74">
        <f>PythonResults!B38*1000000</f>
        <v>0.54763967539300251</v>
      </c>
      <c r="F13" s="74">
        <f>PythonResults!C38*1000000</f>
        <v>6.2710676300013896E-2</v>
      </c>
      <c r="G13" s="74">
        <f>PythonResults!D38*1000000</f>
        <v>0.1040117799222946</v>
      </c>
      <c r="H13" s="74">
        <f>PythonResults!E38*1000000</f>
        <v>0.1019180227809774</v>
      </c>
      <c r="I13" s="73">
        <f>PythonResults!F38</f>
        <v>2.2856308950487372</v>
      </c>
      <c r="J13" s="73">
        <f>PythonResults!G38</f>
        <v>2.4338305213645541</v>
      </c>
    </row>
    <row r="14" spans="3:10" x14ac:dyDescent="0.25">
      <c r="C14" s="71">
        <v>0.2</v>
      </c>
      <c r="D14" s="72">
        <f>PythonResults!A39</f>
        <v>1</v>
      </c>
      <c r="E14" s="74">
        <f>PythonResults!B39*1000000</f>
        <v>0.58246823715726692</v>
      </c>
      <c r="F14" s="74">
        <f>PythonResults!C39*1000000</f>
        <v>7.3156634970905965E-2</v>
      </c>
      <c r="G14" s="74">
        <f>PythonResults!D39*1000000</f>
        <v>0.49567858488986105</v>
      </c>
      <c r="H14" s="74">
        <f>PythonResults!E39*1000000</f>
        <v>0.4961766310419734</v>
      </c>
      <c r="I14" s="73">
        <f>PythonResults!F39</f>
        <v>2.486563057060839</v>
      </c>
      <c r="J14" s="73">
        <f>PythonResults!G39</f>
        <v>2.5221421288471562</v>
      </c>
    </row>
    <row r="17" spans="3:10" x14ac:dyDescent="0.25">
      <c r="C17" s="62" t="s">
        <v>262</v>
      </c>
      <c r="D17" s="63"/>
      <c r="E17" s="63"/>
      <c r="F17" s="63"/>
      <c r="G17" s="63"/>
      <c r="H17" s="63"/>
      <c r="I17" s="64"/>
      <c r="J17" s="64"/>
    </row>
    <row r="18" spans="3:10" ht="15.75" x14ac:dyDescent="0.25">
      <c r="C18" s="65" t="s">
        <v>250</v>
      </c>
      <c r="D18" s="66">
        <f>VLOOKUP(I18,Descript,2,FALSE)</f>
        <v>4</v>
      </c>
      <c r="E18" s="67"/>
      <c r="F18" s="67" t="str">
        <f>VLOOKUP(I18,Descript,3,FALSE)</f>
        <v>20:5</v>
      </c>
      <c r="G18" s="68"/>
      <c r="H18" s="65" t="s">
        <v>268</v>
      </c>
      <c r="I18" s="66" t="str">
        <f>PythonResults!A41</f>
        <v>P1ap</v>
      </c>
      <c r="J18" s="69"/>
    </row>
    <row r="19" spans="3:10" x14ac:dyDescent="0.25">
      <c r="C19" s="81" t="s">
        <v>251</v>
      </c>
      <c r="D19" s="82"/>
      <c r="E19" s="81" t="s">
        <v>252</v>
      </c>
      <c r="F19" s="82"/>
      <c r="G19" s="81" t="s">
        <v>253</v>
      </c>
      <c r="H19" s="82"/>
      <c r="I19" s="81" t="s">
        <v>254</v>
      </c>
      <c r="J19" s="82"/>
    </row>
    <row r="20" spans="3:10" ht="38.25" x14ac:dyDescent="0.25">
      <c r="C20" s="70" t="s">
        <v>255</v>
      </c>
      <c r="D20" s="70" t="s">
        <v>256</v>
      </c>
      <c r="E20" s="70" t="s">
        <v>260</v>
      </c>
      <c r="F20" s="70" t="s">
        <v>259</v>
      </c>
      <c r="G20" s="70" t="s">
        <v>260</v>
      </c>
      <c r="H20" s="70" t="s">
        <v>259</v>
      </c>
      <c r="I20" s="70" t="s">
        <v>257</v>
      </c>
      <c r="J20" s="70" t="s">
        <v>258</v>
      </c>
    </row>
    <row r="21" spans="3:10" x14ac:dyDescent="0.25">
      <c r="C21" s="71">
        <v>0.2</v>
      </c>
      <c r="D21" s="72">
        <f>PythonResults!A43</f>
        <v>125</v>
      </c>
      <c r="E21" s="75">
        <f>PythonResults!B43*1000000</f>
        <v>0.20302131131782358</v>
      </c>
      <c r="F21" s="75">
        <f>PythonResults!C43*1000000</f>
        <v>0.24829298212244691</v>
      </c>
      <c r="G21" s="75">
        <f>PythonResults!D43*1000000</f>
        <v>5.160662732608623E-2</v>
      </c>
      <c r="H21" s="75">
        <f>PythonResults!E43*1000000</f>
        <v>7.8641588834975018E-2</v>
      </c>
      <c r="I21" s="73">
        <f>PythonResults!F43</f>
        <v>2.0271485904378692</v>
      </c>
      <c r="J21" s="73">
        <f>PythonResults!G43</f>
        <v>2.2634540375540171</v>
      </c>
    </row>
    <row r="22" spans="3:10" x14ac:dyDescent="0.25">
      <c r="C22" s="71">
        <v>0.2</v>
      </c>
      <c r="D22" s="72">
        <f>PythonResults!A44</f>
        <v>120</v>
      </c>
      <c r="E22" s="75">
        <f>PythonResults!B44*1000000</f>
        <v>0.2067009773877054</v>
      </c>
      <c r="F22" s="75">
        <f>PythonResults!C44*1000000</f>
        <v>0.24936655580564371</v>
      </c>
      <c r="G22" s="75">
        <f>PythonResults!D44*1000000</f>
        <v>5.167969584389915E-2</v>
      </c>
      <c r="H22" s="75">
        <f>PythonResults!E44*1000000</f>
        <v>7.8654515001157124E-2</v>
      </c>
      <c r="I22" s="73">
        <f>PythonResults!F44</f>
        <v>2.0268857586397182</v>
      </c>
      <c r="J22" s="73">
        <f>PythonResults!G44</f>
        <v>2.2629346429266488</v>
      </c>
    </row>
    <row r="23" spans="3:10" x14ac:dyDescent="0.25">
      <c r="C23" s="71">
        <v>0.2</v>
      </c>
      <c r="D23" s="72">
        <f>PythonResults!A45</f>
        <v>100</v>
      </c>
      <c r="E23" s="75">
        <f>PythonResults!B45*1000000</f>
        <v>0.2277452256837065</v>
      </c>
      <c r="F23" s="75">
        <f>PythonResults!C45*1000000</f>
        <v>0.25149209033944447</v>
      </c>
      <c r="G23" s="75">
        <f>PythonResults!D45*1000000</f>
        <v>5.221227297653816E-2</v>
      </c>
      <c r="H23" s="75">
        <f>PythonResults!E45*1000000</f>
        <v>7.8687356603649922E-2</v>
      </c>
      <c r="I23" s="73">
        <f>PythonResults!F45</f>
        <v>2.024928105124379</v>
      </c>
      <c r="J23" s="73">
        <f>PythonResults!G45</f>
        <v>2.2615978092475268</v>
      </c>
    </row>
    <row r="24" spans="3:10" x14ac:dyDescent="0.25">
      <c r="C24" s="71">
        <v>0.2</v>
      </c>
      <c r="D24" s="72">
        <f>PythonResults!A46</f>
        <v>60</v>
      </c>
      <c r="E24" s="75">
        <f>PythonResults!B46*1000000</f>
        <v>0.3094395669599857</v>
      </c>
      <c r="F24" s="75">
        <f>PythonResults!C46*1000000</f>
        <v>0.24008365384983021</v>
      </c>
      <c r="G24" s="75">
        <f>PythonResults!D46*1000000</f>
        <v>5.4824713132696407E-2</v>
      </c>
      <c r="H24" s="75">
        <f>PythonResults!E46*1000000</f>
        <v>7.869272763482725E-2</v>
      </c>
      <c r="I24" s="73">
        <f>PythonResults!F46</f>
        <v>2.0189441843178999</v>
      </c>
      <c r="J24" s="73">
        <f>PythonResults!G46</f>
        <v>2.2608142259823341</v>
      </c>
    </row>
    <row r="25" spans="3:10" x14ac:dyDescent="0.25">
      <c r="C25" s="71">
        <v>0.2</v>
      </c>
      <c r="D25" s="72">
        <f>PythonResults!A47</f>
        <v>40</v>
      </c>
      <c r="E25" s="75">
        <f>PythonResults!B47*1000000</f>
        <v>0.36830720351067331</v>
      </c>
      <c r="F25" s="75">
        <f>PythonResults!C47*1000000</f>
        <v>0.2290997488307476</v>
      </c>
      <c r="G25" s="75">
        <f>PythonResults!D47*1000000</f>
        <v>5.738387271900177E-2</v>
      </c>
      <c r="H25" s="75">
        <f>PythonResults!E47*1000000</f>
        <v>7.878986358811671E-2</v>
      </c>
      <c r="I25" s="73">
        <f>PythonResults!F47</f>
        <v>2.0165061218728488</v>
      </c>
      <c r="J25" s="73">
        <f>PythonResults!G47</f>
        <v>2.256574196776199</v>
      </c>
    </row>
    <row r="26" spans="3:10" x14ac:dyDescent="0.25">
      <c r="C26" s="71">
        <v>0.2</v>
      </c>
      <c r="D26" s="72">
        <f>PythonResults!A48</f>
        <v>20</v>
      </c>
      <c r="E26" s="75">
        <f>PythonResults!B48*1000000</f>
        <v>0.44003093851460889</v>
      </c>
      <c r="F26" s="75">
        <f>PythonResults!C48*1000000</f>
        <v>0.22271580181123898</v>
      </c>
      <c r="G26" s="75">
        <f>PythonResults!D48*1000000</f>
        <v>6.3017018714957601E-2</v>
      </c>
      <c r="H26" s="75">
        <f>PythonResults!E48*1000000</f>
        <v>7.9981146805236852E-2</v>
      </c>
      <c r="I26" s="73">
        <f>PythonResults!F48</f>
        <v>2.0136572046397889</v>
      </c>
      <c r="J26" s="73">
        <f>PythonResults!G48</f>
        <v>2.221365005069492</v>
      </c>
    </row>
    <row r="27" spans="3:10" x14ac:dyDescent="0.25">
      <c r="C27" s="71">
        <v>0.2</v>
      </c>
      <c r="D27" s="72">
        <f>PythonResults!A49</f>
        <v>10</v>
      </c>
      <c r="E27" s="75">
        <f>PythonResults!B49*1000000</f>
        <v>0.48671647297663639</v>
      </c>
      <c r="F27" s="75">
        <f>PythonResults!C49*1000000</f>
        <v>0.21515171982221951</v>
      </c>
      <c r="G27" s="75">
        <f>PythonResults!D49*1000000</f>
        <v>7.4651924290257007E-2</v>
      </c>
      <c r="H27" s="75">
        <f>PythonResults!E49*1000000</f>
        <v>8.6268395204090562E-2</v>
      </c>
      <c r="I27" s="73">
        <f>PythonResults!F49</f>
        <v>2.0337010696348909</v>
      </c>
      <c r="J27" s="73">
        <f>PythonResults!G49</f>
        <v>2.156574442587849</v>
      </c>
    </row>
    <row r="28" spans="3:10" x14ac:dyDescent="0.25">
      <c r="C28" s="71">
        <v>0.2</v>
      </c>
      <c r="D28" s="72">
        <f>PythonResults!A50</f>
        <v>5</v>
      </c>
      <c r="E28" s="74">
        <f>PythonResults!B50*1000000</f>
        <v>0.53748046105021741</v>
      </c>
      <c r="F28" s="74">
        <f>PythonResults!C50*1000000</f>
        <v>0.21017844471398348</v>
      </c>
      <c r="G28" s="74">
        <f>PythonResults!D50*1000000</f>
        <v>0.1110948904277644</v>
      </c>
      <c r="H28" s="74">
        <f>PythonResults!E50*1000000</f>
        <v>0.1156364633951467</v>
      </c>
      <c r="I28" s="73">
        <f>PythonResults!F50</f>
        <v>2.154402829296457</v>
      </c>
      <c r="J28" s="73">
        <f>PythonResults!G50</f>
        <v>2.179593326673233</v>
      </c>
    </row>
    <row r="29" spans="3:10" x14ac:dyDescent="0.25">
      <c r="C29" s="71">
        <v>0.2</v>
      </c>
      <c r="D29" s="72">
        <f>PythonResults!A51</f>
        <v>1</v>
      </c>
      <c r="E29" s="74">
        <f>PythonResults!B51*1000000</f>
        <v>0.57230902281448182</v>
      </c>
      <c r="F29" s="74">
        <f>PythonResults!C51*1000000</f>
        <v>0.2206244033848756</v>
      </c>
      <c r="G29" s="74">
        <f>PythonResults!D51*1000000</f>
        <v>0.49558871434711971</v>
      </c>
      <c r="H29" s="74">
        <f>PythonResults!E51*1000000</f>
        <v>0.49573091338561448</v>
      </c>
      <c r="I29" s="73">
        <f>PythonResults!F51</f>
        <v>2.4667086457786258</v>
      </c>
      <c r="J29" s="73">
        <f>PythonResults!G51</f>
        <v>2.4858811309590179</v>
      </c>
    </row>
    <row r="32" spans="3:10" x14ac:dyDescent="0.25">
      <c r="C32" s="62" t="s">
        <v>263</v>
      </c>
      <c r="D32" s="63"/>
      <c r="E32" s="63"/>
      <c r="F32" s="63"/>
      <c r="G32" s="63"/>
      <c r="H32" s="63"/>
      <c r="I32" s="64"/>
      <c r="J32" s="64"/>
    </row>
    <row r="33" spans="3:10" ht="15.75" x14ac:dyDescent="0.25">
      <c r="C33" s="65" t="s">
        <v>250</v>
      </c>
      <c r="D33" s="66">
        <f>VLOOKUP(I33,Descript,2,FALSE)</f>
        <v>20</v>
      </c>
      <c r="E33" s="67"/>
      <c r="F33" s="67" t="str">
        <f>VLOOKUP(I33,Descript,3,FALSE)</f>
        <v>100:5</v>
      </c>
      <c r="G33" s="68"/>
      <c r="H33" s="65" t="s">
        <v>268</v>
      </c>
      <c r="I33" s="66" t="str">
        <f>PythonResults!A53</f>
        <v>P2ap</v>
      </c>
      <c r="J33" s="69"/>
    </row>
    <row r="34" spans="3:10" x14ac:dyDescent="0.25">
      <c r="C34" s="81" t="s">
        <v>251</v>
      </c>
      <c r="D34" s="82"/>
      <c r="E34" s="81" t="s">
        <v>252</v>
      </c>
      <c r="F34" s="82"/>
      <c r="G34" s="81" t="s">
        <v>253</v>
      </c>
      <c r="H34" s="82"/>
      <c r="I34" s="81" t="s">
        <v>254</v>
      </c>
      <c r="J34" s="82"/>
    </row>
    <row r="35" spans="3:10" ht="38.25" x14ac:dyDescent="0.25">
      <c r="C35" s="70" t="s">
        <v>255</v>
      </c>
      <c r="D35" s="70" t="s">
        <v>256</v>
      </c>
      <c r="E35" s="70" t="s">
        <v>260</v>
      </c>
      <c r="F35" s="70" t="s">
        <v>259</v>
      </c>
      <c r="G35" s="70" t="s">
        <v>260</v>
      </c>
      <c r="H35" s="70" t="s">
        <v>259</v>
      </c>
      <c r="I35" s="70" t="s">
        <v>257</v>
      </c>
      <c r="J35" s="70" t="s">
        <v>258</v>
      </c>
    </row>
    <row r="36" spans="3:10" x14ac:dyDescent="0.25">
      <c r="C36" s="71">
        <v>0.2</v>
      </c>
      <c r="D36" s="72">
        <f>PythonResults!A55</f>
        <v>125</v>
      </c>
      <c r="E36" s="75">
        <f>PythonResults!B55*1000000</f>
        <v>0.30652919430923181</v>
      </c>
      <c r="F36" s="75">
        <f>PythonResults!C55*1000000</f>
        <v>0.32463980252905966</v>
      </c>
      <c r="G36" s="75">
        <f>PythonResults!D55*1000000</f>
        <v>8.0239338661181395E-2</v>
      </c>
      <c r="H36" s="75">
        <f>PythonResults!E55*1000000</f>
        <v>8.4815635783231438E-2</v>
      </c>
      <c r="I36" s="73">
        <f>PythonResults!F55</f>
        <v>1.987187397723966</v>
      </c>
      <c r="J36" s="73">
        <f>PythonResults!G55</f>
        <v>2.1285899784744582</v>
      </c>
    </row>
    <row r="37" spans="3:10" x14ac:dyDescent="0.25">
      <c r="C37" s="71">
        <v>0.2</v>
      </c>
      <c r="D37" s="72">
        <f>PythonResults!A56</f>
        <v>120</v>
      </c>
      <c r="E37" s="75">
        <f>PythonResults!B56*1000000</f>
        <v>0.25628728304404419</v>
      </c>
      <c r="F37" s="75">
        <f>PythonResults!C56*1000000</f>
        <v>0.32658036180873606</v>
      </c>
      <c r="G37" s="75">
        <f>PythonResults!D56*1000000</f>
        <v>8.0372890412298392E-2</v>
      </c>
      <c r="H37" s="75">
        <f>PythonResults!E56*1000000</f>
        <v>8.4847760263373512E-2</v>
      </c>
      <c r="I37" s="73">
        <f>PythonResults!F56</f>
        <v>1.987021549024117</v>
      </c>
      <c r="J37" s="73">
        <f>PythonResults!G56</f>
        <v>2.128191875357166</v>
      </c>
    </row>
    <row r="38" spans="3:10" x14ac:dyDescent="0.25">
      <c r="C38" s="71">
        <v>0.2</v>
      </c>
      <c r="D38" s="72">
        <f>PythonResults!A57</f>
        <v>100</v>
      </c>
      <c r="E38" s="75">
        <f>PythonResults!B57*1000000</f>
        <v>0.2966432171079349</v>
      </c>
      <c r="F38" s="75">
        <f>PythonResults!C57*1000000</f>
        <v>0.33173025181870447</v>
      </c>
      <c r="G38" s="75">
        <f>PythonResults!D57*1000000</f>
        <v>8.0651401360317232E-2</v>
      </c>
      <c r="H38" s="75">
        <f>PythonResults!E57*1000000</f>
        <v>8.4938945727676005E-2</v>
      </c>
      <c r="I38" s="73">
        <f>PythonResults!F57</f>
        <v>1.986802872417275</v>
      </c>
      <c r="J38" s="73">
        <f>PythonResults!G57</f>
        <v>2.1270591431366279</v>
      </c>
    </row>
    <row r="39" spans="3:10" x14ac:dyDescent="0.25">
      <c r="C39" s="71">
        <v>0.2</v>
      </c>
      <c r="D39" s="72">
        <f>PythonResults!A58</f>
        <v>60</v>
      </c>
      <c r="E39" s="74">
        <f>PythonResults!B58*1000000</f>
        <v>0.4161029016709451</v>
      </c>
      <c r="F39" s="75">
        <f>PythonResults!C58*1000000</f>
        <v>0.33963761423981459</v>
      </c>
      <c r="G39" s="74">
        <f>PythonResults!D58*1000000</f>
        <v>8.2692428161416545E-2</v>
      </c>
      <c r="H39" s="75">
        <f>PythonResults!E58*1000000</f>
        <v>8.5265496853237976E-2</v>
      </c>
      <c r="I39" s="73">
        <f>PythonResults!F58</f>
        <v>1.9853163725715079</v>
      </c>
      <c r="J39" s="73">
        <f>PythonResults!G58</f>
        <v>2.1228512153202268</v>
      </c>
    </row>
    <row r="40" spans="3:10" x14ac:dyDescent="0.25">
      <c r="C40" s="71">
        <v>0.2</v>
      </c>
      <c r="D40" s="72">
        <f>PythonResults!A59</f>
        <v>40</v>
      </c>
      <c r="E40" s="74">
        <f>PythonResults!B59*1000000</f>
        <v>0.5088233545503198</v>
      </c>
      <c r="F40" s="75">
        <f>PythonResults!C59*1000000</f>
        <v>0.31621387381622079</v>
      </c>
      <c r="G40" s="74">
        <f>PythonResults!D59*1000000</f>
        <v>8.4866869335982018E-2</v>
      </c>
      <c r="H40" s="75">
        <f>PythonResults!E59*1000000</f>
        <v>8.5851444110457739E-2</v>
      </c>
      <c r="I40" s="73">
        <f>PythonResults!F59</f>
        <v>1.984391778354021</v>
      </c>
      <c r="J40" s="73">
        <f>PythonResults!G59</f>
        <v>2.116190369268073</v>
      </c>
    </row>
    <row r="41" spans="3:10" x14ac:dyDescent="0.25">
      <c r="C41" s="71">
        <v>0.2</v>
      </c>
      <c r="D41" s="72">
        <f>PythonResults!A60</f>
        <v>20</v>
      </c>
      <c r="E41" s="74">
        <f>PythonResults!B60*1000000</f>
        <v>0.60641079819419463</v>
      </c>
      <c r="F41" s="75">
        <f>PythonResults!C60*1000000</f>
        <v>0.30518258842241247</v>
      </c>
      <c r="G41" s="74">
        <f>PythonResults!D60*1000000</f>
        <v>9.1931886248614939E-2</v>
      </c>
      <c r="H41" s="75">
        <f>PythonResults!E60*1000000</f>
        <v>9.0262518340477396E-2</v>
      </c>
      <c r="I41" s="73">
        <f>PythonResults!F60</f>
        <v>1.9826430270117681</v>
      </c>
      <c r="J41" s="73">
        <f>PythonResults!G60</f>
        <v>2.081800558814606</v>
      </c>
    </row>
    <row r="42" spans="3:10" x14ac:dyDescent="0.25">
      <c r="C42" s="71">
        <v>0.2</v>
      </c>
      <c r="D42" s="72">
        <f>PythonResults!A61</f>
        <v>10</v>
      </c>
      <c r="E42" s="74">
        <f>PythonResults!B61*1000000</f>
        <v>0.66717818406040208</v>
      </c>
      <c r="F42" s="74">
        <f>PythonResults!C61*1000000</f>
        <v>0.29921027145839518</v>
      </c>
      <c r="G42" s="74">
        <f>PythonResults!D61*1000000</f>
        <v>0.1137598653384549</v>
      </c>
      <c r="H42" s="74">
        <f>PythonResults!E61*1000000</f>
        <v>0.110065863077365</v>
      </c>
      <c r="I42" s="73">
        <f>PythonResults!F61</f>
        <v>1.990854347606309</v>
      </c>
      <c r="J42" s="73">
        <f>PythonResults!G61</f>
        <v>2.0347282212380611</v>
      </c>
    </row>
    <row r="43" spans="3:10" x14ac:dyDescent="0.25">
      <c r="C43" s="71">
        <v>0.2</v>
      </c>
      <c r="D43" s="72">
        <f>PythonResults!A62</f>
        <v>5</v>
      </c>
      <c r="E43" s="74">
        <f>PythonResults!B62*1000000</f>
        <v>0.73354502187521387</v>
      </c>
      <c r="F43" s="74">
        <f>PythonResults!C62*1000000</f>
        <v>0.29320429774647672</v>
      </c>
      <c r="G43" s="74">
        <f>PythonResults!D62*1000000</f>
        <v>0.17001383644085868</v>
      </c>
      <c r="H43" s="74">
        <f>PythonResults!E62*1000000</f>
        <v>0.16565436879695461</v>
      </c>
      <c r="I43" s="73">
        <f>PythonResults!F62</f>
        <v>2.039375861854356</v>
      </c>
      <c r="J43" s="73">
        <f>PythonResults!G62</f>
        <v>2.0594528749831271</v>
      </c>
    </row>
    <row r="44" spans="3:10" x14ac:dyDescent="0.25">
      <c r="C44" s="71">
        <v>0.2</v>
      </c>
      <c r="D44" s="72">
        <f>PythonResults!A63</f>
        <v>1</v>
      </c>
      <c r="E44" s="74">
        <f>PythonResults!B63*1000000</f>
        <v>0.77368576989970739</v>
      </c>
      <c r="F44" s="74">
        <f>PythonResults!C63*1000000</f>
        <v>0.27381973286864131</v>
      </c>
      <c r="G44" s="74">
        <f>PythonResults!D63*1000000</f>
        <v>0.743016715510329</v>
      </c>
      <c r="H44" s="74">
        <f>PythonResults!E63*1000000</f>
        <v>0.74114833727585605</v>
      </c>
      <c r="I44" s="73">
        <f>PythonResults!F63</f>
        <v>2.114334736232955</v>
      </c>
      <c r="J44" s="73">
        <f>PythonResults!G63</f>
        <v>2.1168237623425128</v>
      </c>
    </row>
    <row r="47" spans="3:10" x14ac:dyDescent="0.25">
      <c r="C47" s="62" t="s">
        <v>275</v>
      </c>
      <c r="D47" s="63"/>
      <c r="E47" s="63"/>
      <c r="F47" s="63"/>
      <c r="G47" s="63"/>
      <c r="H47" s="63"/>
      <c r="I47" s="64"/>
      <c r="J47" s="64"/>
    </row>
    <row r="48" spans="3:10" ht="15.75" x14ac:dyDescent="0.25">
      <c r="C48" s="65" t="s">
        <v>250</v>
      </c>
      <c r="D48" s="66">
        <f>VLOOKUP(I48,Descript,2,FALSE)</f>
        <v>20</v>
      </c>
      <c r="E48" s="67"/>
      <c r="F48" s="67" t="str">
        <f>VLOOKUP(I48,Descript,3,FALSE)</f>
        <v>100:5</v>
      </c>
      <c r="G48" s="68"/>
      <c r="H48" s="65" t="s">
        <v>268</v>
      </c>
      <c r="I48" s="66" t="str">
        <f>PythonResults!A65</f>
        <v>P3as</v>
      </c>
      <c r="J48" s="69"/>
    </row>
    <row r="49" spans="3:10" x14ac:dyDescent="0.25">
      <c r="C49" s="81" t="s">
        <v>251</v>
      </c>
      <c r="D49" s="82"/>
      <c r="E49" s="81" t="s">
        <v>252</v>
      </c>
      <c r="F49" s="82"/>
      <c r="G49" s="81" t="s">
        <v>253</v>
      </c>
      <c r="H49" s="82"/>
      <c r="I49" s="81" t="s">
        <v>254</v>
      </c>
      <c r="J49" s="82"/>
    </row>
    <row r="50" spans="3:10" ht="38.25" x14ac:dyDescent="0.25">
      <c r="C50" s="70" t="s">
        <v>255</v>
      </c>
      <c r="D50" s="70" t="s">
        <v>256</v>
      </c>
      <c r="E50" s="70" t="s">
        <v>260</v>
      </c>
      <c r="F50" s="70" t="s">
        <v>259</v>
      </c>
      <c r="G50" s="70" t="s">
        <v>260</v>
      </c>
      <c r="H50" s="70" t="s">
        <v>259</v>
      </c>
      <c r="I50" s="70" t="s">
        <v>257</v>
      </c>
      <c r="J50" s="70" t="s">
        <v>258</v>
      </c>
    </row>
    <row r="51" spans="3:10" x14ac:dyDescent="0.25">
      <c r="C51" s="71">
        <v>0.2</v>
      </c>
      <c r="D51" s="72">
        <f>PythonResults!A67</f>
        <v>125</v>
      </c>
      <c r="E51" s="74">
        <f>PythonResults!B67*1000000</f>
        <v>0.46353063384460302</v>
      </c>
      <c r="F51" s="74">
        <f>PythonResults!C67*1000000</f>
        <v>0.38471723227838878</v>
      </c>
      <c r="G51" s="74">
        <f>PythonResults!D67*1000000</f>
        <v>9.3280932080363629E-2</v>
      </c>
      <c r="H51" s="74">
        <f>PythonResults!E67*1000000</f>
        <v>8.9343568881125601E-2</v>
      </c>
      <c r="I51" s="73">
        <f>PythonResults!F67</f>
        <v>1.980021138608909</v>
      </c>
      <c r="J51" s="73">
        <f>PythonResults!G67</f>
        <v>2.0850564081831431</v>
      </c>
    </row>
    <row r="52" spans="3:10" x14ac:dyDescent="0.25">
      <c r="C52" s="71">
        <v>0.2</v>
      </c>
      <c r="D52" s="72">
        <f>PythonResults!A68</f>
        <v>120</v>
      </c>
      <c r="E52" s="74">
        <f>PythonResults!B68*1000000</f>
        <v>0.4202420946762942</v>
      </c>
      <c r="F52" s="74">
        <f>PythonResults!C68*1000000</f>
        <v>0.39360512409761123</v>
      </c>
      <c r="G52" s="74">
        <f>PythonResults!D68*1000000</f>
        <v>9.3359603113528811E-2</v>
      </c>
      <c r="H52" s="74">
        <f>PythonResults!E68*1000000</f>
        <v>8.9365755160530705E-2</v>
      </c>
      <c r="I52" s="73">
        <f>PythonResults!F68</f>
        <v>1.9799649261119061</v>
      </c>
      <c r="J52" s="73">
        <f>PythonResults!G68</f>
        <v>2.0848937139406072</v>
      </c>
    </row>
    <row r="53" spans="3:10" x14ac:dyDescent="0.25">
      <c r="C53" s="71">
        <v>0.2</v>
      </c>
      <c r="D53" s="72">
        <f>PythonResults!A69</f>
        <v>100</v>
      </c>
      <c r="E53" s="74">
        <f>PythonResults!B69*1000000</f>
        <v>0.45659917394494648</v>
      </c>
      <c r="F53" s="74">
        <f>PythonResults!C69*1000000</f>
        <v>0.40059267667302029</v>
      </c>
      <c r="G53" s="74">
        <f>PythonResults!D69*1000000</f>
        <v>9.3582004258464829E-2</v>
      </c>
      <c r="H53" s="74">
        <f>PythonResults!E69*1000000</f>
        <v>8.9503066319852165E-2</v>
      </c>
      <c r="I53" s="73">
        <f>PythonResults!F69</f>
        <v>1.9798628437276691</v>
      </c>
      <c r="J53" s="73">
        <f>PythonResults!G69</f>
        <v>2.0838427333968959</v>
      </c>
    </row>
    <row r="54" spans="3:10" x14ac:dyDescent="0.25">
      <c r="C54" s="71">
        <v>0.2</v>
      </c>
      <c r="D54" s="72">
        <f>PythonResults!A70</f>
        <v>60</v>
      </c>
      <c r="E54" s="74">
        <f>PythonResults!B70*1000000</f>
        <v>0.58385313528648664</v>
      </c>
      <c r="F54" s="74">
        <f>PythonResults!C70*1000000</f>
        <v>0.42568368282359648</v>
      </c>
      <c r="G54" s="74">
        <f>PythonResults!D70*1000000</f>
        <v>9.5641338132857953E-2</v>
      </c>
      <c r="H54" s="74">
        <f>PythonResults!E70*1000000</f>
        <v>9.0120122848619977E-2</v>
      </c>
      <c r="I54" s="73">
        <f>PythonResults!F70</f>
        <v>1.9788103324847559</v>
      </c>
      <c r="J54" s="73">
        <f>PythonResults!G70</f>
        <v>2.0791273057991941</v>
      </c>
    </row>
    <row r="55" spans="3:10" x14ac:dyDescent="0.25">
      <c r="C55" s="71">
        <v>0.2</v>
      </c>
      <c r="D55" s="72">
        <f>PythonResults!A71</f>
        <v>40</v>
      </c>
      <c r="E55" s="74">
        <f>PythonResults!B71*1000000</f>
        <v>0.70649351230898672</v>
      </c>
      <c r="F55" s="74">
        <f>PythonResults!C71*1000000</f>
        <v>0.39400623994739958</v>
      </c>
      <c r="G55" s="74">
        <f>PythonResults!D71*1000000</f>
        <v>9.8192022800876091E-2</v>
      </c>
      <c r="H55" s="74">
        <f>PythonResults!E71*1000000</f>
        <v>9.1326846321005933E-2</v>
      </c>
      <c r="I55" s="73">
        <f>PythonResults!F71</f>
        <v>1.97785970442883</v>
      </c>
      <c r="J55" s="73">
        <f>PythonResults!G71</f>
        <v>2.0710598853791211</v>
      </c>
    </row>
    <row r="56" spans="3:10" x14ac:dyDescent="0.25">
      <c r="C56" s="71">
        <v>0.2</v>
      </c>
      <c r="D56" s="72">
        <f>PythonResults!A72</f>
        <v>20</v>
      </c>
      <c r="E56" s="74">
        <f>PythonResults!B72*1000000</f>
        <v>0.82918513482504919</v>
      </c>
      <c r="F56" s="74">
        <f>PythonResults!C72*1000000</f>
        <v>0.37621206302913557</v>
      </c>
      <c r="G56" s="74">
        <f>PythonResults!D72*1000000</f>
        <v>0.10735550685890949</v>
      </c>
      <c r="H56" s="74">
        <f>PythonResults!E72*1000000</f>
        <v>9.8660453205980256E-2</v>
      </c>
      <c r="I56" s="73">
        <f>PythonResults!F72</f>
        <v>1.9761172658270549</v>
      </c>
      <c r="J56" s="73">
        <f>PythonResults!G72</f>
        <v>2.039792269792533</v>
      </c>
    </row>
    <row r="57" spans="3:10" x14ac:dyDescent="0.25">
      <c r="C57" s="71">
        <v>0.2</v>
      </c>
      <c r="D57" s="72">
        <f>PythonResults!A73</f>
        <v>10</v>
      </c>
      <c r="E57" s="74">
        <f>PythonResults!B73*1000000</f>
        <v>0.91090343086972869</v>
      </c>
      <c r="F57" s="74">
        <f>PythonResults!C73*1000000</f>
        <v>0.36213300039197238</v>
      </c>
      <c r="G57" s="74">
        <f>PythonResults!D73*1000000</f>
        <v>0.1355522296128738</v>
      </c>
      <c r="H57" s="74">
        <f>PythonResults!E73*1000000</f>
        <v>0.1269062293634402</v>
      </c>
      <c r="I57" s="73">
        <f>PythonResults!F73</f>
        <v>1.983208470855792</v>
      </c>
      <c r="J57" s="73">
        <f>PythonResults!G73</f>
        <v>2.0097655810574371</v>
      </c>
    </row>
    <row r="58" spans="3:10" x14ac:dyDescent="0.25">
      <c r="C58" s="71">
        <v>0.2</v>
      </c>
      <c r="D58" s="72">
        <f>PythonResults!A74</f>
        <v>5</v>
      </c>
      <c r="E58" s="74">
        <f>PythonResults!B74*1000000</f>
        <v>0.99081895184486823</v>
      </c>
      <c r="F58" s="74">
        <f>PythonResults!C74*1000000</f>
        <v>0.35427464639033329</v>
      </c>
      <c r="G58" s="74">
        <f>PythonResults!D74*1000000</f>
        <v>0.21195533012101361</v>
      </c>
      <c r="H58" s="74">
        <f>PythonResults!E74*1000000</f>
        <v>0.204547514037974</v>
      </c>
      <c r="I58" s="73">
        <f>PythonResults!F74</f>
        <v>2.01150379872406</v>
      </c>
      <c r="J58" s="73">
        <f>PythonResults!G74</f>
        <v>2.023736916737561</v>
      </c>
    </row>
    <row r="59" spans="3:10" x14ac:dyDescent="0.25">
      <c r="C59" s="71">
        <v>0.2</v>
      </c>
      <c r="D59" s="72">
        <f>PythonResults!A75</f>
        <v>1</v>
      </c>
      <c r="E59" s="74">
        <f>PythonResults!B75*1000000</f>
        <v>1.038180191202589</v>
      </c>
      <c r="F59" s="74">
        <f>PythonResults!C75*1000000</f>
        <v>0.3508864959411051</v>
      </c>
      <c r="G59" s="74">
        <f>PythonResults!D75*1000000</f>
        <v>0.9348827888850133</v>
      </c>
      <c r="H59" s="74">
        <f>PythonResults!E75*1000000</f>
        <v>0.93394562715034268</v>
      </c>
      <c r="I59" s="73">
        <f>PythonResults!F75</f>
        <v>2.0494796501378651</v>
      </c>
      <c r="J59" s="73">
        <f>PythonResults!G75</f>
        <v>2.0499485612289772</v>
      </c>
    </row>
    <row r="62" spans="3:10" x14ac:dyDescent="0.25">
      <c r="C62" s="62" t="s">
        <v>264</v>
      </c>
      <c r="D62" s="63"/>
      <c r="E62" s="63"/>
      <c r="F62" s="63"/>
      <c r="G62" s="63"/>
      <c r="H62" s="63"/>
      <c r="I62" s="64"/>
      <c r="J62" s="64"/>
    </row>
    <row r="63" spans="3:10" ht="15.75" x14ac:dyDescent="0.25">
      <c r="C63" s="65" t="s">
        <v>250</v>
      </c>
      <c r="D63" s="66">
        <f>VLOOKUP(I63,Descript,2,FALSE)</f>
        <v>20</v>
      </c>
      <c r="E63" s="67"/>
      <c r="F63" s="67" t="str">
        <f>VLOOKUP(I63,Descript,3,FALSE)</f>
        <v>100:5</v>
      </c>
      <c r="G63" s="68"/>
      <c r="H63" s="65" t="s">
        <v>268</v>
      </c>
      <c r="I63" s="66" t="str">
        <f>PythonResults!A77</f>
        <v>P3as</v>
      </c>
      <c r="J63" s="69"/>
    </row>
    <row r="64" spans="3:10" x14ac:dyDescent="0.25">
      <c r="C64" s="81" t="s">
        <v>251</v>
      </c>
      <c r="D64" s="82"/>
      <c r="E64" s="81" t="s">
        <v>252</v>
      </c>
      <c r="F64" s="82"/>
      <c r="G64" s="81" t="s">
        <v>253</v>
      </c>
      <c r="H64" s="82"/>
      <c r="I64" s="81" t="s">
        <v>254</v>
      </c>
      <c r="J64" s="82"/>
    </row>
    <row r="65" spans="3:10" ht="38.25" x14ac:dyDescent="0.25">
      <c r="C65" s="70" t="s">
        <v>255</v>
      </c>
      <c r="D65" s="70" t="s">
        <v>256</v>
      </c>
      <c r="E65" s="70" t="s">
        <v>260</v>
      </c>
      <c r="F65" s="70" t="s">
        <v>259</v>
      </c>
      <c r="G65" s="70" t="s">
        <v>260</v>
      </c>
      <c r="H65" s="70" t="s">
        <v>259</v>
      </c>
      <c r="I65" s="70" t="s">
        <v>257</v>
      </c>
      <c r="J65" s="70" t="s">
        <v>258</v>
      </c>
    </row>
    <row r="66" spans="3:10" x14ac:dyDescent="0.25">
      <c r="C66" s="71">
        <v>0.2</v>
      </c>
      <c r="D66" s="72">
        <f>PythonResults!A79</f>
        <v>125</v>
      </c>
      <c r="E66" s="75">
        <f>PythonResults!B79*1000000</f>
        <v>0.33483667265617723</v>
      </c>
      <c r="F66" s="75">
        <f>PythonResults!C79*1000000</f>
        <v>0.29901376890068021</v>
      </c>
      <c r="G66" s="75">
        <f>PythonResults!D79*1000000</f>
        <v>8.0083219672502648E-2</v>
      </c>
      <c r="H66" s="75">
        <f>PythonResults!E79*1000000</f>
        <v>8.4814612274753981E-2</v>
      </c>
      <c r="I66" s="73">
        <f>PythonResults!F79</f>
        <v>1.9874153365519081</v>
      </c>
      <c r="J66" s="73">
        <f>PythonResults!G79</f>
        <v>2.1286033976351062</v>
      </c>
    </row>
    <row r="67" spans="3:10" x14ac:dyDescent="0.25">
      <c r="C67" s="71">
        <v>0.2</v>
      </c>
      <c r="D67" s="72">
        <f>PythonResults!A80</f>
        <v>120</v>
      </c>
      <c r="E67" s="75">
        <f>PythonResults!B80*1000000</f>
        <v>0.32179439088513101</v>
      </c>
      <c r="F67" s="75">
        <f>PythonResults!C80*1000000</f>
        <v>0.30178023804742449</v>
      </c>
      <c r="G67" s="75">
        <f>PythonResults!D80*1000000</f>
        <v>8.0090014999441322E-2</v>
      </c>
      <c r="H67" s="75">
        <f>PythonResults!E80*1000000</f>
        <v>8.4841053049819801E-2</v>
      </c>
      <c r="I67" s="73">
        <f>PythonResults!F80</f>
        <v>1.987432671947625</v>
      </c>
      <c r="J67" s="73">
        <f>PythonResults!G80</f>
        <v>2.1282792741626602</v>
      </c>
    </row>
    <row r="68" spans="3:10" x14ac:dyDescent="0.25">
      <c r="C68" s="71">
        <v>0.2</v>
      </c>
      <c r="D68" s="72">
        <f>PythonResults!A81</f>
        <v>100</v>
      </c>
      <c r="E68" s="75">
        <f>PythonResults!B81*1000000</f>
        <v>0.36861991640952269</v>
      </c>
      <c r="F68" s="75">
        <f>PythonResults!C81*1000000</f>
        <v>0.30312998082945281</v>
      </c>
      <c r="G68" s="75">
        <f>PythonResults!D81*1000000</f>
        <v>8.0606305461944472E-2</v>
      </c>
      <c r="H68" s="75">
        <f>PythonResults!E81*1000000</f>
        <v>8.4928561197217936E-2</v>
      </c>
      <c r="I68" s="73">
        <f>PythonResults!F81</f>
        <v>1.9868672822492941</v>
      </c>
      <c r="J68" s="73">
        <f>PythonResults!G81</f>
        <v>2.1271929183453069</v>
      </c>
    </row>
    <row r="69" spans="3:10" x14ac:dyDescent="0.25">
      <c r="C69" s="71">
        <v>0.2</v>
      </c>
      <c r="D69" s="72">
        <f>PythonResults!A82</f>
        <v>60</v>
      </c>
      <c r="E69" s="74">
        <f>PythonResults!B82*1000000</f>
        <v>0.47795097865725689</v>
      </c>
      <c r="F69" s="75">
        <f>PythonResults!C82*1000000</f>
        <v>0.30849501100765681</v>
      </c>
      <c r="G69" s="74">
        <f>PythonResults!D82*1000000</f>
        <v>8.2545398050919441E-2</v>
      </c>
      <c r="H69" s="75">
        <f>PythonResults!E82*1000000</f>
        <v>8.5201678753910451E-2</v>
      </c>
      <c r="I69" s="73">
        <f>PythonResults!F82</f>
        <v>1.985509985217905</v>
      </c>
      <c r="J69" s="73">
        <f>PythonResults!G82</f>
        <v>2.123641521145637</v>
      </c>
    </row>
    <row r="70" spans="3:10" x14ac:dyDescent="0.25">
      <c r="C70" s="71">
        <v>0.2</v>
      </c>
      <c r="D70" s="72">
        <f>PythonResults!A83</f>
        <v>40</v>
      </c>
      <c r="E70" s="74">
        <f>PythonResults!B83*1000000</f>
        <v>0.56815950759272371</v>
      </c>
      <c r="F70" s="75">
        <f>PythonResults!C83*1000000</f>
        <v>0.28260787901194323</v>
      </c>
      <c r="G70" s="74">
        <f>PythonResults!D83*1000000</f>
        <v>8.4934561724484325E-2</v>
      </c>
      <c r="H70" s="75">
        <f>PythonResults!E83*1000000</f>
        <v>8.5901756856548439E-2</v>
      </c>
      <c r="I70" s="73">
        <f>PythonResults!F83</f>
        <v>1.9843087719079779</v>
      </c>
      <c r="J70" s="73">
        <f>PythonResults!G83</f>
        <v>2.1156146826805409</v>
      </c>
    </row>
    <row r="71" spans="3:10" x14ac:dyDescent="0.25">
      <c r="C71" s="71">
        <v>0.2</v>
      </c>
      <c r="D71" s="72">
        <f>PythonResults!A84</f>
        <v>20</v>
      </c>
      <c r="E71" s="74">
        <f>PythonResults!B84*1000000</f>
        <v>0.66231128628853764</v>
      </c>
      <c r="F71" s="75">
        <f>PythonResults!C84*1000000</f>
        <v>0.26776816284398408</v>
      </c>
      <c r="G71" s="74">
        <f>PythonResults!D84*1000000</f>
        <v>9.2986927186748669E-2</v>
      </c>
      <c r="H71" s="75">
        <f>PythonResults!E84*1000000</f>
        <v>9.02479633964548E-2</v>
      </c>
      <c r="I71" s="73">
        <f>PythonResults!F84</f>
        <v>1.98159037101174</v>
      </c>
      <c r="J71" s="73">
        <f>PythonResults!G84</f>
        <v>2.0819163794889879</v>
      </c>
    </row>
    <row r="72" spans="3:10" x14ac:dyDescent="0.25">
      <c r="C72" s="71">
        <v>0.2</v>
      </c>
      <c r="D72" s="72">
        <f>PythonResults!A85</f>
        <v>10</v>
      </c>
      <c r="E72" s="74">
        <f>PythonResults!B85*1000000</f>
        <v>0.72450455455192042</v>
      </c>
      <c r="F72" s="74">
        <f>PythonResults!C85*1000000</f>
        <v>0.2629836596506645</v>
      </c>
      <c r="G72" s="74">
        <f>PythonResults!D85*1000000</f>
        <v>0.1143829129631322</v>
      </c>
      <c r="H72" s="74">
        <f>PythonResults!E85*1000000</f>
        <v>0.11021702782559829</v>
      </c>
      <c r="I72" s="73">
        <f>PythonResults!F85</f>
        <v>1.9902035402398279</v>
      </c>
      <c r="J72" s="73">
        <f>PythonResults!G85</f>
        <v>2.0343229366264581</v>
      </c>
    </row>
    <row r="73" spans="3:10" x14ac:dyDescent="0.25">
      <c r="C73" s="71">
        <v>0.2</v>
      </c>
      <c r="D73" s="72">
        <f>PythonResults!A86</f>
        <v>5</v>
      </c>
      <c r="E73" s="74">
        <f>PythonResults!B86*1000000</f>
        <v>0.79182108032937537</v>
      </c>
      <c r="F73" s="74">
        <f>PythonResults!C86*1000000</f>
        <v>0.26228626800942872</v>
      </c>
      <c r="G73" s="74">
        <f>PythonResults!D86*1000000</f>
        <v>0.1726646200831807</v>
      </c>
      <c r="H73" s="74">
        <f>PythonResults!E86*1000000</f>
        <v>0.1673505089345966</v>
      </c>
      <c r="I73" s="73">
        <f>PythonResults!F86</f>
        <v>2.0350046163986049</v>
      </c>
      <c r="J73" s="73">
        <f>PythonResults!G86</f>
        <v>2.0561076533633931</v>
      </c>
    </row>
    <row r="74" spans="3:10" x14ac:dyDescent="0.25">
      <c r="C74" s="71">
        <v>0.2</v>
      </c>
      <c r="D74" s="72">
        <f>PythonResults!A87</f>
        <v>1</v>
      </c>
      <c r="E74" s="74">
        <f>PythonResults!B87*1000000</f>
        <v>0.84615661680123178</v>
      </c>
      <c r="F74" s="74">
        <f>PythonResults!C87*1000000</f>
        <v>0.25735314132479259</v>
      </c>
      <c r="G74" s="74">
        <f>PythonResults!D87*1000000</f>
        <v>0.75979237470194705</v>
      </c>
      <c r="H74" s="74">
        <f>PythonResults!E87*1000000</f>
        <v>0.76022985747854877</v>
      </c>
      <c r="I74" s="73">
        <f>PythonResults!F87</f>
        <v>2.0984982082754708</v>
      </c>
      <c r="J74" s="73">
        <f>PythonResults!G87</f>
        <v>2.098070103333161</v>
      </c>
    </row>
    <row r="77" spans="3:10" x14ac:dyDescent="0.25">
      <c r="C77" s="62" t="s">
        <v>265</v>
      </c>
      <c r="D77" s="63"/>
      <c r="E77" s="63"/>
      <c r="F77" s="63"/>
      <c r="G77" s="63"/>
      <c r="H77" s="63"/>
      <c r="I77" s="64"/>
      <c r="J77" s="64"/>
    </row>
    <row r="78" spans="3:10" ht="15.75" x14ac:dyDescent="0.25">
      <c r="C78" s="65" t="s">
        <v>250</v>
      </c>
      <c r="D78" s="66">
        <f>VLOOKUP(I78,Descript,2,FALSE)</f>
        <v>4</v>
      </c>
      <c r="E78" s="67"/>
      <c r="F78" s="67" t="str">
        <f>VLOOKUP(I78,Descript,3,FALSE)</f>
        <v>20:5</v>
      </c>
      <c r="G78" s="68"/>
      <c r="H78" s="65" t="s">
        <v>268</v>
      </c>
      <c r="I78" s="66" t="str">
        <f>PythonResults!A89</f>
        <v>P1bs</v>
      </c>
      <c r="J78" s="69"/>
    </row>
    <row r="79" spans="3:10" x14ac:dyDescent="0.25">
      <c r="C79" s="81" t="s">
        <v>251</v>
      </c>
      <c r="D79" s="82"/>
      <c r="E79" s="81" t="s">
        <v>252</v>
      </c>
      <c r="F79" s="82"/>
      <c r="G79" s="81" t="s">
        <v>253</v>
      </c>
      <c r="H79" s="82"/>
      <c r="I79" s="81" t="s">
        <v>254</v>
      </c>
      <c r="J79" s="82"/>
    </row>
    <row r="80" spans="3:10" ht="38.25" x14ac:dyDescent="0.25">
      <c r="C80" s="70" t="s">
        <v>255</v>
      </c>
      <c r="D80" s="70" t="s">
        <v>256</v>
      </c>
      <c r="E80" s="70" t="s">
        <v>260</v>
      </c>
      <c r="F80" s="70" t="s">
        <v>259</v>
      </c>
      <c r="G80" s="70" t="s">
        <v>260</v>
      </c>
      <c r="H80" s="70" t="s">
        <v>259</v>
      </c>
      <c r="I80" s="70" t="s">
        <v>257</v>
      </c>
      <c r="J80" s="70" t="s">
        <v>258</v>
      </c>
    </row>
    <row r="81" spans="3:10" x14ac:dyDescent="0.25">
      <c r="C81" s="71">
        <v>0.2</v>
      </c>
      <c r="D81" s="72">
        <f>PythonResults!A91</f>
        <v>125</v>
      </c>
      <c r="E81" s="75">
        <f>PythonResults!B91*1000000</f>
        <v>0.14885293057987331</v>
      </c>
      <c r="F81" s="75">
        <f>PythonResults!C91*1000000</f>
        <v>0.2094921898864146</v>
      </c>
      <c r="G81" s="75">
        <f>PythonResults!D91*1000000</f>
        <v>6.1541975990190526E-2</v>
      </c>
      <c r="H81" s="75">
        <f>PythonResults!E91*1000000</f>
        <v>8.044374875972668E-2</v>
      </c>
      <c r="I81" s="73">
        <f>PythonResults!F91</f>
        <v>2.0068531230629829</v>
      </c>
      <c r="J81" s="73">
        <f>PythonResults!G91</f>
        <v>2.2051719809773642</v>
      </c>
    </row>
    <row r="82" spans="3:10" x14ac:dyDescent="0.25">
      <c r="C82" s="71">
        <v>0.2</v>
      </c>
      <c r="D82" s="72">
        <f>PythonResults!A92</f>
        <v>120</v>
      </c>
      <c r="E82" s="75">
        <f>PythonResults!B92*1000000</f>
        <v>0.1298955708718347</v>
      </c>
      <c r="F82" s="75">
        <f>PythonResults!C92*1000000</f>
        <v>0.21265751164579519</v>
      </c>
      <c r="G82" s="75">
        <f>PythonResults!D92*1000000</f>
        <v>6.1590166134244589E-2</v>
      </c>
      <c r="H82" s="75">
        <f>PythonResults!E92*1000000</f>
        <v>8.0463509685479356E-2</v>
      </c>
      <c r="I82" s="73">
        <f>PythonResults!F92</f>
        <v>2.0067731213455859</v>
      </c>
      <c r="J82" s="73">
        <f>PythonResults!G92</f>
        <v>2.2046804297691041</v>
      </c>
    </row>
    <row r="83" spans="3:10" x14ac:dyDescent="0.25">
      <c r="C83" s="71">
        <v>0.2</v>
      </c>
      <c r="D83" s="72">
        <f>PythonResults!A93</f>
        <v>100</v>
      </c>
      <c r="E83" s="75">
        <f>PythonResults!B93*1000000</f>
        <v>0.16777939735600478</v>
      </c>
      <c r="F83" s="75">
        <f>PythonResults!C93*1000000</f>
        <v>0.21259913374340939</v>
      </c>
      <c r="G83" s="75">
        <f>PythonResults!D93*1000000</f>
        <v>6.221972087435737E-2</v>
      </c>
      <c r="H83" s="75">
        <f>PythonResults!E93*1000000</f>
        <v>8.052167670085221E-2</v>
      </c>
      <c r="I83" s="73">
        <f>PythonResults!F93</f>
        <v>2.00523130846909</v>
      </c>
      <c r="J83" s="73">
        <f>PythonResults!G93</f>
        <v>2.203215751691546</v>
      </c>
    </row>
    <row r="84" spans="3:10" x14ac:dyDescent="0.25">
      <c r="C84" s="71">
        <v>0.2</v>
      </c>
      <c r="D84" s="72">
        <f>PythonResults!A94</f>
        <v>60</v>
      </c>
      <c r="E84" s="75">
        <f>PythonResults!B94*1000000</f>
        <v>0.24442534873816082</v>
      </c>
      <c r="F84" s="75">
        <f>PythonResults!C94*1000000</f>
        <v>0.20919058150424519</v>
      </c>
      <c r="G84" s="75">
        <f>PythonResults!D94*1000000</f>
        <v>6.449449296205928E-2</v>
      </c>
      <c r="H84" s="75">
        <f>PythonResults!E94*1000000</f>
        <v>8.0640210328676201E-2</v>
      </c>
      <c r="I84" s="73">
        <f>PythonResults!F94</f>
        <v>2.0020824577085969</v>
      </c>
      <c r="J84" s="73">
        <f>PythonResults!G94</f>
        <v>2.1998578326904501</v>
      </c>
    </row>
    <row r="85" spans="3:10" x14ac:dyDescent="0.25">
      <c r="C85" s="71">
        <v>0.2</v>
      </c>
      <c r="D85" s="72">
        <f>PythonResults!A95</f>
        <v>40</v>
      </c>
      <c r="E85" s="75">
        <f>PythonResults!B95*1000000</f>
        <v>0.30365390664578001</v>
      </c>
      <c r="F85" s="75">
        <f>PythonResults!C95*1000000</f>
        <v>0.18901680086603601</v>
      </c>
      <c r="G85" s="75">
        <f>PythonResults!D95*1000000</f>
        <v>6.7072338072260443E-2</v>
      </c>
      <c r="H85" s="75">
        <f>PythonResults!E95*1000000</f>
        <v>8.0990053122885819E-2</v>
      </c>
      <c r="I85" s="73">
        <f>PythonResults!F95</f>
        <v>1.9999261725963451</v>
      </c>
      <c r="J85" s="73">
        <f>PythonResults!G95</f>
        <v>2.1914771246851572</v>
      </c>
    </row>
    <row r="86" spans="3:10" x14ac:dyDescent="0.25">
      <c r="C86" s="71">
        <v>0.2</v>
      </c>
      <c r="D86" s="72">
        <f>PythonResults!A96</f>
        <v>20</v>
      </c>
      <c r="E86" s="75">
        <f>PythonResults!B96*1000000</f>
        <v>0.36688951695421168</v>
      </c>
      <c r="F86" s="75">
        <f>PythonResults!C96*1000000</f>
        <v>0.17659406527781482</v>
      </c>
      <c r="G86" s="75">
        <f>PythonResults!D96*1000000</f>
        <v>7.3919280009850985E-2</v>
      </c>
      <c r="H86" s="75">
        <f>PythonResults!E96*1000000</f>
        <v>8.3773073685794341E-2</v>
      </c>
      <c r="I86" s="73">
        <f>PythonResults!F96</f>
        <v>1.9968875571799971</v>
      </c>
      <c r="J86" s="73">
        <f>PythonResults!G96</f>
        <v>2.1467294427262922</v>
      </c>
    </row>
    <row r="87" spans="3:10" x14ac:dyDescent="0.25">
      <c r="C87" s="71">
        <v>0.2</v>
      </c>
      <c r="D87" s="72">
        <f>PythonResults!A97</f>
        <v>10</v>
      </c>
      <c r="E87" s="74">
        <f>PythonResults!B97*1000000</f>
        <v>0.4018848470275716</v>
      </c>
      <c r="F87" s="74">
        <f>PythonResults!C97*1000000</f>
        <v>0.17315718931165511</v>
      </c>
      <c r="G87" s="74">
        <f>PythonResults!D97*1000000</f>
        <v>9.3334621844689089E-2</v>
      </c>
      <c r="H87" s="74">
        <f>PythonResults!E97*1000000</f>
        <v>9.8034844414882957E-2</v>
      </c>
      <c r="I87" s="73">
        <f>PythonResults!F97</f>
        <v>2.0078387272037692</v>
      </c>
      <c r="J87" s="73">
        <f>PythonResults!G97</f>
        <v>2.07357861125314</v>
      </c>
    </row>
    <row r="88" spans="3:10" x14ac:dyDescent="0.25">
      <c r="C88" s="71">
        <v>0.2</v>
      </c>
      <c r="D88" s="72">
        <f>PythonResults!A98</f>
        <v>5</v>
      </c>
      <c r="E88" s="74">
        <f>PythonResults!B98*1000000</f>
        <v>0.4528330235058991</v>
      </c>
      <c r="F88" s="74">
        <f>PythonResults!C98*1000000</f>
        <v>0.16245256132609781</v>
      </c>
      <c r="G88" s="74">
        <f>PythonResults!D98*1000000</f>
        <v>0.1420799950167774</v>
      </c>
      <c r="H88" s="74">
        <f>PythonResults!E98*1000000</f>
        <v>0.1422484098064932</v>
      </c>
      <c r="I88" s="73">
        <f>PythonResults!F98</f>
        <v>2.0821596956448389</v>
      </c>
      <c r="J88" s="73">
        <f>PythonResults!G98</f>
        <v>2.1035058591040849</v>
      </c>
    </row>
    <row r="89" spans="3:10" x14ac:dyDescent="0.25">
      <c r="C89" s="71">
        <v>0.2</v>
      </c>
      <c r="D89" s="72">
        <f>PythonResults!A99</f>
        <v>1</v>
      </c>
      <c r="E89" s="74">
        <f>PythonResults!B99*1000000</f>
        <v>0.46937415264268068</v>
      </c>
      <c r="F89" s="74">
        <f>PythonResults!C99*1000000</f>
        <v>0.15264548003584991</v>
      </c>
      <c r="G89" s="74">
        <f>PythonResults!D99*1000000</f>
        <v>0.62922336552445324</v>
      </c>
      <c r="H89" s="74">
        <f>PythonResults!E99*1000000</f>
        <v>0.62931667730464791</v>
      </c>
      <c r="I89" s="73">
        <f>PythonResults!F99</f>
        <v>2.20221921936544</v>
      </c>
      <c r="J89" s="73">
        <f>PythonResults!G99</f>
        <v>2.202006486360113</v>
      </c>
    </row>
    <row r="92" spans="3:10" x14ac:dyDescent="0.25">
      <c r="C92" s="62" t="s">
        <v>266</v>
      </c>
      <c r="D92" s="63"/>
      <c r="E92" s="63"/>
      <c r="F92" s="63"/>
      <c r="G92" s="63"/>
      <c r="H92" s="63"/>
      <c r="I92" s="64"/>
      <c r="J92" s="64"/>
    </row>
    <row r="93" spans="3:10" ht="15.75" x14ac:dyDescent="0.25">
      <c r="C93" s="65" t="s">
        <v>250</v>
      </c>
      <c r="D93" s="66">
        <f>VLOOKUP(I93,Descript,2,FALSE)</f>
        <v>20</v>
      </c>
      <c r="E93" s="67"/>
      <c r="F93" s="67" t="str">
        <f>VLOOKUP(I93,Descript,3,FALSE)</f>
        <v>100:5</v>
      </c>
      <c r="G93" s="68"/>
      <c r="H93" s="65" t="s">
        <v>268</v>
      </c>
      <c r="I93" s="66" t="str">
        <f>PythonResults!A101</f>
        <v>P1bp</v>
      </c>
      <c r="J93" s="69"/>
    </row>
    <row r="94" spans="3:10" x14ac:dyDescent="0.25">
      <c r="C94" s="81" t="s">
        <v>251</v>
      </c>
      <c r="D94" s="82"/>
      <c r="E94" s="81" t="s">
        <v>252</v>
      </c>
      <c r="F94" s="82"/>
      <c r="G94" s="81" t="s">
        <v>253</v>
      </c>
      <c r="H94" s="82"/>
      <c r="I94" s="81" t="s">
        <v>254</v>
      </c>
      <c r="J94" s="82"/>
    </row>
    <row r="95" spans="3:10" ht="38.25" x14ac:dyDescent="0.25">
      <c r="C95" s="70" t="s">
        <v>255</v>
      </c>
      <c r="D95" s="70" t="s">
        <v>256</v>
      </c>
      <c r="E95" s="70" t="s">
        <v>260</v>
      </c>
      <c r="F95" s="70" t="s">
        <v>259</v>
      </c>
      <c r="G95" s="70" t="s">
        <v>260</v>
      </c>
      <c r="H95" s="70" t="s">
        <v>259</v>
      </c>
      <c r="I95" s="70" t="s">
        <v>257</v>
      </c>
      <c r="J95" s="70" t="s">
        <v>258</v>
      </c>
    </row>
    <row r="96" spans="3:10" x14ac:dyDescent="0.25">
      <c r="C96" s="71">
        <v>0.2</v>
      </c>
      <c r="D96" s="72">
        <f>PythonResults!A103</f>
        <v>125</v>
      </c>
      <c r="E96" s="75">
        <f>PythonResults!B103*1000000</f>
        <v>0.1685376007399175</v>
      </c>
      <c r="F96" s="75">
        <f>PythonResults!C103*1000000</f>
        <v>0.21318096767013131</v>
      </c>
      <c r="G96" s="75">
        <f>PythonResults!D103*1000000</f>
        <v>7.2703067459040011E-2</v>
      </c>
      <c r="H96" s="75">
        <f>PythonResults!E103*1000000</f>
        <v>8.2640263509499615E-2</v>
      </c>
      <c r="I96" s="73">
        <f>PythonResults!F103</f>
        <v>1.993393869755703</v>
      </c>
      <c r="J96" s="73">
        <f>PythonResults!G103</f>
        <v>2.1598662429276749</v>
      </c>
    </row>
    <row r="97" spans="3:10" x14ac:dyDescent="0.25">
      <c r="C97" s="71">
        <v>0.2</v>
      </c>
      <c r="D97" s="72">
        <f>PythonResults!A104</f>
        <v>120</v>
      </c>
      <c r="E97" s="75">
        <f>PythonResults!B104*1000000</f>
        <v>0.14958024103187889</v>
      </c>
      <c r="F97" s="75">
        <f>PythonResults!C104*1000000</f>
        <v>0.2163462894295119</v>
      </c>
      <c r="G97" s="75">
        <f>PythonResults!D104*1000000</f>
        <v>7.2743886153519233E-2</v>
      </c>
      <c r="H97" s="75">
        <f>PythonResults!E104*1000000</f>
        <v>8.2661833906071402E-2</v>
      </c>
      <c r="I97" s="73">
        <f>PythonResults!F104</f>
        <v>1.993353207802969</v>
      </c>
      <c r="J97" s="73">
        <f>PythonResults!G104</f>
        <v>2.159509988557657</v>
      </c>
    </row>
    <row r="98" spans="3:10" x14ac:dyDescent="0.25">
      <c r="C98" s="71">
        <v>0.2</v>
      </c>
      <c r="D98" s="72">
        <f>PythonResults!A105</f>
        <v>100</v>
      </c>
      <c r="E98" s="75">
        <f>PythonResults!B105*1000000</f>
        <v>0.18746406751604899</v>
      </c>
      <c r="F98" s="75">
        <f>PythonResults!C105*1000000</f>
        <v>0.21628791152712609</v>
      </c>
      <c r="G98" s="75">
        <f>PythonResults!D105*1000000</f>
        <v>7.3281859902750601E-2</v>
      </c>
      <c r="H98" s="75">
        <f>PythonResults!E105*1000000</f>
        <v>8.2725400958847617E-2</v>
      </c>
      <c r="I98" s="73">
        <f>PythonResults!F105</f>
        <v>1.9925696841918179</v>
      </c>
      <c r="J98" s="73">
        <f>PythonResults!G105</f>
        <v>2.1584465821383572</v>
      </c>
    </row>
    <row r="99" spans="3:10" x14ac:dyDescent="0.25">
      <c r="C99" s="71">
        <v>0.2</v>
      </c>
      <c r="D99" s="72">
        <f>PythonResults!A106</f>
        <v>60</v>
      </c>
      <c r="E99" s="75">
        <f>PythonResults!B106*1000000</f>
        <v>0.26411001889820501</v>
      </c>
      <c r="F99" s="75">
        <f>PythonResults!C106*1000000</f>
        <v>0.21287935928796189</v>
      </c>
      <c r="G99" s="75">
        <f>PythonResults!D106*1000000</f>
        <v>7.5221586982110053E-2</v>
      </c>
      <c r="H99" s="75">
        <f>PythonResults!E106*1000000</f>
        <v>8.285669344034903E-2</v>
      </c>
      <c r="I99" s="73">
        <f>PythonResults!F106</f>
        <v>1.990900697427211</v>
      </c>
      <c r="J99" s="73">
        <f>PythonResults!G106</f>
        <v>2.1559885247509172</v>
      </c>
    </row>
    <row r="100" spans="3:10" x14ac:dyDescent="0.25">
      <c r="C100" s="71">
        <v>0.2</v>
      </c>
      <c r="D100" s="72">
        <f>PythonResults!A107</f>
        <v>40</v>
      </c>
      <c r="E100" s="75">
        <f>PythonResults!B107*1000000</f>
        <v>0.32333857680582423</v>
      </c>
      <c r="F100" s="75">
        <f>PythonResults!C107*1000000</f>
        <v>0.19270557864975271</v>
      </c>
      <c r="G100" s="75">
        <f>PythonResults!D107*1000000</f>
        <v>7.7434295409722936E-2</v>
      </c>
      <c r="H100" s="75">
        <f>PythonResults!E107*1000000</f>
        <v>8.3236249651293809E-2</v>
      </c>
      <c r="I100" s="73">
        <f>PythonResults!F107</f>
        <v>1.9897071067404459</v>
      </c>
      <c r="J100" s="73">
        <f>PythonResults!G107</f>
        <v>2.1498608419147969</v>
      </c>
    </row>
    <row r="101" spans="3:10" x14ac:dyDescent="0.25">
      <c r="C101" s="71">
        <v>0.2</v>
      </c>
      <c r="D101" s="72">
        <f>PythonResults!A108</f>
        <v>20</v>
      </c>
      <c r="E101" s="74">
        <f>PythonResults!B108*1000000</f>
        <v>0.3865741871142559</v>
      </c>
      <c r="F101" s="75">
        <f>PythonResults!C108*1000000</f>
        <v>0.1802828430615315</v>
      </c>
      <c r="G101" s="74">
        <f>PythonResults!D108*1000000</f>
        <v>8.3404483020106654E-2</v>
      </c>
      <c r="H101" s="75">
        <f>PythonResults!E108*1000000</f>
        <v>8.6138717368792264E-2</v>
      </c>
      <c r="I101" s="73">
        <f>PythonResults!F108</f>
        <v>1.9880280176134251</v>
      </c>
      <c r="J101" s="73">
        <f>PythonResults!G108</f>
        <v>2.1167168068948148</v>
      </c>
    </row>
    <row r="102" spans="3:10" x14ac:dyDescent="0.25">
      <c r="C102" s="71">
        <v>0.2</v>
      </c>
      <c r="D102" s="72">
        <f>PythonResults!A109</f>
        <v>10</v>
      </c>
      <c r="E102" s="74">
        <f>PythonResults!B109*1000000</f>
        <v>0.42156951718761582</v>
      </c>
      <c r="F102" s="74">
        <f>PythonResults!C109*1000000</f>
        <v>0.17684596709537179</v>
      </c>
      <c r="G102" s="74">
        <f>PythonResults!D109*1000000</f>
        <v>0.1008521901335631</v>
      </c>
      <c r="H102" s="74">
        <f>PythonResults!E109*1000000</f>
        <v>0.1003017894236346</v>
      </c>
      <c r="I102" s="73">
        <f>PythonResults!F109</f>
        <v>1.9969065733966089</v>
      </c>
      <c r="J102" s="73">
        <f>PythonResults!G109</f>
        <v>2.0610063371366341</v>
      </c>
    </row>
    <row r="103" spans="3:10" x14ac:dyDescent="0.25">
      <c r="C103" s="71">
        <v>0.2</v>
      </c>
      <c r="D103" s="72">
        <f>PythonResults!A110</f>
        <v>5</v>
      </c>
      <c r="E103" s="74">
        <f>PythonResults!B110*1000000</f>
        <v>0.47251769366594326</v>
      </c>
      <c r="F103" s="74">
        <f>PythonResults!C110*1000000</f>
        <v>0.16614133910981452</v>
      </c>
      <c r="G103" s="74">
        <f>PythonResults!D110*1000000</f>
        <v>0.1466079465865843</v>
      </c>
      <c r="H103" s="74">
        <f>PythonResults!E110*1000000</f>
        <v>0.14372790790818921</v>
      </c>
      <c r="I103" s="73">
        <f>PythonResults!F110</f>
        <v>2.0638619953026782</v>
      </c>
      <c r="J103" s="73">
        <f>PythonResults!G110</f>
        <v>2.0950906899824711</v>
      </c>
    </row>
    <row r="104" spans="3:10" x14ac:dyDescent="0.25">
      <c r="C104" s="71">
        <v>0.2</v>
      </c>
      <c r="D104" s="72">
        <f>PythonResults!A111</f>
        <v>1</v>
      </c>
      <c r="E104" s="74">
        <f>PythonResults!B111*1000000</f>
        <v>0.489058822802725</v>
      </c>
      <c r="F104" s="74">
        <f>PythonResults!C111*1000000</f>
        <v>0.15633425781956659</v>
      </c>
      <c r="G104" s="74">
        <f>PythonResults!D111*1000000</f>
        <v>0.62999219241246363</v>
      </c>
      <c r="H104" s="74">
        <f>PythonResults!E111*1000000</f>
        <v>0.62957876917380051</v>
      </c>
      <c r="I104" s="73">
        <f>PythonResults!F111</f>
        <v>2.1996647134587271</v>
      </c>
      <c r="J104" s="73">
        <f>PythonResults!G111</f>
        <v>2.201129454439096</v>
      </c>
    </row>
    <row r="107" spans="3:10" x14ac:dyDescent="0.25">
      <c r="C107" s="62" t="s">
        <v>267</v>
      </c>
      <c r="D107" s="63"/>
      <c r="E107" s="63"/>
      <c r="F107" s="63"/>
      <c r="G107" s="63"/>
      <c r="H107" s="63"/>
      <c r="I107" s="64"/>
      <c r="J107" s="64"/>
    </row>
    <row r="108" spans="3:10" ht="15.75" x14ac:dyDescent="0.25">
      <c r="C108" s="65" t="s">
        <v>250</v>
      </c>
      <c r="D108" s="66">
        <f>VLOOKUP(I108,Descript,2,FALSE)</f>
        <v>20</v>
      </c>
      <c r="E108" s="67"/>
      <c r="F108" s="67" t="str">
        <f>VLOOKUP(I108,Descript,3,FALSE)</f>
        <v>100:5</v>
      </c>
      <c r="G108" s="68"/>
      <c r="H108" s="65" t="s">
        <v>268</v>
      </c>
      <c r="I108" s="66" t="str">
        <f>PythonResults!A113</f>
        <v>P2bs</v>
      </c>
      <c r="J108" s="69"/>
    </row>
    <row r="109" spans="3:10" x14ac:dyDescent="0.25">
      <c r="C109" s="81" t="s">
        <v>251</v>
      </c>
      <c r="D109" s="82"/>
      <c r="E109" s="81" t="s">
        <v>252</v>
      </c>
      <c r="F109" s="82"/>
      <c r="G109" s="81" t="s">
        <v>253</v>
      </c>
      <c r="H109" s="82"/>
      <c r="I109" s="81" t="s">
        <v>254</v>
      </c>
      <c r="J109" s="82"/>
    </row>
    <row r="110" spans="3:10" ht="38.25" x14ac:dyDescent="0.25">
      <c r="C110" s="70" t="s">
        <v>255</v>
      </c>
      <c r="D110" s="70" t="s">
        <v>256</v>
      </c>
      <c r="E110" s="70" t="s">
        <v>260</v>
      </c>
      <c r="F110" s="70" t="s">
        <v>259</v>
      </c>
      <c r="G110" s="70" t="s">
        <v>260</v>
      </c>
      <c r="H110" s="70" t="s">
        <v>259</v>
      </c>
      <c r="I110" s="70" t="s">
        <v>257</v>
      </c>
      <c r="J110" s="70" t="s">
        <v>258</v>
      </c>
    </row>
    <row r="111" spans="3:10" x14ac:dyDescent="0.25">
      <c r="C111" s="71">
        <v>0.2</v>
      </c>
      <c r="D111" s="72">
        <f>PythonResults!A115</f>
        <v>125</v>
      </c>
      <c r="E111" s="75">
        <f>PythonResults!B115*1000000</f>
        <v>0.29059883099032841</v>
      </c>
      <c r="F111" s="75">
        <f>PythonResults!C115*1000000</f>
        <v>0.30719056706604364</v>
      </c>
      <c r="G111" s="75">
        <f>PythonResults!D115*1000000</f>
        <v>8.6962916297579282E-2</v>
      </c>
      <c r="H111" s="75">
        <f>PythonResults!E115*1000000</f>
        <v>8.7054783361788929E-2</v>
      </c>
      <c r="I111" s="73">
        <f>PythonResults!F115</f>
        <v>1.983108779037696</v>
      </c>
      <c r="J111" s="73">
        <f>PythonResults!G115</f>
        <v>2.1043830317949732</v>
      </c>
    </row>
    <row r="112" spans="3:10" x14ac:dyDescent="0.25">
      <c r="C112" s="71">
        <v>0.2</v>
      </c>
      <c r="D112" s="72">
        <f>PythonResults!A116</f>
        <v>120</v>
      </c>
      <c r="E112" s="75">
        <f>PythonResults!B116*1000000</f>
        <v>0.236700778520225</v>
      </c>
      <c r="F112" s="75">
        <f>PythonResults!C116*1000000</f>
        <v>0.3088646064341935</v>
      </c>
      <c r="G112" s="75">
        <f>PythonResults!D116*1000000</f>
        <v>8.7071665420789479E-2</v>
      </c>
      <c r="H112" s="75">
        <f>PythonResults!E116*1000000</f>
        <v>8.7092073952467486E-2</v>
      </c>
      <c r="I112" s="73">
        <f>PythonResults!F116</f>
        <v>1.9830061883657579</v>
      </c>
      <c r="J112" s="73">
        <f>PythonResults!G116</f>
        <v>2.1040258892835588</v>
      </c>
    </row>
    <row r="113" spans="3:10" x14ac:dyDescent="0.25">
      <c r="C113" s="71">
        <v>0.2</v>
      </c>
      <c r="D113" s="72">
        <f>PythonResults!A117</f>
        <v>100</v>
      </c>
      <c r="E113" s="74">
        <f>PythonResults!B117*1000000</f>
        <v>0.26526474863017868</v>
      </c>
      <c r="F113" s="75">
        <f>PythonResults!C117*1000000</f>
        <v>0.31403620537245147</v>
      </c>
      <c r="G113" s="74">
        <f>PythonResults!D117*1000000</f>
        <v>8.7355633569807384E-2</v>
      </c>
      <c r="H113" s="75">
        <f>PythonResults!E117*1000000</f>
        <v>8.7206281700870331E-2</v>
      </c>
      <c r="I113" s="73">
        <f>PythonResults!F117</f>
        <v>1.982819064499624</v>
      </c>
      <c r="J113" s="73">
        <f>PythonResults!G117</f>
        <v>2.1029294468916642</v>
      </c>
    </row>
    <row r="114" spans="3:10" x14ac:dyDescent="0.25">
      <c r="C114" s="71">
        <v>0.2</v>
      </c>
      <c r="D114" s="72">
        <f>PythonResults!A118</f>
        <v>60</v>
      </c>
      <c r="E114" s="74">
        <f>PythonResults!B118*1000000</f>
        <v>0.36637210880097115</v>
      </c>
      <c r="F114" s="75">
        <f>PythonResults!C118*1000000</f>
        <v>0.32548036329050328</v>
      </c>
      <c r="G114" s="74">
        <f>PythonResults!D118*1000000</f>
        <v>8.9394301815209784E-2</v>
      </c>
      <c r="H114" s="75">
        <f>PythonResults!E118*1000000</f>
        <v>8.7681582919517623E-2</v>
      </c>
      <c r="I114" s="73">
        <f>PythonResults!F118</f>
        <v>1.9815920603174431</v>
      </c>
      <c r="J114" s="73">
        <f>PythonResults!G118</f>
        <v>2.0983068108818621</v>
      </c>
    </row>
    <row r="115" spans="3:10" x14ac:dyDescent="0.25">
      <c r="C115" s="71">
        <v>0.2</v>
      </c>
      <c r="D115" s="72">
        <f>PythonResults!A119</f>
        <v>40</v>
      </c>
      <c r="E115" s="74">
        <f>PythonResults!B119*1000000</f>
        <v>0.4529941364336007</v>
      </c>
      <c r="F115" s="75">
        <f>PythonResults!C119*1000000</f>
        <v>0.29809693121674918</v>
      </c>
      <c r="G115" s="74">
        <f>PythonResults!D119*1000000</f>
        <v>9.1696871700184909E-2</v>
      </c>
      <c r="H115" s="75">
        <f>PythonResults!E119*1000000</f>
        <v>8.8534273215499698E-2</v>
      </c>
      <c r="I115" s="73">
        <f>PythonResults!F119</f>
        <v>1.9806920869570219</v>
      </c>
      <c r="J115" s="73">
        <f>PythonResults!G119</f>
        <v>2.09101130164979</v>
      </c>
    </row>
    <row r="116" spans="3:10" x14ac:dyDescent="0.25">
      <c r="C116" s="71">
        <v>0.2</v>
      </c>
      <c r="D116" s="72">
        <f>PythonResults!A120</f>
        <v>20</v>
      </c>
      <c r="E116" s="74">
        <f>PythonResults!B120*1000000</f>
        <v>0.53886607002954579</v>
      </c>
      <c r="F116" s="74">
        <f>PythonResults!C120*1000000</f>
        <v>0.28290055920085805</v>
      </c>
      <c r="G116" s="74">
        <f>PythonResults!D120*1000000</f>
        <v>9.9768466832079461E-2</v>
      </c>
      <c r="H116" s="74">
        <f>PythonResults!E120*1000000</f>
        <v>9.4389470197784112E-2</v>
      </c>
      <c r="I116" s="73">
        <f>PythonResults!F120</f>
        <v>1.978969882372547</v>
      </c>
      <c r="J116" s="73">
        <f>PythonResults!G120</f>
        <v>2.057837234627105</v>
      </c>
    </row>
    <row r="117" spans="3:10" x14ac:dyDescent="0.25">
      <c r="C117" s="71">
        <v>0.2</v>
      </c>
      <c r="D117" s="72">
        <f>PythonResults!A121</f>
        <v>10</v>
      </c>
      <c r="E117" s="74">
        <f>PythonResults!B121*1000000</f>
        <v>0.59350063229696881</v>
      </c>
      <c r="F117" s="74">
        <f>PythonResults!C121*1000000</f>
        <v>0.27537882045247492</v>
      </c>
      <c r="G117" s="74">
        <f>PythonResults!D121*1000000</f>
        <v>0.12512138307151771</v>
      </c>
      <c r="H117" s="74">
        <f>PythonResults!E121*1000000</f>
        <v>0.1187092476114512</v>
      </c>
      <c r="I117" s="73">
        <f>PythonResults!F121</f>
        <v>1.9865362519099881</v>
      </c>
      <c r="J117" s="73">
        <f>PythonResults!G121</f>
        <v>2.0199422000742269</v>
      </c>
    </row>
    <row r="118" spans="3:10" x14ac:dyDescent="0.25">
      <c r="C118" s="71">
        <v>0.2</v>
      </c>
      <c r="D118" s="72">
        <f>PythonResults!A122</f>
        <v>5</v>
      </c>
      <c r="E118" s="74">
        <f>PythonResults!B122*1000000</f>
        <v>0.65571780826339021</v>
      </c>
      <c r="F118" s="74">
        <f>PythonResults!C122*1000000</f>
        <v>0.26463280323278127</v>
      </c>
      <c r="G118" s="74">
        <f>PythonResults!D122*1000000</f>
        <v>0.19311719140651981</v>
      </c>
      <c r="H118" s="74">
        <f>PythonResults!E122*1000000</f>
        <v>0.18676444121709751</v>
      </c>
      <c r="I118" s="73">
        <f>PythonResults!F122</f>
        <v>2.0208506368610242</v>
      </c>
      <c r="J118" s="73">
        <f>PythonResults!G122</f>
        <v>2.036140213151707</v>
      </c>
    </row>
    <row r="119" spans="3:10" x14ac:dyDescent="0.25">
      <c r="C119" s="71">
        <v>0.2</v>
      </c>
      <c r="D119" s="72">
        <f>PythonResults!A123</f>
        <v>1</v>
      </c>
      <c r="E119" s="74">
        <f>PythonResults!B123*1000000</f>
        <v>0.68985721721739612</v>
      </c>
      <c r="F119" s="74">
        <f>PythonResults!C123*1000000</f>
        <v>0.25289688949876299</v>
      </c>
      <c r="G119" s="74">
        <f>PythonResults!D123*1000000</f>
        <v>0.84552205164456429</v>
      </c>
      <c r="H119" s="74">
        <f>PythonResults!E123*1000000</f>
        <v>0.8445083019412355</v>
      </c>
      <c r="I119" s="73">
        <f>PythonResults!F123</f>
        <v>2.0720382746308239</v>
      </c>
      <c r="J119" s="73">
        <f>PythonResults!G123</f>
        <v>2.0727916137219919</v>
      </c>
    </row>
    <row r="122" spans="3:10" x14ac:dyDescent="0.25">
      <c r="C122" s="62" t="s">
        <v>286</v>
      </c>
      <c r="D122" s="63"/>
      <c r="E122" s="63"/>
      <c r="F122" s="63"/>
      <c r="G122" s="63"/>
      <c r="H122" s="63"/>
      <c r="I122" s="64"/>
      <c r="J122" s="64"/>
    </row>
    <row r="123" spans="3:10" ht="15.75" x14ac:dyDescent="0.25">
      <c r="C123" s="65" t="s">
        <v>250</v>
      </c>
      <c r="D123" s="66">
        <f>VLOOKUP(I123,Descript,2,FALSE)</f>
        <v>100</v>
      </c>
      <c r="E123" s="67"/>
      <c r="F123" s="67" t="str">
        <f>VLOOKUP(I123,Descript,3,FALSE)</f>
        <v>500:5</v>
      </c>
      <c r="G123" s="68"/>
      <c r="H123" s="65" t="s">
        <v>268</v>
      </c>
      <c r="I123" s="66" t="str">
        <f>PythonResults!A125</f>
        <v>P3ap</v>
      </c>
      <c r="J123" s="69"/>
    </row>
    <row r="124" spans="3:10" x14ac:dyDescent="0.25">
      <c r="C124" s="81" t="s">
        <v>251</v>
      </c>
      <c r="D124" s="82"/>
      <c r="E124" s="81" t="s">
        <v>252</v>
      </c>
      <c r="F124" s="82"/>
      <c r="G124" s="81" t="s">
        <v>253</v>
      </c>
      <c r="H124" s="82"/>
      <c r="I124" s="81" t="s">
        <v>254</v>
      </c>
      <c r="J124" s="82"/>
    </row>
    <row r="125" spans="3:10" ht="38.25" x14ac:dyDescent="0.25">
      <c r="C125" s="70" t="s">
        <v>255</v>
      </c>
      <c r="D125" s="70" t="s">
        <v>256</v>
      </c>
      <c r="E125" s="70" t="s">
        <v>260</v>
      </c>
      <c r="F125" s="70" t="s">
        <v>259</v>
      </c>
      <c r="G125" s="70" t="s">
        <v>260</v>
      </c>
      <c r="H125" s="70" t="s">
        <v>259</v>
      </c>
      <c r="I125" s="70" t="s">
        <v>257</v>
      </c>
      <c r="J125" s="70" t="s">
        <v>258</v>
      </c>
    </row>
    <row r="126" spans="3:10" x14ac:dyDescent="0.25">
      <c r="C126" s="71">
        <v>0.2</v>
      </c>
      <c r="D126" s="72">
        <f>PythonResults!A127</f>
        <v>125</v>
      </c>
      <c r="E126" s="75">
        <f>PythonResults!B127*1000000</f>
        <v>0.27350853500067651</v>
      </c>
      <c r="F126" s="75">
        <f>PythonResults!C127*1000000</f>
        <v>0.19172296725625582</v>
      </c>
      <c r="G126" s="75">
        <f>PythonResults!D127*1000000</f>
        <v>0.1031810024242622</v>
      </c>
      <c r="H126" s="75">
        <f>PythonResults!E127*1000000</f>
        <v>0.1471700021588456</v>
      </c>
      <c r="I126" s="73">
        <f>PythonResults!F127</f>
        <v>2.037473413134582</v>
      </c>
      <c r="J126" s="73">
        <f>PythonResults!G127</f>
        <v>2.2023134073103292</v>
      </c>
    </row>
    <row r="127" spans="3:10" x14ac:dyDescent="0.25">
      <c r="C127" s="71">
        <v>0.2</v>
      </c>
      <c r="D127" s="72">
        <f>PythonResults!A128</f>
        <v>120</v>
      </c>
      <c r="E127" s="75">
        <f>PythonResults!B128*1000000</f>
        <v>0.26046625322963041</v>
      </c>
      <c r="F127" s="75">
        <f>PythonResults!C128*1000000</f>
        <v>0.19448943640300009</v>
      </c>
      <c r="G127" s="75">
        <f>PythonResults!D128*1000000</f>
        <v>0.103185739947442</v>
      </c>
      <c r="H127" s="75">
        <f>PythonResults!E128*1000000</f>
        <v>0.1471825008214695</v>
      </c>
      <c r="I127" s="73">
        <f>PythonResults!F128</f>
        <v>2.03746875585639</v>
      </c>
      <c r="J127" s="73">
        <f>PythonResults!G128</f>
        <v>2.2021370448934139</v>
      </c>
    </row>
    <row r="128" spans="3:10" x14ac:dyDescent="0.25">
      <c r="C128" s="71">
        <v>0.2</v>
      </c>
      <c r="D128" s="72">
        <f>PythonResults!A129</f>
        <v>100</v>
      </c>
      <c r="E128" s="74">
        <f>PythonResults!B129*1000000</f>
        <v>0.30729177875402208</v>
      </c>
      <c r="F128" s="75">
        <f>PythonResults!C129*1000000</f>
        <v>0.1958391791850283</v>
      </c>
      <c r="G128" s="74">
        <f>PythonResults!D129*1000000</f>
        <v>0.10356077977480091</v>
      </c>
      <c r="H128" s="75">
        <f>PythonResults!E129*1000000</f>
        <v>0.1472240170134432</v>
      </c>
      <c r="I128" s="73">
        <f>PythonResults!F129</f>
        <v>2.0361833701623739</v>
      </c>
      <c r="J128" s="73">
        <f>PythonResults!G129</f>
        <v>2.2015494310822201</v>
      </c>
    </row>
    <row r="129" spans="3:10" x14ac:dyDescent="0.25">
      <c r="C129" s="71">
        <v>0.2</v>
      </c>
      <c r="D129" s="72">
        <f>PythonResults!A130</f>
        <v>60</v>
      </c>
      <c r="E129" s="74">
        <f>PythonResults!B130*1000000</f>
        <v>0.41662284100175617</v>
      </c>
      <c r="F129" s="75">
        <f>PythonResults!C130*1000000</f>
        <v>0.2012042093632323</v>
      </c>
      <c r="G129" s="74">
        <f>PythonResults!D130*1000000</f>
        <v>0.1049779282888017</v>
      </c>
      <c r="H129" s="75">
        <f>PythonResults!E130*1000000</f>
        <v>0.14735526153413339</v>
      </c>
      <c r="I129" s="73">
        <f>PythonResults!F130</f>
        <v>2.0318989873185669</v>
      </c>
      <c r="J129" s="73">
        <f>PythonResults!G130</f>
        <v>2.1996691523537879</v>
      </c>
    </row>
    <row r="130" spans="3:10" x14ac:dyDescent="0.25">
      <c r="C130" s="71">
        <v>0.2</v>
      </c>
      <c r="D130" s="72">
        <f>PythonResults!A131</f>
        <v>40</v>
      </c>
      <c r="E130" s="74">
        <f>PythonResults!B131*1000000</f>
        <v>0.506831369937223</v>
      </c>
      <c r="F130" s="75">
        <f>PythonResults!C131*1000000</f>
        <v>0.1753170773675187</v>
      </c>
      <c r="G130" s="74">
        <f>PythonResults!D131*1000000</f>
        <v>0.1067501332024494</v>
      </c>
      <c r="H130" s="75">
        <f>PythonResults!E131*1000000</f>
        <v>0.1476885495042187</v>
      </c>
      <c r="I130" s="73">
        <f>PythonResults!F131</f>
        <v>2.0271923450703091</v>
      </c>
      <c r="J130" s="73">
        <f>PythonResults!G131</f>
        <v>2.1951264542261368</v>
      </c>
    </row>
    <row r="131" spans="3:10" x14ac:dyDescent="0.25">
      <c r="C131" s="71">
        <v>0.2</v>
      </c>
      <c r="D131" s="72">
        <f>PythonResults!A132</f>
        <v>20</v>
      </c>
      <c r="E131" s="74">
        <f>PythonResults!B132*1000000</f>
        <v>0.60098314863303692</v>
      </c>
      <c r="F131" s="74">
        <f>PythonResults!C132*1000000</f>
        <v>0.16047736119955958</v>
      </c>
      <c r="G131" s="74">
        <f>PythonResults!D132*1000000</f>
        <v>0.11292822730198261</v>
      </c>
      <c r="H131" s="74">
        <f>PythonResults!E132*1000000</f>
        <v>0.14976284971936199</v>
      </c>
      <c r="I131" s="73">
        <f>PythonResults!F132</f>
        <v>2.0143703980750471</v>
      </c>
      <c r="J131" s="73">
        <f>PythonResults!G132</f>
        <v>2.1713749706943442</v>
      </c>
    </row>
    <row r="132" spans="3:10" x14ac:dyDescent="0.25">
      <c r="C132" s="71">
        <v>0.2</v>
      </c>
      <c r="D132" s="72">
        <f>PythonResults!A133</f>
        <v>10</v>
      </c>
      <c r="E132" s="74">
        <f>PythonResults!B133*1000000</f>
        <v>0.66317641689641982</v>
      </c>
      <c r="F132" s="74">
        <f>PythonResults!C133*1000000</f>
        <v>0.15569285800624</v>
      </c>
      <c r="G132" s="74">
        <f>PythonResults!D133*1000000</f>
        <v>0.13043357939029351</v>
      </c>
      <c r="H132" s="74">
        <f>PythonResults!E133*1000000</f>
        <v>0.16042583476519331</v>
      </c>
      <c r="I132" s="73">
        <f>PythonResults!F133</f>
        <v>2.002169170745661</v>
      </c>
      <c r="J132" s="73">
        <f>PythonResults!G133</f>
        <v>2.104083249752811</v>
      </c>
    </row>
    <row r="133" spans="3:10" x14ac:dyDescent="0.25">
      <c r="C133" s="71">
        <v>0.2</v>
      </c>
      <c r="D133" s="72">
        <f>PythonResults!A134</f>
        <v>5</v>
      </c>
      <c r="E133" s="74">
        <f>PythonResults!B134*1000000</f>
        <v>0.73049294267387466</v>
      </c>
      <c r="F133" s="74">
        <f>PythonResults!C134*1000000</f>
        <v>0.15499546636500419</v>
      </c>
      <c r="G133" s="74">
        <f>PythonResults!D134*1000000</f>
        <v>0.18269095594749241</v>
      </c>
      <c r="H133" s="74">
        <f>PythonResults!E134*1000000</f>
        <v>0.20004207567857168</v>
      </c>
      <c r="I133" s="73">
        <f>PythonResults!F134</f>
        <v>2.024913590029144</v>
      </c>
      <c r="J133" s="73">
        <f>PythonResults!G134</f>
        <v>2.0521067886856001</v>
      </c>
    </row>
    <row r="134" spans="3:10" x14ac:dyDescent="0.25">
      <c r="C134" s="71">
        <v>0.2</v>
      </c>
      <c r="D134" s="72">
        <f>PythonResults!A135</f>
        <v>1</v>
      </c>
      <c r="E134" s="74">
        <f>PythonResults!B135*1000000</f>
        <v>0.78482847914573117</v>
      </c>
      <c r="F134" s="74">
        <f>PythonResults!C135*1000000</f>
        <v>0.1500623396803682</v>
      </c>
      <c r="G134" s="74">
        <f>PythonResults!D135*1000000</f>
        <v>0.76176186066731244</v>
      </c>
      <c r="H134" s="74">
        <f>PythonResults!E135*1000000</f>
        <v>0.76632296174497772</v>
      </c>
      <c r="I134" s="73">
        <f>PythonResults!F135</f>
        <v>2.096427930850663</v>
      </c>
      <c r="J134" s="73">
        <f>PythonResults!G135</f>
        <v>2.0920810863861559</v>
      </c>
    </row>
    <row r="137" spans="3:10" x14ac:dyDescent="0.25">
      <c r="C137" s="62" t="s">
        <v>287</v>
      </c>
      <c r="D137" s="63"/>
      <c r="E137" s="63"/>
      <c r="F137" s="63"/>
      <c r="G137" s="63"/>
      <c r="H137" s="63"/>
      <c r="I137" s="64"/>
      <c r="J137" s="64"/>
    </row>
    <row r="138" spans="3:10" ht="15.75" x14ac:dyDescent="0.25">
      <c r="C138" s="65" t="s">
        <v>250</v>
      </c>
      <c r="D138" s="66">
        <f>VLOOKUP(I138,Descript,2,FALSE)</f>
        <v>5</v>
      </c>
      <c r="E138" s="67"/>
      <c r="F138" s="67" t="str">
        <f>VLOOKUP(I138,Descript,3,FALSE)</f>
        <v>25:5</v>
      </c>
      <c r="G138" s="68"/>
      <c r="H138" s="65" t="s">
        <v>268</v>
      </c>
      <c r="I138" s="66" t="str">
        <f>PythonResults!A137</f>
        <v>P2as</v>
      </c>
      <c r="J138" s="69"/>
    </row>
    <row r="139" spans="3:10" x14ac:dyDescent="0.25">
      <c r="C139" s="81" t="s">
        <v>251</v>
      </c>
      <c r="D139" s="82"/>
      <c r="E139" s="81" t="s">
        <v>252</v>
      </c>
      <c r="F139" s="82"/>
      <c r="G139" s="81" t="s">
        <v>253</v>
      </c>
      <c r="H139" s="82"/>
      <c r="I139" s="81" t="s">
        <v>254</v>
      </c>
      <c r="J139" s="82"/>
    </row>
    <row r="140" spans="3:10" ht="38.25" x14ac:dyDescent="0.25">
      <c r="C140" s="70" t="s">
        <v>255</v>
      </c>
      <c r="D140" s="70" t="s">
        <v>256</v>
      </c>
      <c r="E140" s="70" t="s">
        <v>260</v>
      </c>
      <c r="F140" s="70" t="s">
        <v>259</v>
      </c>
      <c r="G140" s="70" t="s">
        <v>260</v>
      </c>
      <c r="H140" s="70" t="s">
        <v>259</v>
      </c>
      <c r="I140" s="70" t="s">
        <v>257</v>
      </c>
      <c r="J140" s="70" t="s">
        <v>258</v>
      </c>
    </row>
    <row r="141" spans="3:10" x14ac:dyDescent="0.25">
      <c r="C141" s="71">
        <v>0.2</v>
      </c>
      <c r="D141" s="72">
        <f>PythonResults!A139</f>
        <v>125</v>
      </c>
      <c r="E141" s="75">
        <f>PythonResults!B139*1000000</f>
        <v>0.4127532209434277</v>
      </c>
      <c r="F141" s="75">
        <f>PythonResults!C139*1000000</f>
        <v>0.50891973512066924</v>
      </c>
      <c r="G141" s="75">
        <f>PythonResults!D139*1000000</f>
        <v>0.1450900968246083</v>
      </c>
      <c r="H141" s="75">
        <f>PythonResults!E139*1000000</f>
        <v>0.23761967886081392</v>
      </c>
      <c r="I141" s="73">
        <f>PythonResults!F139</f>
        <v>2.1743457134196271</v>
      </c>
      <c r="J141" s="73">
        <f>PythonResults!G139</f>
        <v>2.366939594082818</v>
      </c>
    </row>
    <row r="142" spans="3:10" x14ac:dyDescent="0.25">
      <c r="C142" s="71">
        <v>0.2</v>
      </c>
      <c r="D142" s="72">
        <f>PythonResults!A140</f>
        <v>120</v>
      </c>
      <c r="E142" s="75">
        <f>PythonResults!B140*1000000</f>
        <v>0.36251130967824019</v>
      </c>
      <c r="F142" s="75">
        <f>PythonResults!C140*1000000</f>
        <v>0.51086029440034564</v>
      </c>
      <c r="G142" s="75">
        <f>PythonResults!D140*1000000</f>
        <v>0.14514295450808629</v>
      </c>
      <c r="H142" s="75">
        <f>PythonResults!E140*1000000</f>
        <v>0.23762363718002441</v>
      </c>
      <c r="I142" s="73">
        <f>PythonResults!F140</f>
        <v>2.173745734079962</v>
      </c>
      <c r="J142" s="73">
        <f>PythonResults!G140</f>
        <v>2.3667679815638589</v>
      </c>
    </row>
    <row r="143" spans="3:10" x14ac:dyDescent="0.25">
      <c r="C143" s="71">
        <v>0.2</v>
      </c>
      <c r="D143" s="72">
        <f>PythonResults!A141</f>
        <v>100</v>
      </c>
      <c r="E143" s="74">
        <f>PythonResults!B141*1000000</f>
        <v>0.40286724374213079</v>
      </c>
      <c r="F143" s="75">
        <f>PythonResults!C141*1000000</f>
        <v>0.51601018441031388</v>
      </c>
      <c r="G143" s="74">
        <f>PythonResults!D141*1000000</f>
        <v>0.1452530090220889</v>
      </c>
      <c r="H143" s="75">
        <f>PythonResults!E141*1000000</f>
        <v>0.23763491351426499</v>
      </c>
      <c r="I143" s="73">
        <f>PythonResults!F141</f>
        <v>2.1725399568464501</v>
      </c>
      <c r="J143" s="73">
        <f>PythonResults!G141</f>
        <v>2.3662799741903222</v>
      </c>
    </row>
    <row r="144" spans="3:10" x14ac:dyDescent="0.25">
      <c r="C144" s="71">
        <v>0.2</v>
      </c>
      <c r="D144" s="72">
        <f>PythonResults!A142</f>
        <v>60</v>
      </c>
      <c r="E144" s="74">
        <f>PythonResults!B142*1000000</f>
        <v>0.52232692830514094</v>
      </c>
      <c r="F144" s="75">
        <f>PythonResults!C142*1000000</f>
        <v>0.523917546831424</v>
      </c>
      <c r="G144" s="74">
        <f>PythonResults!D142*1000000</f>
        <v>0.14607823615326079</v>
      </c>
      <c r="H144" s="75">
        <f>PythonResults!E142*1000000</f>
        <v>0.2376759460783158</v>
      </c>
      <c r="I144" s="73">
        <f>PythonResults!F142</f>
        <v>2.1639136578621772</v>
      </c>
      <c r="J144" s="73">
        <f>PythonResults!G142</f>
        <v>2.3645019880245401</v>
      </c>
    </row>
    <row r="145" spans="3:10" x14ac:dyDescent="0.25">
      <c r="C145" s="71">
        <v>0.2</v>
      </c>
      <c r="D145" s="72">
        <f>PythonResults!A143</f>
        <v>40</v>
      </c>
      <c r="E145" s="74">
        <f>PythonResults!B143*1000000</f>
        <v>0.61504738118451563</v>
      </c>
      <c r="F145" s="75">
        <f>PythonResults!C143*1000000</f>
        <v>0.50049380640783014</v>
      </c>
      <c r="G145" s="74">
        <f>PythonResults!D143*1000000</f>
        <v>0.14699037341723592</v>
      </c>
      <c r="H145" s="75">
        <f>PythonResults!E143*1000000</f>
        <v>0.2377501713661101</v>
      </c>
      <c r="I145" s="73">
        <f>PythonResults!F143</f>
        <v>2.1552771140608749</v>
      </c>
      <c r="J145" s="73">
        <f>PythonResults!G143</f>
        <v>2.361438471914902</v>
      </c>
    </row>
    <row r="146" spans="3:10" x14ac:dyDescent="0.25">
      <c r="C146" s="71">
        <v>0.2</v>
      </c>
      <c r="D146" s="72">
        <f>PythonResults!A144</f>
        <v>20</v>
      </c>
      <c r="E146" s="74">
        <f>PythonResults!B144*1000000</f>
        <v>0.71263482482839047</v>
      </c>
      <c r="F146" s="74">
        <f>PythonResults!C144*1000000</f>
        <v>0.48946252101402193</v>
      </c>
      <c r="G146" s="74">
        <f>PythonResults!D144*1000000</f>
        <v>0.15019401106439609</v>
      </c>
      <c r="H146" s="74">
        <f>PythonResults!E144*1000000</f>
        <v>0.23835458756541339</v>
      </c>
      <c r="I146" s="73">
        <f>PythonResults!F144</f>
        <v>2.12998064888692</v>
      </c>
      <c r="J146" s="73">
        <f>PythonResults!G144</f>
        <v>2.340571445247841</v>
      </c>
    </row>
    <row r="147" spans="3:10" x14ac:dyDescent="0.25">
      <c r="C147" s="71">
        <v>0.2</v>
      </c>
      <c r="D147" s="72">
        <f>PythonResults!A145</f>
        <v>10</v>
      </c>
      <c r="E147" s="74">
        <f>PythonResults!B145*1000000</f>
        <v>0.77340221069459802</v>
      </c>
      <c r="F147" s="74">
        <f>PythonResults!C145*1000000</f>
        <v>0.48349020405000465</v>
      </c>
      <c r="G147" s="74">
        <f>PythonResults!D145*1000000</f>
        <v>0.16205119665241791</v>
      </c>
      <c r="H147" s="74">
        <f>PythonResults!E145*1000000</f>
        <v>0.24220152876374704</v>
      </c>
      <c r="I147" s="73">
        <f>PythonResults!F145</f>
        <v>2.077006469308063</v>
      </c>
      <c r="J147" s="73">
        <f>PythonResults!G145</f>
        <v>2.2667556948187939</v>
      </c>
    </row>
    <row r="148" spans="3:10" x14ac:dyDescent="0.25">
      <c r="C148" s="71">
        <v>0.2</v>
      </c>
      <c r="D148" s="72">
        <f>PythonResults!A146</f>
        <v>5</v>
      </c>
      <c r="E148" s="74">
        <f>PythonResults!B146*1000000</f>
        <v>0.83976904850940981</v>
      </c>
      <c r="F148" s="74">
        <f>PythonResults!C146*1000000</f>
        <v>0.47748423033808618</v>
      </c>
      <c r="G148" s="74">
        <f>PythonResults!D146*1000000</f>
        <v>0.20179017717674519</v>
      </c>
      <c r="H148" s="74">
        <f>PythonResults!E146*1000000</f>
        <v>0.26249250928982631</v>
      </c>
      <c r="I148" s="73">
        <f>PythonResults!F146</f>
        <v>2.0413001689078021</v>
      </c>
      <c r="J148" s="73">
        <f>PythonResults!G146</f>
        <v>2.146059619672533</v>
      </c>
    </row>
    <row r="149" spans="3:10" x14ac:dyDescent="0.25">
      <c r="C149" s="71">
        <v>0.2</v>
      </c>
      <c r="D149" s="72">
        <f>PythonResults!A147</f>
        <v>1</v>
      </c>
      <c r="E149" s="74">
        <f>PythonResults!B147*1000000</f>
        <v>0.87990979653390333</v>
      </c>
      <c r="F149" s="74">
        <f>PythonResults!C147*1000000</f>
        <v>0.45809966546025072</v>
      </c>
      <c r="G149" s="74">
        <f>PythonResults!D147*1000000</f>
        <v>0.74895873729216489</v>
      </c>
      <c r="H149" s="74">
        <f>PythonResults!E147*1000000</f>
        <v>0.75961864093888232</v>
      </c>
      <c r="I149" s="73">
        <f>PythonResults!F147</f>
        <v>2.1073003244589641</v>
      </c>
      <c r="J149" s="73">
        <f>PythonResults!G147</f>
        <v>2.098132467782559</v>
      </c>
    </row>
    <row r="152" spans="3:10" x14ac:dyDescent="0.25">
      <c r="C152" s="62" t="s">
        <v>288</v>
      </c>
      <c r="D152" s="63"/>
      <c r="E152" s="63"/>
      <c r="F152" s="63"/>
      <c r="G152" s="63"/>
      <c r="H152" s="63"/>
      <c r="I152" s="64"/>
      <c r="J152" s="64"/>
    </row>
    <row r="153" spans="3:10" ht="15.75" x14ac:dyDescent="0.25">
      <c r="C153" s="65" t="s">
        <v>250</v>
      </c>
      <c r="D153" s="66">
        <f>VLOOKUP(I153,Descript,2,FALSE)</f>
        <v>10</v>
      </c>
      <c r="E153" s="67"/>
      <c r="F153" s="67" t="str">
        <f>VLOOKUP(I153,Descript,3,FALSE)</f>
        <v>50:5</v>
      </c>
      <c r="G153" s="68"/>
      <c r="H153" s="65" t="s">
        <v>268</v>
      </c>
      <c r="I153" s="66" t="str">
        <f>PythonResults!A149</f>
        <v>P2asp</v>
      </c>
      <c r="J153" s="69"/>
    </row>
    <row r="154" spans="3:10" x14ac:dyDescent="0.25">
      <c r="C154" s="81" t="s">
        <v>251</v>
      </c>
      <c r="D154" s="82"/>
      <c r="E154" s="81" t="s">
        <v>252</v>
      </c>
      <c r="F154" s="82"/>
      <c r="G154" s="81" t="s">
        <v>253</v>
      </c>
      <c r="H154" s="82"/>
      <c r="I154" s="81" t="s">
        <v>254</v>
      </c>
      <c r="J154" s="82"/>
    </row>
    <row r="155" spans="3:10" ht="38.25" x14ac:dyDescent="0.25">
      <c r="C155" s="70" t="s">
        <v>255</v>
      </c>
      <c r="D155" s="70" t="s">
        <v>256</v>
      </c>
      <c r="E155" s="70" t="s">
        <v>260</v>
      </c>
      <c r="F155" s="70" t="s">
        <v>259</v>
      </c>
      <c r="G155" s="70" t="s">
        <v>260</v>
      </c>
      <c r="H155" s="70" t="s">
        <v>259</v>
      </c>
      <c r="I155" s="70" t="s">
        <v>257</v>
      </c>
      <c r="J155" s="70" t="s">
        <v>258</v>
      </c>
    </row>
    <row r="156" spans="3:10" x14ac:dyDescent="0.25">
      <c r="C156" s="71">
        <v>0.2</v>
      </c>
      <c r="D156" s="72">
        <f>PythonResults!A151</f>
        <v>125</v>
      </c>
      <c r="E156" s="75">
        <f>PythonResults!B151*1000000</f>
        <v>0.31343225489032017</v>
      </c>
      <c r="F156" s="75">
        <f>PythonResults!C151*1000000</f>
        <v>0.35079135670739331</v>
      </c>
      <c r="G156" s="75">
        <f>PythonResults!D151*1000000</f>
        <v>0.17406580813850908</v>
      </c>
      <c r="H156" s="75">
        <f>PythonResults!E151*1000000</f>
        <v>0.282120110412447</v>
      </c>
      <c r="I156" s="73">
        <f>PythonResults!F151</f>
        <v>2.1101275580258791</v>
      </c>
      <c r="J156" s="73">
        <f>PythonResults!G151</f>
        <v>2.1798682809499721</v>
      </c>
    </row>
    <row r="157" spans="3:10" x14ac:dyDescent="0.25">
      <c r="C157" s="71">
        <v>0.2</v>
      </c>
      <c r="D157" s="72">
        <f>PythonResults!A152</f>
        <v>120</v>
      </c>
      <c r="E157" s="75">
        <f>PythonResults!B152*1000000</f>
        <v>0.26319034362513261</v>
      </c>
      <c r="F157" s="75">
        <f>PythonResults!C152*1000000</f>
        <v>0.35273191598706971</v>
      </c>
      <c r="G157" s="75">
        <f>PythonResults!D152*1000000</f>
        <v>0.17411664191930779</v>
      </c>
      <c r="H157" s="75">
        <f>PythonResults!E152*1000000</f>
        <v>0.28212851768899139</v>
      </c>
      <c r="I157" s="73">
        <f>PythonResults!F152</f>
        <v>2.1098595420696968</v>
      </c>
      <c r="J157" s="73">
        <f>PythonResults!G152</f>
        <v>2.179816285733891</v>
      </c>
    </row>
    <row r="158" spans="3:10" x14ac:dyDescent="0.25">
      <c r="C158" s="71">
        <v>0.2</v>
      </c>
      <c r="D158" s="72">
        <f>PythonResults!A153</f>
        <v>100</v>
      </c>
      <c r="E158" s="74">
        <f>PythonResults!B153*1000000</f>
        <v>0.30354627768902326</v>
      </c>
      <c r="F158" s="75">
        <f>PythonResults!C153*1000000</f>
        <v>0.357881805997038</v>
      </c>
      <c r="G158" s="74">
        <f>PythonResults!D153*1000000</f>
        <v>0.17422175215906069</v>
      </c>
      <c r="H158" s="75">
        <f>PythonResults!E153*1000000</f>
        <v>0.28215243939940471</v>
      </c>
      <c r="I158" s="73">
        <f>PythonResults!F153</f>
        <v>2.1093188265211351</v>
      </c>
      <c r="J158" s="73">
        <f>PythonResults!G153</f>
        <v>2.1796683429213841</v>
      </c>
    </row>
    <row r="159" spans="3:10" x14ac:dyDescent="0.25">
      <c r="C159" s="71">
        <v>0.2</v>
      </c>
      <c r="D159" s="72">
        <f>PythonResults!A154</f>
        <v>60</v>
      </c>
      <c r="E159" s="74">
        <f>PythonResults!B154*1000000</f>
        <v>0.42300596225203346</v>
      </c>
      <c r="F159" s="75">
        <f>PythonResults!C154*1000000</f>
        <v>0.36578916841814818</v>
      </c>
      <c r="G159" s="74">
        <f>PythonResults!D154*1000000</f>
        <v>0.17500392305979101</v>
      </c>
      <c r="H159" s="75">
        <f>PythonResults!E154*1000000</f>
        <v>0.282239552938712</v>
      </c>
      <c r="I159" s="73">
        <f>PythonResults!F154</f>
        <v>2.1053983423770228</v>
      </c>
      <c r="J159" s="73">
        <f>PythonResults!G154</f>
        <v>2.1791282303230122</v>
      </c>
    </row>
    <row r="160" spans="3:10" x14ac:dyDescent="0.25">
      <c r="C160" s="71">
        <v>0.2</v>
      </c>
      <c r="D160" s="72">
        <f>PythonResults!A155</f>
        <v>40</v>
      </c>
      <c r="E160" s="74">
        <f>PythonResults!B155*1000000</f>
        <v>0.51572641513140816</v>
      </c>
      <c r="F160" s="75">
        <f>PythonResults!C155*1000000</f>
        <v>0.34236542799455433</v>
      </c>
      <c r="G160" s="74">
        <f>PythonResults!D155*1000000</f>
        <v>0.17585539331725422</v>
      </c>
      <c r="H160" s="75">
        <f>PythonResults!E155*1000000</f>
        <v>0.28239219132865268</v>
      </c>
      <c r="I160" s="73">
        <f>PythonResults!F155</f>
        <v>2.1013741100541732</v>
      </c>
      <c r="J160" s="73">
        <f>PythonResults!G155</f>
        <v>2.1781937981427908</v>
      </c>
    </row>
    <row r="161" spans="3:10" x14ac:dyDescent="0.25">
      <c r="C161" s="71">
        <v>0.2</v>
      </c>
      <c r="D161" s="72">
        <f>PythonResults!A156</f>
        <v>20</v>
      </c>
      <c r="E161" s="74">
        <f>PythonResults!B156*1000000</f>
        <v>0.61331385877528299</v>
      </c>
      <c r="F161" s="74">
        <f>PythonResults!C156*1000000</f>
        <v>0.33133414260074606</v>
      </c>
      <c r="G161" s="74">
        <f>PythonResults!D156*1000000</f>
        <v>0.17877938463138068</v>
      </c>
      <c r="H161" s="74">
        <f>PythonResults!E156*1000000</f>
        <v>0.2835033374976722</v>
      </c>
      <c r="I161" s="73">
        <f>PythonResults!F156</f>
        <v>2.0889773709674491</v>
      </c>
      <c r="J161" s="73">
        <f>PythonResults!G156</f>
        <v>2.1716946604578151</v>
      </c>
    </row>
    <row r="162" spans="3:10" x14ac:dyDescent="0.25">
      <c r="C162" s="71">
        <v>0.2</v>
      </c>
      <c r="D162" s="72">
        <f>PythonResults!A157</f>
        <v>10</v>
      </c>
      <c r="E162" s="74">
        <f>PythonResults!B157*1000000</f>
        <v>0.67408124464149055</v>
      </c>
      <c r="F162" s="74">
        <f>PythonResults!C157*1000000</f>
        <v>0.32536182563672877</v>
      </c>
      <c r="G162" s="74">
        <f>PythonResults!D157*1000000</f>
        <v>0.18915748431461449</v>
      </c>
      <c r="H162" s="74">
        <f>PythonResults!E157*1000000</f>
        <v>0.28869593291071061</v>
      </c>
      <c r="I162" s="73">
        <f>PythonResults!F157</f>
        <v>2.0590518616288458</v>
      </c>
      <c r="J162" s="73">
        <f>PythonResults!G157</f>
        <v>2.146563001156808</v>
      </c>
    </row>
    <row r="163" spans="3:10" x14ac:dyDescent="0.25">
      <c r="C163" s="71">
        <v>0.2</v>
      </c>
      <c r="D163" s="72">
        <f>PythonResults!A158</f>
        <v>5</v>
      </c>
      <c r="E163" s="74">
        <f>PythonResults!B158*1000000</f>
        <v>0.74044808245630234</v>
      </c>
      <c r="F163" s="74">
        <f>PythonResults!C158*1000000</f>
        <v>0.31935585192481031</v>
      </c>
      <c r="G163" s="74">
        <f>PythonResults!D158*1000000</f>
        <v>0.22363829303816501</v>
      </c>
      <c r="H163" s="74">
        <f>PythonResults!E158*1000000</f>
        <v>0.30814344380848763</v>
      </c>
      <c r="I163" s="73">
        <f>PythonResults!F158</f>
        <v>2.0310516789057802</v>
      </c>
      <c r="J163" s="73">
        <f>PythonResults!G158</f>
        <v>2.0950996683217831</v>
      </c>
    </row>
    <row r="164" spans="3:10" x14ac:dyDescent="0.25">
      <c r="C164" s="71">
        <v>0.2</v>
      </c>
      <c r="D164" s="72">
        <f>PythonResults!A159</f>
        <v>1</v>
      </c>
      <c r="E164" s="74">
        <f>PythonResults!B159*1000000</f>
        <v>0.78058883048079586</v>
      </c>
      <c r="F164" s="74">
        <f>PythonResults!C159*1000000</f>
        <v>0.29997128704697484</v>
      </c>
      <c r="G164" s="74">
        <f>PythonResults!D159*1000000</f>
        <v>0.75391865030138316</v>
      </c>
      <c r="H164" s="74">
        <f>PythonResults!E159*1000000</f>
        <v>0.774035136939631</v>
      </c>
      <c r="I164" s="73">
        <f>PythonResults!F159</f>
        <v>2.101778164284394</v>
      </c>
      <c r="J164" s="73">
        <f>PythonResults!G159</f>
        <v>2.0855374262272939</v>
      </c>
    </row>
    <row r="167" spans="3:10" x14ac:dyDescent="0.25">
      <c r="C167" s="62" t="s">
        <v>289</v>
      </c>
      <c r="D167" s="63"/>
      <c r="E167" s="63"/>
      <c r="F167" s="63"/>
      <c r="G167" s="63"/>
      <c r="H167" s="63"/>
      <c r="I167" s="64"/>
      <c r="J167" s="64"/>
    </row>
    <row r="168" spans="3:10" ht="15.75" x14ac:dyDescent="0.25">
      <c r="C168" s="65" t="s">
        <v>250</v>
      </c>
      <c r="D168" s="66">
        <f>VLOOKUP(I168,Descript,2,FALSE)</f>
        <v>2</v>
      </c>
      <c r="E168" s="67"/>
      <c r="F168" s="67" t="str">
        <f>VLOOKUP(I168,Descript,3,FALSE)</f>
        <v>10:5</v>
      </c>
      <c r="G168" s="68"/>
      <c r="H168" s="65" t="s">
        <v>268</v>
      </c>
      <c r="I168" s="66" t="str">
        <f>PythonResults!A161</f>
        <v>P1asp</v>
      </c>
      <c r="J168" s="69"/>
    </row>
    <row r="169" spans="3:10" x14ac:dyDescent="0.25">
      <c r="C169" s="81" t="s">
        <v>251</v>
      </c>
      <c r="D169" s="82"/>
      <c r="E169" s="81" t="s">
        <v>252</v>
      </c>
      <c r="F169" s="82"/>
      <c r="G169" s="81" t="s">
        <v>253</v>
      </c>
      <c r="H169" s="82"/>
      <c r="I169" s="81" t="s">
        <v>254</v>
      </c>
      <c r="J169" s="82"/>
    </row>
    <row r="170" spans="3:10" ht="38.25" x14ac:dyDescent="0.25">
      <c r="C170" s="70" t="s">
        <v>255</v>
      </c>
      <c r="D170" s="70" t="s">
        <v>256</v>
      </c>
      <c r="E170" s="70" t="s">
        <v>260</v>
      </c>
      <c r="F170" s="70" t="s">
        <v>259</v>
      </c>
      <c r="G170" s="70" t="s">
        <v>260</v>
      </c>
      <c r="H170" s="70" t="s">
        <v>259</v>
      </c>
      <c r="I170" s="70" t="s">
        <v>257</v>
      </c>
      <c r="J170" s="70" t="s">
        <v>258</v>
      </c>
    </row>
    <row r="171" spans="3:10" x14ac:dyDescent="0.25">
      <c r="C171" s="71">
        <v>0.2</v>
      </c>
      <c r="D171" s="72">
        <f>PythonResults!A163</f>
        <v>125</v>
      </c>
      <c r="E171" s="75">
        <f>PythonResults!B163*1000000</f>
        <v>0.2046085557489308</v>
      </c>
      <c r="F171" s="75">
        <f>PythonResults!C163*1000000</f>
        <v>0.22213292664786749</v>
      </c>
      <c r="G171" s="75">
        <f>PythonResults!D163*1000000</f>
        <v>5.15448087214848E-2</v>
      </c>
      <c r="H171" s="75">
        <f>PythonResults!E163*1000000</f>
        <v>6.5132319812463563E-2</v>
      </c>
      <c r="I171" s="73">
        <f>PythonResults!F163</f>
        <v>2.0275173728768019</v>
      </c>
      <c r="J171" s="73">
        <f>PythonResults!G163</f>
        <v>2.1894599096104241</v>
      </c>
    </row>
    <row r="172" spans="3:10" x14ac:dyDescent="0.25">
      <c r="C172" s="71">
        <v>0.2</v>
      </c>
      <c r="D172" s="72">
        <f>PythonResults!A164</f>
        <v>120</v>
      </c>
      <c r="E172" s="75">
        <f>PythonResults!B164*1000000</f>
        <v>0.2082882218188126</v>
      </c>
      <c r="F172" s="75">
        <f>PythonResults!C164*1000000</f>
        <v>0.22320650033106429</v>
      </c>
      <c r="G172" s="75">
        <f>PythonResults!D164*1000000</f>
        <v>5.1617943873847709E-2</v>
      </c>
      <c r="H172" s="75">
        <f>PythonResults!E164*1000000</f>
        <v>6.515241110075401E-2</v>
      </c>
      <c r="I172" s="73">
        <f>PythonResults!F164</f>
        <v>2.027251904123514</v>
      </c>
      <c r="J172" s="73">
        <f>PythonResults!G164</f>
        <v>2.1889591310290268</v>
      </c>
    </row>
    <row r="173" spans="3:10" x14ac:dyDescent="0.25">
      <c r="C173" s="71">
        <v>0.2</v>
      </c>
      <c r="D173" s="72">
        <f>PythonResults!A165</f>
        <v>100</v>
      </c>
      <c r="E173" s="74">
        <f>PythonResults!B165*1000000</f>
        <v>0.22933247011481381</v>
      </c>
      <c r="F173" s="75">
        <f>PythonResults!C165*1000000</f>
        <v>0.22533203486486508</v>
      </c>
      <c r="G173" s="74">
        <f>PythonResults!D165*1000000</f>
        <v>5.2150997944936731E-2</v>
      </c>
      <c r="H173" s="75">
        <f>PythonResults!E165*1000000</f>
        <v>6.520339946865307E-2</v>
      </c>
      <c r="I173" s="73">
        <f>PythonResults!F165</f>
        <v>2.0252752056049799</v>
      </c>
      <c r="J173" s="73">
        <f>PythonResults!G165</f>
        <v>2.187662933647927</v>
      </c>
    </row>
    <row r="174" spans="3:10" x14ac:dyDescent="0.25">
      <c r="C174" s="71">
        <v>0.2</v>
      </c>
      <c r="D174" s="72">
        <f>PythonResults!A166</f>
        <v>60</v>
      </c>
      <c r="E174" s="74">
        <f>PythonResults!B166*1000000</f>
        <v>0.31102681139109301</v>
      </c>
      <c r="F174" s="75">
        <f>PythonResults!C166*1000000</f>
        <v>0.2139235983752508</v>
      </c>
      <c r="G174" s="74">
        <f>PythonResults!D166*1000000</f>
        <v>5.4765929271612696E-2</v>
      </c>
      <c r="H174" s="75">
        <f>PythonResults!E166*1000000</f>
        <v>6.5212158608031146E-2</v>
      </c>
      <c r="I174" s="73">
        <f>PythonResults!F166</f>
        <v>2.0192275061166418</v>
      </c>
      <c r="J174" s="73">
        <f>PythonResults!G166</f>
        <v>2.1867206472020002</v>
      </c>
    </row>
    <row r="175" spans="3:10" x14ac:dyDescent="0.25">
      <c r="C175" s="71">
        <v>0.2</v>
      </c>
      <c r="D175" s="72">
        <f>PythonResults!A167</f>
        <v>40</v>
      </c>
      <c r="E175" s="74">
        <f>PythonResults!B167*1000000</f>
        <v>0.36989444794178061</v>
      </c>
      <c r="F175" s="75">
        <f>PythonResults!C167*1000000</f>
        <v>0.20293969335616821</v>
      </c>
      <c r="G175" s="74">
        <f>PythonResults!D167*1000000</f>
        <v>5.7327560669740367E-2</v>
      </c>
      <c r="H175" s="75">
        <f>PythonResults!E167*1000000</f>
        <v>6.5362497147478077E-2</v>
      </c>
      <c r="I175" s="73">
        <f>PythonResults!F167</f>
        <v>2.0167536135444362</v>
      </c>
      <c r="J175" s="73">
        <f>PythonResults!G167</f>
        <v>2.182503600891573</v>
      </c>
    </row>
    <row r="176" spans="3:10" x14ac:dyDescent="0.25">
      <c r="C176" s="71">
        <v>0.2</v>
      </c>
      <c r="D176" s="72">
        <f>PythonResults!A168</f>
        <v>20</v>
      </c>
      <c r="E176" s="74">
        <f>PythonResults!B168*1000000</f>
        <v>0.4416181829457162</v>
      </c>
      <c r="F176" s="74">
        <f>PythonResults!C168*1000000</f>
        <v>0.19655574633665951</v>
      </c>
      <c r="G176" s="74">
        <f>PythonResults!D168*1000000</f>
        <v>6.2965598457074903E-2</v>
      </c>
      <c r="H176" s="74">
        <f>PythonResults!E168*1000000</f>
        <v>6.7137890729540906E-2</v>
      </c>
      <c r="I176" s="73">
        <f>PythonResults!F168</f>
        <v>2.0138521710716488</v>
      </c>
      <c r="J176" s="73">
        <f>PythonResults!G168</f>
        <v>2.1510269328136329</v>
      </c>
    </row>
    <row r="177" spans="3:10" x14ac:dyDescent="0.25">
      <c r="C177" s="71">
        <v>0.2</v>
      </c>
      <c r="D177" s="72">
        <f>PythonResults!A169</f>
        <v>10</v>
      </c>
      <c r="E177" s="74">
        <f>PythonResults!B169*1000000</f>
        <v>0.48830371740774375</v>
      </c>
      <c r="F177" s="74">
        <f>PythonResults!C169*1000000</f>
        <v>0.18899166434764011</v>
      </c>
      <c r="G177" s="74">
        <f>PythonResults!D169*1000000</f>
        <v>7.460972453090868E-2</v>
      </c>
      <c r="H177" s="74">
        <f>PythonResults!E169*1000000</f>
        <v>7.56093808059497E-2</v>
      </c>
      <c r="I177" s="73">
        <f>PythonResults!F169</f>
        <v>2.0339005449849319</v>
      </c>
      <c r="J177" s="73">
        <f>PythonResults!G169</f>
        <v>2.1149979160245862</v>
      </c>
    </row>
    <row r="178" spans="3:10" x14ac:dyDescent="0.25">
      <c r="C178" s="71">
        <v>0.2</v>
      </c>
      <c r="D178" s="72">
        <f>PythonResults!A170</f>
        <v>5</v>
      </c>
      <c r="E178" s="74">
        <f>PythonResults!B170*1000000</f>
        <v>0.53906770548132477</v>
      </c>
      <c r="F178" s="74">
        <f>PythonResults!C170*1000000</f>
        <v>0.18401838923940411</v>
      </c>
      <c r="G178" s="74">
        <f>PythonResults!D170*1000000</f>
        <v>0.11107224446098751</v>
      </c>
      <c r="H178" s="74">
        <f>PythonResults!E170*1000000</f>
        <v>0.109960261876166</v>
      </c>
      <c r="I178" s="73">
        <f>PythonResults!F170</f>
        <v>2.1546877727006182</v>
      </c>
      <c r="J178" s="73">
        <f>PythonResults!G170</f>
        <v>2.202492353811293</v>
      </c>
    </row>
    <row r="179" spans="3:10" x14ac:dyDescent="0.25">
      <c r="C179" s="71">
        <v>0.2</v>
      </c>
      <c r="D179" s="72">
        <f>PythonResults!A171</f>
        <v>1</v>
      </c>
      <c r="E179" s="74">
        <f>PythonResults!B171*1000000</f>
        <v>0.57389626724558918</v>
      </c>
      <c r="F179" s="74">
        <f>PythonResults!C171*1000000</f>
        <v>0.19446434791029621</v>
      </c>
      <c r="G179" s="74">
        <f>PythonResults!D171*1000000</f>
        <v>0.49558879372792608</v>
      </c>
      <c r="H179" s="74">
        <f>PythonResults!E171*1000000</f>
        <v>0.49579505004862129</v>
      </c>
      <c r="I179" s="73">
        <f>PythonResults!F171</f>
        <v>2.466763642236327</v>
      </c>
      <c r="J179" s="73">
        <f>PythonResults!G171</f>
        <v>2.4963359929241729</v>
      </c>
    </row>
    <row r="182" spans="3:10" x14ac:dyDescent="0.25">
      <c r="C182" s="62" t="s">
        <v>290</v>
      </c>
      <c r="D182" s="63"/>
      <c r="E182" s="63"/>
      <c r="F182" s="63"/>
      <c r="G182" s="63"/>
      <c r="H182" s="63"/>
      <c r="I182" s="64"/>
      <c r="J182" s="64"/>
    </row>
    <row r="183" spans="3:10" ht="15.75" x14ac:dyDescent="0.25">
      <c r="C183" s="65" t="s">
        <v>250</v>
      </c>
      <c r="D183" s="66">
        <f>VLOOKUP(I183,Descript,2,FALSE)</f>
        <v>40</v>
      </c>
      <c r="E183" s="67"/>
      <c r="F183" s="67" t="str">
        <f>VLOOKUP(I183,Descript,3,FALSE)</f>
        <v>200:5</v>
      </c>
      <c r="G183" s="68"/>
      <c r="H183" s="65" t="s">
        <v>268</v>
      </c>
      <c r="I183" s="66" t="str">
        <f>PythonResults!A173</f>
        <v>P2bp</v>
      </c>
      <c r="J183" s="69"/>
    </row>
    <row r="184" spans="3:10" x14ac:dyDescent="0.25">
      <c r="C184" s="81" t="s">
        <v>251</v>
      </c>
      <c r="D184" s="82"/>
      <c r="E184" s="81" t="s">
        <v>252</v>
      </c>
      <c r="F184" s="82"/>
      <c r="G184" s="81" t="s">
        <v>253</v>
      </c>
      <c r="H184" s="82"/>
      <c r="I184" s="81" t="s">
        <v>254</v>
      </c>
      <c r="J184" s="82"/>
    </row>
    <row r="185" spans="3:10" ht="38.25" x14ac:dyDescent="0.25">
      <c r="C185" s="70" t="s">
        <v>255</v>
      </c>
      <c r="D185" s="70" t="s">
        <v>256</v>
      </c>
      <c r="E185" s="70" t="s">
        <v>260</v>
      </c>
      <c r="F185" s="70" t="s">
        <v>259</v>
      </c>
      <c r="G185" s="70" t="s">
        <v>260</v>
      </c>
      <c r="H185" s="70" t="s">
        <v>259</v>
      </c>
      <c r="I185" s="70" t="s">
        <v>257</v>
      </c>
      <c r="J185" s="70" t="s">
        <v>258</v>
      </c>
    </row>
    <row r="186" spans="3:10" x14ac:dyDescent="0.25">
      <c r="C186" s="71">
        <v>0.2</v>
      </c>
      <c r="D186" s="72">
        <f>PythonResults!A175</f>
        <v>125</v>
      </c>
      <c r="E186" s="75">
        <f>PythonResults!B175*1000000</f>
        <v>0.2905278883177147</v>
      </c>
      <c r="F186" s="75">
        <f>PythonResults!C175*1000000</f>
        <v>0.30661348735942279</v>
      </c>
      <c r="G186" s="75">
        <f>PythonResults!D175*1000000</f>
        <v>0.21407819719887711</v>
      </c>
      <c r="H186" s="75">
        <f>PythonResults!E175*1000000</f>
        <v>0.21241794430404712</v>
      </c>
      <c r="I186" s="73">
        <f>PythonResults!F175</f>
        <v>1.960559287825548</v>
      </c>
      <c r="J186" s="73">
        <f>PythonResults!G175</f>
        <v>1.9628468141852811</v>
      </c>
    </row>
    <row r="187" spans="3:10" x14ac:dyDescent="0.25">
      <c r="C187" s="71">
        <v>0.2</v>
      </c>
      <c r="D187" s="72">
        <f>PythonResults!A176</f>
        <v>120</v>
      </c>
      <c r="E187" s="75">
        <f>PythonResults!B176*1000000</f>
        <v>0.2366298358476113</v>
      </c>
      <c r="F187" s="75">
        <f>PythonResults!C176*1000000</f>
        <v>0.30828752672757281</v>
      </c>
      <c r="G187" s="75">
        <f>PythonResults!D176*1000000</f>
        <v>0.21412318571454608</v>
      </c>
      <c r="H187" s="75">
        <f>PythonResults!E176*1000000</f>
        <v>0.21243643116394328</v>
      </c>
      <c r="I187" s="73">
        <f>PythonResults!F176</f>
        <v>1.9605592720679179</v>
      </c>
      <c r="J187" s="73">
        <f>PythonResults!G176</f>
        <v>1.962846028995441</v>
      </c>
    </row>
    <row r="188" spans="3:10" x14ac:dyDescent="0.25">
      <c r="C188" s="71">
        <v>0.2</v>
      </c>
      <c r="D188" s="72">
        <f>PythonResults!A177</f>
        <v>100</v>
      </c>
      <c r="E188" s="74">
        <f>PythonResults!B177*1000000</f>
        <v>0.26519380595756503</v>
      </c>
      <c r="F188" s="75">
        <f>PythonResults!C177*1000000</f>
        <v>0.31345912566583067</v>
      </c>
      <c r="G188" s="74">
        <f>PythonResults!D177*1000000</f>
        <v>0.21423970653745272</v>
      </c>
      <c r="H188" s="75">
        <f>PythonResults!E177*1000000</f>
        <v>0.21249316965008569</v>
      </c>
      <c r="I188" s="73">
        <f>PythonResults!F177</f>
        <v>1.9605611612949509</v>
      </c>
      <c r="J188" s="73">
        <f>PythonResults!G177</f>
        <v>1.962843462285951</v>
      </c>
    </row>
    <row r="189" spans="3:10" x14ac:dyDescent="0.25">
      <c r="C189" s="71">
        <v>0.2</v>
      </c>
      <c r="D189" s="72">
        <f>PythonResults!A178</f>
        <v>60</v>
      </c>
      <c r="E189" s="74">
        <f>PythonResults!B178*1000000</f>
        <v>0.3663011661283575</v>
      </c>
      <c r="F189" s="75">
        <f>PythonResults!C178*1000000</f>
        <v>0.3249032835838826</v>
      </c>
      <c r="G189" s="74">
        <f>PythonResults!D178*1000000</f>
        <v>0.21508444575614649</v>
      </c>
      <c r="H189" s="75">
        <f>PythonResults!E178*1000000</f>
        <v>0.21273147720224231</v>
      </c>
      <c r="I189" s="73">
        <f>PythonResults!F178</f>
        <v>1.9605759583415829</v>
      </c>
      <c r="J189" s="73">
        <f>PythonResults!G178</f>
        <v>1.962829836681647</v>
      </c>
    </row>
    <row r="190" spans="3:10" x14ac:dyDescent="0.25">
      <c r="C190" s="71">
        <v>0.2</v>
      </c>
      <c r="D190" s="72">
        <f>PythonResults!A179</f>
        <v>40</v>
      </c>
      <c r="E190" s="74">
        <f>PythonResults!B179*1000000</f>
        <v>0.45292319376098689</v>
      </c>
      <c r="F190" s="75">
        <f>PythonResults!C179*1000000</f>
        <v>0.29751985151012855</v>
      </c>
      <c r="G190" s="74">
        <f>PythonResults!D179*1000000</f>
        <v>0.21605156015467222</v>
      </c>
      <c r="H190" s="75">
        <f>PythonResults!E179*1000000</f>
        <v>0.21315087601982852</v>
      </c>
      <c r="I190" s="73">
        <f>PythonResults!F179</f>
        <v>1.9606032379237019</v>
      </c>
      <c r="J190" s="73">
        <f>PythonResults!G179</f>
        <v>1.9628123212052559</v>
      </c>
    </row>
    <row r="191" spans="3:10" x14ac:dyDescent="0.25">
      <c r="C191" s="71">
        <v>0.2</v>
      </c>
      <c r="D191" s="72">
        <f>PythonResults!A180</f>
        <v>20</v>
      </c>
      <c r="E191" s="74">
        <f>PythonResults!B180*1000000</f>
        <v>0.53879512735693202</v>
      </c>
      <c r="F191" s="74">
        <f>PythonResults!C180*1000000</f>
        <v>0.28232347949423731</v>
      </c>
      <c r="G191" s="74">
        <f>PythonResults!D180*1000000</f>
        <v>0.2195816480257613</v>
      </c>
      <c r="H191" s="74">
        <f>PythonResults!E180*1000000</f>
        <v>0.2159422277279989</v>
      </c>
      <c r="I191" s="73">
        <f>PythonResults!F180</f>
        <v>1.9607374409825711</v>
      </c>
      <c r="J191" s="73">
        <f>PythonResults!G180</f>
        <v>1.9627881332614769</v>
      </c>
    </row>
    <row r="192" spans="3:10" x14ac:dyDescent="0.25">
      <c r="C192" s="71">
        <v>0.2</v>
      </c>
      <c r="D192" s="72">
        <f>PythonResults!A181</f>
        <v>10</v>
      </c>
      <c r="E192" s="74">
        <f>PythonResults!B181*1000000</f>
        <v>0.59342968962435505</v>
      </c>
      <c r="F192" s="74">
        <f>PythonResults!C181*1000000</f>
        <v>0.27480174074585406</v>
      </c>
      <c r="G192" s="74">
        <f>PythonResults!D181*1000000</f>
        <v>0.23188347840240212</v>
      </c>
      <c r="H192" s="74">
        <f>PythonResults!E181*1000000</f>
        <v>0.2277835614594281</v>
      </c>
      <c r="I192" s="73">
        <f>PythonResults!F181</f>
        <v>1.962081761734102</v>
      </c>
      <c r="J192" s="73">
        <f>PythonResults!G181</f>
        <v>1.9638093219154029</v>
      </c>
    </row>
    <row r="193" spans="3:10" x14ac:dyDescent="0.25">
      <c r="C193" s="71">
        <v>0.2</v>
      </c>
      <c r="D193" s="72">
        <f>PythonResults!A182</f>
        <v>5</v>
      </c>
      <c r="E193" s="74">
        <f>PythonResults!B182*1000000</f>
        <v>0.65564686559077645</v>
      </c>
      <c r="F193" s="74">
        <f>PythonResults!C182*1000000</f>
        <v>0.26405572352616064</v>
      </c>
      <c r="G193" s="74">
        <f>PythonResults!D182*1000000</f>
        <v>0.27297530378487611</v>
      </c>
      <c r="H193" s="74">
        <f>PythonResults!E182*1000000</f>
        <v>0.26805543606327559</v>
      </c>
      <c r="I193" s="73">
        <f>PythonResults!F182</f>
        <v>1.973519210595867</v>
      </c>
      <c r="J193" s="73">
        <f>PythonResults!G182</f>
        <v>1.9754057057360761</v>
      </c>
    </row>
    <row r="194" spans="3:10" x14ac:dyDescent="0.25">
      <c r="C194" s="71">
        <v>0.2</v>
      </c>
      <c r="D194" s="72">
        <f>PythonResults!A183</f>
        <v>1</v>
      </c>
      <c r="E194" s="74">
        <f>PythonResults!B183*1000000</f>
        <v>0.68978627454478236</v>
      </c>
      <c r="F194" s="74">
        <f>PythonResults!C183*1000000</f>
        <v>0.2523198097921423</v>
      </c>
      <c r="G194" s="74">
        <f>PythonResults!D183*1000000</f>
        <v>0.86510529330396357</v>
      </c>
      <c r="H194" s="74">
        <f>PythonResults!E183*1000000</f>
        <v>0.86409313220201134</v>
      </c>
      <c r="I194" s="73">
        <f>PythonResults!F183</f>
        <v>2.059101250207739</v>
      </c>
      <c r="J194" s="73">
        <f>PythonResults!G183</f>
        <v>2.0597264826117421</v>
      </c>
    </row>
  </sheetData>
  <mergeCells count="52">
    <mergeCell ref="C184:D184"/>
    <mergeCell ref="E184:F184"/>
    <mergeCell ref="G184:H184"/>
    <mergeCell ref="I184:J184"/>
    <mergeCell ref="C154:D154"/>
    <mergeCell ref="E154:F154"/>
    <mergeCell ref="G154:H154"/>
    <mergeCell ref="I154:J154"/>
    <mergeCell ref="C169:D169"/>
    <mergeCell ref="E169:F169"/>
    <mergeCell ref="G169:H169"/>
    <mergeCell ref="I169:J169"/>
    <mergeCell ref="C124:D124"/>
    <mergeCell ref="E124:F124"/>
    <mergeCell ref="G124:H124"/>
    <mergeCell ref="I124:J124"/>
    <mergeCell ref="C139:D139"/>
    <mergeCell ref="E139:F139"/>
    <mergeCell ref="G139:H139"/>
    <mergeCell ref="I139:J139"/>
    <mergeCell ref="C4:D4"/>
    <mergeCell ref="E4:F4"/>
    <mergeCell ref="G4:H4"/>
    <mergeCell ref="I4:J4"/>
    <mergeCell ref="C19:D19"/>
    <mergeCell ref="E19:F19"/>
    <mergeCell ref="G19:H19"/>
    <mergeCell ref="I19:J19"/>
    <mergeCell ref="G34:H34"/>
    <mergeCell ref="I34:J34"/>
    <mergeCell ref="C49:D49"/>
    <mergeCell ref="E49:F49"/>
    <mergeCell ref="G49:H49"/>
    <mergeCell ref="I49:J49"/>
    <mergeCell ref="C34:D34"/>
    <mergeCell ref="E34:F34"/>
    <mergeCell ref="C64:D64"/>
    <mergeCell ref="E64:F64"/>
    <mergeCell ref="G64:H64"/>
    <mergeCell ref="I64:J64"/>
    <mergeCell ref="C79:D79"/>
    <mergeCell ref="E79:F79"/>
    <mergeCell ref="G79:H79"/>
    <mergeCell ref="I79:J79"/>
    <mergeCell ref="C94:D94"/>
    <mergeCell ref="E94:F94"/>
    <mergeCell ref="G94:H94"/>
    <mergeCell ref="I94:J94"/>
    <mergeCell ref="C109:D109"/>
    <mergeCell ref="E109:F109"/>
    <mergeCell ref="G109:H109"/>
    <mergeCell ref="I109:J109"/>
  </mergeCells>
  <pageMargins left="0.7" right="0.7" top="0.75" bottom="0.75" header="0.3" footer="0.3"/>
  <pageSetup paperSize="9" scale="43"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84A05-C8E7-4A76-8C91-1908D9F7444F}">
  <dimension ref="B1:D13"/>
  <sheetViews>
    <sheetView workbookViewId="0">
      <selection activeCell="D13" sqref="A1:D13"/>
    </sheetView>
  </sheetViews>
  <sheetFormatPr defaultRowHeight="15" x14ac:dyDescent="0.25"/>
  <sheetData>
    <row r="1" spans="2:4" x14ac:dyDescent="0.25">
      <c r="B1" t="s">
        <v>269</v>
      </c>
      <c r="C1" t="s">
        <v>270</v>
      </c>
      <c r="D1" t="s">
        <v>271</v>
      </c>
    </row>
    <row r="2" spans="2:4" x14ac:dyDescent="0.25">
      <c r="B2" t="s">
        <v>236</v>
      </c>
      <c r="C2">
        <v>1</v>
      </c>
      <c r="D2" s="76" t="s">
        <v>272</v>
      </c>
    </row>
    <row r="3" spans="2:4" x14ac:dyDescent="0.25">
      <c r="B3" t="s">
        <v>244</v>
      </c>
      <c r="C3">
        <v>4</v>
      </c>
      <c r="D3" s="45" t="s">
        <v>273</v>
      </c>
    </row>
    <row r="4" spans="2:4" x14ac:dyDescent="0.25">
      <c r="B4" t="s">
        <v>245</v>
      </c>
      <c r="C4">
        <v>20</v>
      </c>
      <c r="D4" s="45" t="s">
        <v>274</v>
      </c>
    </row>
    <row r="5" spans="2:4" x14ac:dyDescent="0.25">
      <c r="B5" t="s">
        <v>246</v>
      </c>
      <c r="C5">
        <v>20</v>
      </c>
      <c r="D5" s="45" t="s">
        <v>274</v>
      </c>
    </row>
    <row r="6" spans="2:4" x14ac:dyDescent="0.25">
      <c r="B6" t="s">
        <v>247</v>
      </c>
      <c r="C6">
        <v>4</v>
      </c>
      <c r="D6" s="45" t="s">
        <v>273</v>
      </c>
    </row>
    <row r="7" spans="2:4" x14ac:dyDescent="0.25">
      <c r="B7" t="s">
        <v>248</v>
      </c>
      <c r="C7">
        <v>20</v>
      </c>
      <c r="D7" s="77" t="s">
        <v>274</v>
      </c>
    </row>
    <row r="8" spans="2:4" x14ac:dyDescent="0.25">
      <c r="B8" t="s">
        <v>249</v>
      </c>
      <c r="C8">
        <v>20</v>
      </c>
      <c r="D8" s="45" t="s">
        <v>274</v>
      </c>
    </row>
    <row r="9" spans="2:4" x14ac:dyDescent="0.25">
      <c r="B9" t="s">
        <v>276</v>
      </c>
      <c r="C9">
        <v>100</v>
      </c>
      <c r="D9" s="45" t="s">
        <v>285</v>
      </c>
    </row>
    <row r="10" spans="2:4" x14ac:dyDescent="0.25">
      <c r="B10" t="s">
        <v>277</v>
      </c>
      <c r="C10">
        <v>5</v>
      </c>
      <c r="D10" s="45" t="s">
        <v>284</v>
      </c>
    </row>
    <row r="11" spans="2:4" x14ac:dyDescent="0.25">
      <c r="B11" t="s">
        <v>278</v>
      </c>
      <c r="C11">
        <v>10</v>
      </c>
      <c r="D11" s="45" t="s">
        <v>283</v>
      </c>
    </row>
    <row r="12" spans="2:4" x14ac:dyDescent="0.25">
      <c r="B12" t="s">
        <v>279</v>
      </c>
      <c r="C12">
        <v>2</v>
      </c>
      <c r="D12" s="76" t="s">
        <v>282</v>
      </c>
    </row>
    <row r="13" spans="2:4" x14ac:dyDescent="0.25">
      <c r="B13" t="s">
        <v>280</v>
      </c>
      <c r="C13">
        <v>40</v>
      </c>
      <c r="D13" s="77" t="s">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Cal(2018)</vt:lpstr>
      <vt:lpstr>Data(2018)</vt:lpstr>
      <vt:lpstr>PythonResults</vt:lpstr>
      <vt:lpstr>Tables</vt:lpstr>
      <vt:lpstr>Descriptors</vt:lpstr>
      <vt:lpstr>Descript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Jones</dc:creator>
  <cp:lastModifiedBy>Keith Jones</cp:lastModifiedBy>
  <cp:lastPrinted>2019-04-11T05:11:12Z</cp:lastPrinted>
  <dcterms:created xsi:type="dcterms:W3CDTF">2018-08-13T23:56:37Z</dcterms:created>
  <dcterms:modified xsi:type="dcterms:W3CDTF">2019-04-11T05:13:25Z</dcterms:modified>
</cp:coreProperties>
</file>