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taff\KJ\PycharmProjects\CTs\"/>
    </mc:Choice>
  </mc:AlternateContent>
  <xr:revisionPtr revIDLastSave="0" documentId="13_ncr:1_{AD0CDABD-4ECB-4D08-A58E-18795C3E3761}" xr6:coauthVersionLast="36" xr6:coauthVersionMax="36" xr10:uidLastSave="{00000000-0000-0000-0000-000000000000}"/>
  <bookViews>
    <workbookView xWindow="0" yWindow="0" windowWidth="28800" windowHeight="12225" xr2:uid="{E9405080-853E-4801-8059-8140FF879310}"/>
  </bookViews>
  <sheets>
    <sheet name="Data" sheetId="1" r:id="rId1"/>
  </sheets>
  <externalReferences>
    <externalReference r:id="rId2"/>
  </externalReferences>
  <definedNames>
    <definedName name="MSL0.2">[1]Constants!$D$5</definedName>
    <definedName name="Ti_969">[1]Constants!$D$4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93" i="1" l="1"/>
  <c r="AA93" i="1"/>
  <c r="AB71" i="1"/>
  <c r="AA71" i="1"/>
  <c r="W13" i="1"/>
  <c r="S180" i="1"/>
  <c r="R180" i="1"/>
  <c r="K180" i="1"/>
  <c r="J180" i="1"/>
  <c r="S179" i="1"/>
  <c r="R179" i="1"/>
  <c r="K179" i="1"/>
  <c r="J179" i="1"/>
  <c r="S178" i="1"/>
  <c r="R178" i="1"/>
  <c r="K178" i="1"/>
  <c r="J178" i="1"/>
  <c r="S177" i="1"/>
  <c r="R177" i="1"/>
  <c r="K177" i="1"/>
  <c r="J177" i="1"/>
  <c r="S176" i="1"/>
  <c r="R176" i="1"/>
  <c r="K176" i="1"/>
  <c r="J176" i="1"/>
  <c r="S175" i="1"/>
  <c r="R175" i="1"/>
  <c r="K175" i="1"/>
  <c r="J175" i="1"/>
  <c r="S174" i="1"/>
  <c r="R174" i="1"/>
  <c r="K174" i="1"/>
  <c r="J174" i="1"/>
  <c r="S173" i="1"/>
  <c r="R173" i="1"/>
  <c r="K173" i="1"/>
  <c r="J173" i="1"/>
  <c r="S172" i="1"/>
  <c r="R172" i="1"/>
  <c r="K172" i="1"/>
  <c r="J172" i="1"/>
  <c r="S171" i="1"/>
  <c r="R171" i="1"/>
  <c r="K171" i="1"/>
  <c r="J171" i="1"/>
  <c r="S169" i="1"/>
  <c r="R169" i="1"/>
  <c r="K169" i="1"/>
  <c r="J169" i="1"/>
  <c r="S168" i="1"/>
  <c r="R168" i="1"/>
  <c r="K168" i="1"/>
  <c r="J168" i="1"/>
  <c r="S167" i="1"/>
  <c r="R167" i="1"/>
  <c r="K167" i="1"/>
  <c r="J167" i="1"/>
  <c r="S166" i="1"/>
  <c r="R166" i="1"/>
  <c r="K166" i="1"/>
  <c r="J166" i="1"/>
  <c r="S165" i="1"/>
  <c r="R165" i="1"/>
  <c r="K165" i="1"/>
  <c r="J165" i="1"/>
  <c r="S164" i="1"/>
  <c r="R164" i="1"/>
  <c r="K164" i="1"/>
  <c r="J164" i="1"/>
  <c r="S163" i="1"/>
  <c r="R163" i="1"/>
  <c r="K163" i="1"/>
  <c r="J163" i="1"/>
  <c r="C161" i="1"/>
  <c r="S158" i="1"/>
  <c r="R158" i="1"/>
  <c r="K158" i="1"/>
  <c r="J158" i="1"/>
  <c r="S157" i="1"/>
  <c r="R157" i="1"/>
  <c r="K157" i="1"/>
  <c r="J157" i="1"/>
  <c r="S156" i="1"/>
  <c r="R156" i="1"/>
  <c r="K156" i="1"/>
  <c r="J156" i="1"/>
  <c r="S155" i="1"/>
  <c r="R155" i="1"/>
  <c r="K155" i="1"/>
  <c r="J155" i="1"/>
  <c r="S154" i="1"/>
  <c r="R154" i="1"/>
  <c r="K154" i="1"/>
  <c r="J154" i="1"/>
  <c r="S153" i="1"/>
  <c r="R153" i="1"/>
  <c r="K153" i="1"/>
  <c r="J153" i="1"/>
  <c r="S152" i="1"/>
  <c r="R152" i="1"/>
  <c r="K152" i="1"/>
  <c r="J152" i="1"/>
  <c r="S151" i="1"/>
  <c r="R151" i="1"/>
  <c r="K151" i="1"/>
  <c r="J151" i="1"/>
  <c r="S150" i="1"/>
  <c r="R150" i="1"/>
  <c r="K150" i="1"/>
  <c r="J150" i="1"/>
  <c r="S149" i="1"/>
  <c r="R149" i="1"/>
  <c r="K149" i="1"/>
  <c r="J149" i="1"/>
  <c r="S147" i="1"/>
  <c r="R147" i="1"/>
  <c r="K147" i="1"/>
  <c r="J147" i="1"/>
  <c r="S146" i="1"/>
  <c r="R146" i="1"/>
  <c r="K146" i="1"/>
  <c r="J146" i="1"/>
  <c r="S145" i="1"/>
  <c r="R145" i="1"/>
  <c r="K145" i="1"/>
  <c r="J145" i="1"/>
  <c r="S144" i="1"/>
  <c r="R144" i="1"/>
  <c r="K144" i="1"/>
  <c r="J144" i="1"/>
  <c r="S143" i="1"/>
  <c r="R143" i="1"/>
  <c r="K143" i="1"/>
  <c r="J143" i="1"/>
  <c r="S142" i="1"/>
  <c r="R142" i="1"/>
  <c r="K142" i="1"/>
  <c r="J142" i="1"/>
  <c r="S141" i="1"/>
  <c r="R141" i="1"/>
  <c r="K141" i="1"/>
  <c r="J141" i="1"/>
  <c r="C139" i="1"/>
  <c r="S136" i="1"/>
  <c r="R136" i="1"/>
  <c r="K136" i="1"/>
  <c r="J136" i="1"/>
  <c r="S135" i="1"/>
  <c r="R135" i="1"/>
  <c r="K135" i="1"/>
  <c r="J135" i="1"/>
  <c r="S134" i="1"/>
  <c r="R134" i="1"/>
  <c r="K134" i="1"/>
  <c r="J134" i="1"/>
  <c r="S133" i="1"/>
  <c r="R133" i="1"/>
  <c r="K133" i="1"/>
  <c r="J133" i="1"/>
  <c r="S132" i="1"/>
  <c r="R132" i="1"/>
  <c r="K132" i="1"/>
  <c r="J132" i="1"/>
  <c r="S131" i="1"/>
  <c r="R131" i="1"/>
  <c r="K131" i="1"/>
  <c r="J131" i="1"/>
  <c r="S130" i="1"/>
  <c r="R130" i="1"/>
  <c r="K130" i="1"/>
  <c r="J130" i="1"/>
  <c r="S129" i="1"/>
  <c r="R129" i="1"/>
  <c r="K129" i="1"/>
  <c r="J129" i="1"/>
  <c r="S128" i="1"/>
  <c r="R128" i="1"/>
  <c r="K128" i="1"/>
  <c r="J128" i="1"/>
  <c r="S127" i="1"/>
  <c r="R127" i="1"/>
  <c r="K127" i="1"/>
  <c r="J127" i="1"/>
  <c r="S125" i="1"/>
  <c r="R125" i="1"/>
  <c r="K125" i="1"/>
  <c r="J125" i="1"/>
  <c r="S124" i="1"/>
  <c r="R124" i="1"/>
  <c r="K124" i="1"/>
  <c r="J124" i="1"/>
  <c r="S123" i="1"/>
  <c r="R123" i="1"/>
  <c r="K123" i="1"/>
  <c r="J123" i="1"/>
  <c r="S122" i="1"/>
  <c r="R122" i="1"/>
  <c r="K122" i="1"/>
  <c r="J122" i="1"/>
  <c r="S121" i="1"/>
  <c r="R121" i="1"/>
  <c r="K121" i="1"/>
  <c r="J121" i="1"/>
  <c r="S120" i="1"/>
  <c r="R120" i="1"/>
  <c r="K120" i="1"/>
  <c r="J120" i="1"/>
  <c r="S119" i="1"/>
  <c r="R119" i="1"/>
  <c r="K119" i="1"/>
  <c r="J119" i="1"/>
  <c r="C117" i="1"/>
  <c r="A117" i="1"/>
  <c r="S115" i="1"/>
  <c r="R115" i="1"/>
  <c r="K115" i="1"/>
  <c r="J115" i="1"/>
  <c r="S114" i="1"/>
  <c r="R114" i="1"/>
  <c r="K114" i="1"/>
  <c r="J114" i="1"/>
  <c r="A114" i="1"/>
  <c r="S113" i="1"/>
  <c r="R113" i="1"/>
  <c r="K113" i="1"/>
  <c r="J113" i="1"/>
  <c r="A113" i="1"/>
  <c r="S112" i="1"/>
  <c r="R112" i="1"/>
  <c r="K112" i="1"/>
  <c r="J112" i="1"/>
  <c r="A112" i="1"/>
  <c r="S111" i="1"/>
  <c r="R111" i="1"/>
  <c r="K111" i="1"/>
  <c r="J111" i="1"/>
  <c r="A111" i="1"/>
  <c r="S110" i="1"/>
  <c r="R110" i="1"/>
  <c r="K110" i="1"/>
  <c r="J110" i="1"/>
  <c r="A110" i="1"/>
  <c r="S109" i="1"/>
  <c r="R109" i="1"/>
  <c r="K109" i="1"/>
  <c r="J109" i="1"/>
  <c r="A109" i="1"/>
  <c r="S108" i="1"/>
  <c r="R108" i="1"/>
  <c r="K108" i="1"/>
  <c r="J108" i="1"/>
  <c r="A108" i="1"/>
  <c r="S107" i="1"/>
  <c r="R107" i="1"/>
  <c r="K107" i="1"/>
  <c r="J107" i="1"/>
  <c r="A107" i="1"/>
  <c r="S106" i="1"/>
  <c r="R106" i="1"/>
  <c r="K106" i="1"/>
  <c r="J106" i="1"/>
  <c r="A106" i="1"/>
  <c r="A105" i="1"/>
  <c r="S104" i="1"/>
  <c r="R104" i="1"/>
  <c r="K104" i="1"/>
  <c r="J104" i="1"/>
  <c r="A104" i="1"/>
  <c r="S103" i="1"/>
  <c r="R103" i="1"/>
  <c r="K103" i="1"/>
  <c r="J103" i="1"/>
  <c r="A103" i="1"/>
  <c r="S102" i="1"/>
  <c r="R102" i="1"/>
  <c r="K102" i="1"/>
  <c r="J102" i="1"/>
  <c r="A102" i="1"/>
  <c r="S101" i="1"/>
  <c r="R101" i="1"/>
  <c r="K101" i="1"/>
  <c r="J101" i="1"/>
  <c r="A101" i="1"/>
  <c r="S100" i="1"/>
  <c r="R100" i="1"/>
  <c r="K100" i="1"/>
  <c r="J100" i="1"/>
  <c r="A100" i="1"/>
  <c r="S99" i="1"/>
  <c r="R99" i="1"/>
  <c r="K99" i="1"/>
  <c r="J99" i="1"/>
  <c r="A99" i="1"/>
  <c r="S98" i="1"/>
  <c r="R98" i="1"/>
  <c r="K98" i="1"/>
  <c r="J98" i="1"/>
  <c r="A98" i="1"/>
  <c r="A97" i="1"/>
  <c r="C96" i="1"/>
  <c r="A96" i="1"/>
  <c r="A95" i="1"/>
  <c r="S93" i="1"/>
  <c r="H93" i="1"/>
  <c r="G93" i="1"/>
  <c r="F93" i="1"/>
  <c r="E93" i="1"/>
  <c r="D93" i="1"/>
  <c r="R93" i="1" s="1"/>
  <c r="C93" i="1"/>
  <c r="K93" i="1" s="1"/>
  <c r="K92" i="1"/>
  <c r="J92" i="1"/>
  <c r="H92" i="1"/>
  <c r="G92" i="1"/>
  <c r="F92" i="1"/>
  <c r="E92" i="1"/>
  <c r="S92" i="1" s="1"/>
  <c r="D92" i="1"/>
  <c r="C92" i="1"/>
  <c r="R92" i="1" s="1"/>
  <c r="K91" i="1"/>
  <c r="J91" i="1"/>
  <c r="H91" i="1"/>
  <c r="G91" i="1"/>
  <c r="F91" i="1"/>
  <c r="E91" i="1"/>
  <c r="S91" i="1" s="1"/>
  <c r="D91" i="1"/>
  <c r="C91" i="1"/>
  <c r="R91" i="1" s="1"/>
  <c r="S90" i="1"/>
  <c r="H90" i="1"/>
  <c r="G90" i="1"/>
  <c r="F90" i="1"/>
  <c r="E90" i="1"/>
  <c r="D90" i="1"/>
  <c r="R90" i="1" s="1"/>
  <c r="C90" i="1"/>
  <c r="K90" i="1" s="1"/>
  <c r="K89" i="1"/>
  <c r="J89" i="1"/>
  <c r="H89" i="1"/>
  <c r="G89" i="1"/>
  <c r="F89" i="1"/>
  <c r="E89" i="1"/>
  <c r="S89" i="1" s="1"/>
  <c r="D89" i="1"/>
  <c r="C89" i="1"/>
  <c r="S88" i="1"/>
  <c r="H88" i="1"/>
  <c r="G88" i="1"/>
  <c r="F88" i="1"/>
  <c r="E88" i="1"/>
  <c r="D88" i="1"/>
  <c r="R88" i="1" s="1"/>
  <c r="C88" i="1"/>
  <c r="K88" i="1" s="1"/>
  <c r="K87" i="1"/>
  <c r="J87" i="1"/>
  <c r="H87" i="1"/>
  <c r="G87" i="1"/>
  <c r="F87" i="1"/>
  <c r="E87" i="1"/>
  <c r="S87" i="1" s="1"/>
  <c r="D87" i="1"/>
  <c r="R87" i="1" s="1"/>
  <c r="C87" i="1"/>
  <c r="S86" i="1"/>
  <c r="H86" i="1"/>
  <c r="G86" i="1"/>
  <c r="F86" i="1"/>
  <c r="E86" i="1"/>
  <c r="D86" i="1"/>
  <c r="R86" i="1" s="1"/>
  <c r="C86" i="1"/>
  <c r="K86" i="1" s="1"/>
  <c r="K85" i="1"/>
  <c r="J85" i="1"/>
  <c r="H85" i="1"/>
  <c r="G85" i="1"/>
  <c r="F85" i="1"/>
  <c r="E85" i="1"/>
  <c r="S85" i="1" s="1"/>
  <c r="D85" i="1"/>
  <c r="C85" i="1"/>
  <c r="S84" i="1"/>
  <c r="H84" i="1"/>
  <c r="G84" i="1"/>
  <c r="F84" i="1"/>
  <c r="E84" i="1"/>
  <c r="D84" i="1"/>
  <c r="R84" i="1" s="1"/>
  <c r="C84" i="1"/>
  <c r="K84" i="1" s="1"/>
  <c r="A84" i="1"/>
  <c r="A83" i="1"/>
  <c r="K82" i="1"/>
  <c r="J82" i="1"/>
  <c r="H82" i="1"/>
  <c r="G82" i="1"/>
  <c r="F82" i="1"/>
  <c r="E82" i="1"/>
  <c r="S82" i="1" s="1"/>
  <c r="D82" i="1"/>
  <c r="R82" i="1" s="1"/>
  <c r="C82" i="1"/>
  <c r="A82" i="1"/>
  <c r="H81" i="1"/>
  <c r="G81" i="1"/>
  <c r="F81" i="1"/>
  <c r="E81" i="1"/>
  <c r="D81" i="1"/>
  <c r="C81" i="1"/>
  <c r="A81" i="1"/>
  <c r="S80" i="1"/>
  <c r="H80" i="1"/>
  <c r="G80" i="1"/>
  <c r="F80" i="1"/>
  <c r="E80" i="1"/>
  <c r="D80" i="1"/>
  <c r="R80" i="1" s="1"/>
  <c r="C80" i="1"/>
  <c r="K80" i="1" s="1"/>
  <c r="A80" i="1"/>
  <c r="J79" i="1"/>
  <c r="H79" i="1"/>
  <c r="G79" i="1"/>
  <c r="F79" i="1"/>
  <c r="E79" i="1"/>
  <c r="S79" i="1" s="1"/>
  <c r="D79" i="1"/>
  <c r="R79" i="1" s="1"/>
  <c r="C79" i="1"/>
  <c r="A79" i="1"/>
  <c r="K78" i="1"/>
  <c r="J78" i="1"/>
  <c r="H78" i="1"/>
  <c r="G78" i="1"/>
  <c r="F78" i="1"/>
  <c r="E78" i="1"/>
  <c r="S78" i="1" s="1"/>
  <c r="D78" i="1"/>
  <c r="R78" i="1" s="1"/>
  <c r="C78" i="1"/>
  <c r="A78" i="1"/>
  <c r="H77" i="1"/>
  <c r="G77" i="1"/>
  <c r="F77" i="1"/>
  <c r="E77" i="1"/>
  <c r="D77" i="1"/>
  <c r="C77" i="1"/>
  <c r="R77" i="1" s="1"/>
  <c r="A77" i="1"/>
  <c r="S76" i="1"/>
  <c r="H76" i="1"/>
  <c r="G76" i="1"/>
  <c r="F76" i="1"/>
  <c r="E76" i="1"/>
  <c r="D76" i="1"/>
  <c r="R76" i="1" s="1"/>
  <c r="C76" i="1"/>
  <c r="K76" i="1" s="1"/>
  <c r="A76" i="1"/>
  <c r="A75" i="1"/>
  <c r="C74" i="1"/>
  <c r="A74" i="1"/>
  <c r="A73" i="1"/>
  <c r="A72" i="1"/>
  <c r="S71" i="1"/>
  <c r="H71" i="1"/>
  <c r="G71" i="1"/>
  <c r="F71" i="1"/>
  <c r="E71" i="1"/>
  <c r="D71" i="1"/>
  <c r="R71" i="1" s="1"/>
  <c r="C71" i="1"/>
  <c r="K71" i="1" s="1"/>
  <c r="K70" i="1"/>
  <c r="J70" i="1"/>
  <c r="H70" i="1"/>
  <c r="G70" i="1"/>
  <c r="F70" i="1"/>
  <c r="E70" i="1"/>
  <c r="S70" i="1" s="1"/>
  <c r="D70" i="1"/>
  <c r="R70" i="1" s="1"/>
  <c r="C70" i="1"/>
  <c r="A70" i="1"/>
  <c r="H69" i="1"/>
  <c r="G69" i="1"/>
  <c r="F69" i="1"/>
  <c r="E69" i="1"/>
  <c r="D69" i="1"/>
  <c r="C69" i="1"/>
  <c r="R69" i="1" s="1"/>
  <c r="A69" i="1"/>
  <c r="K68" i="1"/>
  <c r="J68" i="1"/>
  <c r="H68" i="1"/>
  <c r="G68" i="1"/>
  <c r="F68" i="1"/>
  <c r="E68" i="1"/>
  <c r="S68" i="1" s="1"/>
  <c r="D68" i="1"/>
  <c r="R68" i="1" s="1"/>
  <c r="C68" i="1"/>
  <c r="A68" i="1"/>
  <c r="J67" i="1"/>
  <c r="H67" i="1"/>
  <c r="G67" i="1"/>
  <c r="F67" i="1"/>
  <c r="E67" i="1"/>
  <c r="S67" i="1" s="1"/>
  <c r="D67" i="1"/>
  <c r="R67" i="1" s="1"/>
  <c r="C67" i="1"/>
  <c r="A67" i="1"/>
  <c r="K66" i="1"/>
  <c r="H66" i="1"/>
  <c r="G66" i="1"/>
  <c r="F66" i="1"/>
  <c r="E66" i="1"/>
  <c r="D66" i="1"/>
  <c r="C66" i="1"/>
  <c r="A66" i="1"/>
  <c r="K65" i="1"/>
  <c r="J65" i="1"/>
  <c r="H65" i="1"/>
  <c r="G65" i="1"/>
  <c r="F65" i="1"/>
  <c r="E65" i="1"/>
  <c r="S65" i="1" s="1"/>
  <c r="D65" i="1"/>
  <c r="C65" i="1"/>
  <c r="A65" i="1"/>
  <c r="S64" i="1"/>
  <c r="K64" i="1"/>
  <c r="J64" i="1"/>
  <c r="H64" i="1"/>
  <c r="G64" i="1"/>
  <c r="F64" i="1"/>
  <c r="E64" i="1"/>
  <c r="D64" i="1"/>
  <c r="R64" i="1" s="1"/>
  <c r="C64" i="1"/>
  <c r="A64" i="1"/>
  <c r="R63" i="1"/>
  <c r="H63" i="1"/>
  <c r="G63" i="1"/>
  <c r="F63" i="1"/>
  <c r="E63" i="1"/>
  <c r="D63" i="1"/>
  <c r="C63" i="1"/>
  <c r="A63" i="1"/>
  <c r="K62" i="1"/>
  <c r="H62" i="1"/>
  <c r="G62" i="1"/>
  <c r="F62" i="1"/>
  <c r="E62" i="1"/>
  <c r="D62" i="1"/>
  <c r="C62" i="1"/>
  <c r="A62" i="1"/>
  <c r="A61" i="1"/>
  <c r="K60" i="1"/>
  <c r="H60" i="1"/>
  <c r="G60" i="1"/>
  <c r="F60" i="1"/>
  <c r="E60" i="1"/>
  <c r="D60" i="1"/>
  <c r="R60" i="1" s="1"/>
  <c r="C60" i="1"/>
  <c r="A60" i="1"/>
  <c r="K59" i="1"/>
  <c r="J59" i="1"/>
  <c r="H59" i="1"/>
  <c r="G59" i="1"/>
  <c r="F59" i="1"/>
  <c r="E59" i="1"/>
  <c r="S59" i="1" s="1"/>
  <c r="D59" i="1"/>
  <c r="C59" i="1"/>
  <c r="A59" i="1"/>
  <c r="S58" i="1"/>
  <c r="K58" i="1"/>
  <c r="J58" i="1"/>
  <c r="H58" i="1"/>
  <c r="G58" i="1"/>
  <c r="F58" i="1"/>
  <c r="E58" i="1"/>
  <c r="D58" i="1"/>
  <c r="R58" i="1" s="1"/>
  <c r="C58" i="1"/>
  <c r="A58" i="1"/>
  <c r="H57" i="1"/>
  <c r="G57" i="1"/>
  <c r="F57" i="1"/>
  <c r="E57" i="1"/>
  <c r="D57" i="1"/>
  <c r="C57" i="1"/>
  <c r="A57" i="1"/>
  <c r="K56" i="1"/>
  <c r="H56" i="1"/>
  <c r="G56" i="1"/>
  <c r="F56" i="1"/>
  <c r="E56" i="1"/>
  <c r="D56" i="1"/>
  <c r="R56" i="1" s="1"/>
  <c r="C56" i="1"/>
  <c r="A56" i="1"/>
  <c r="J55" i="1"/>
  <c r="H55" i="1"/>
  <c r="G55" i="1"/>
  <c r="F55" i="1"/>
  <c r="E55" i="1"/>
  <c r="S55" i="1" s="1"/>
  <c r="D55" i="1"/>
  <c r="C55" i="1"/>
  <c r="A55" i="1"/>
  <c r="S54" i="1"/>
  <c r="K54" i="1"/>
  <c r="J54" i="1"/>
  <c r="H54" i="1"/>
  <c r="G54" i="1"/>
  <c r="F54" i="1"/>
  <c r="E54" i="1"/>
  <c r="D54" i="1"/>
  <c r="R54" i="1" s="1"/>
  <c r="C54" i="1"/>
  <c r="A54" i="1"/>
  <c r="A53" i="1"/>
  <c r="AH52" i="1"/>
  <c r="C52" i="1"/>
  <c r="A52" i="1"/>
  <c r="A51" i="1"/>
  <c r="S49" i="1"/>
  <c r="K49" i="1"/>
  <c r="J49" i="1"/>
  <c r="H49" i="1"/>
  <c r="G49" i="1"/>
  <c r="F49" i="1"/>
  <c r="E49" i="1"/>
  <c r="D49" i="1"/>
  <c r="R49" i="1" s="1"/>
  <c r="C49" i="1"/>
  <c r="A49" i="1"/>
  <c r="R48" i="1"/>
  <c r="H48" i="1"/>
  <c r="G48" i="1"/>
  <c r="F48" i="1"/>
  <c r="E48" i="1"/>
  <c r="S48" i="1" s="1"/>
  <c r="D48" i="1"/>
  <c r="C48" i="1"/>
  <c r="A48" i="1"/>
  <c r="S47" i="1"/>
  <c r="K47" i="1"/>
  <c r="J47" i="1"/>
  <c r="H47" i="1"/>
  <c r="G47" i="1"/>
  <c r="F47" i="1"/>
  <c r="E47" i="1"/>
  <c r="D47" i="1"/>
  <c r="R47" i="1" s="1"/>
  <c r="C47" i="1"/>
  <c r="A47" i="1"/>
  <c r="R46" i="1"/>
  <c r="H46" i="1"/>
  <c r="G46" i="1"/>
  <c r="F46" i="1"/>
  <c r="E46" i="1"/>
  <c r="S46" i="1" s="1"/>
  <c r="D46" i="1"/>
  <c r="C46" i="1"/>
  <c r="A46" i="1"/>
  <c r="K45" i="1"/>
  <c r="H45" i="1"/>
  <c r="G45" i="1"/>
  <c r="F45" i="1"/>
  <c r="E45" i="1"/>
  <c r="D45" i="1"/>
  <c r="R45" i="1" s="1"/>
  <c r="C45" i="1"/>
  <c r="A45" i="1"/>
  <c r="J44" i="1"/>
  <c r="H44" i="1"/>
  <c r="G44" i="1"/>
  <c r="F44" i="1"/>
  <c r="E44" i="1"/>
  <c r="S44" i="1" s="1"/>
  <c r="D44" i="1"/>
  <c r="C44" i="1"/>
  <c r="A44" i="1"/>
  <c r="S43" i="1"/>
  <c r="K43" i="1"/>
  <c r="J43" i="1"/>
  <c r="H43" i="1"/>
  <c r="G43" i="1"/>
  <c r="F43" i="1"/>
  <c r="E43" i="1"/>
  <c r="D43" i="1"/>
  <c r="R43" i="1" s="1"/>
  <c r="C43" i="1"/>
  <c r="A43" i="1"/>
  <c r="H42" i="1"/>
  <c r="G42" i="1"/>
  <c r="F42" i="1"/>
  <c r="E42" i="1"/>
  <c r="D42" i="1"/>
  <c r="C42" i="1"/>
  <c r="A42" i="1"/>
  <c r="K41" i="1"/>
  <c r="H41" i="1"/>
  <c r="G41" i="1"/>
  <c r="F41" i="1"/>
  <c r="E41" i="1"/>
  <c r="D41" i="1"/>
  <c r="R41" i="1" s="1"/>
  <c r="C41" i="1"/>
  <c r="A41" i="1"/>
  <c r="J40" i="1"/>
  <c r="H40" i="1"/>
  <c r="G40" i="1"/>
  <c r="F40" i="1"/>
  <c r="E40" i="1"/>
  <c r="S40" i="1" s="1"/>
  <c r="D40" i="1"/>
  <c r="C40" i="1"/>
  <c r="A40" i="1"/>
  <c r="A39" i="1"/>
  <c r="H38" i="1"/>
  <c r="G38" i="1"/>
  <c r="F38" i="1"/>
  <c r="E38" i="1"/>
  <c r="D38" i="1"/>
  <c r="C38" i="1"/>
  <c r="A38" i="1"/>
  <c r="S37" i="1"/>
  <c r="J37" i="1"/>
  <c r="K37" i="1" s="1"/>
  <c r="H37" i="1"/>
  <c r="G37" i="1"/>
  <c r="F37" i="1"/>
  <c r="E37" i="1"/>
  <c r="D37" i="1"/>
  <c r="R37" i="1" s="1"/>
  <c r="C37" i="1"/>
  <c r="A37" i="1"/>
  <c r="J36" i="1"/>
  <c r="K36" i="1" s="1"/>
  <c r="H36" i="1"/>
  <c r="G36" i="1"/>
  <c r="F36" i="1"/>
  <c r="E36" i="1"/>
  <c r="S36" i="1" s="1"/>
  <c r="D36" i="1"/>
  <c r="C36" i="1"/>
  <c r="A36" i="1"/>
  <c r="H35" i="1"/>
  <c r="G35" i="1"/>
  <c r="F35" i="1"/>
  <c r="E35" i="1"/>
  <c r="D35" i="1"/>
  <c r="R35" i="1" s="1"/>
  <c r="C35" i="1"/>
  <c r="A35" i="1"/>
  <c r="R34" i="1"/>
  <c r="H34" i="1"/>
  <c r="G34" i="1"/>
  <c r="F34" i="1"/>
  <c r="E34" i="1"/>
  <c r="S34" i="1" s="1"/>
  <c r="D34" i="1"/>
  <c r="C34" i="1"/>
  <c r="A34" i="1"/>
  <c r="S33" i="1"/>
  <c r="J33" i="1"/>
  <c r="K33" i="1" s="1"/>
  <c r="H33" i="1"/>
  <c r="G33" i="1"/>
  <c r="F33" i="1"/>
  <c r="E33" i="1"/>
  <c r="D33" i="1"/>
  <c r="R33" i="1" s="1"/>
  <c r="C33" i="1"/>
  <c r="A33" i="1"/>
  <c r="J32" i="1"/>
  <c r="K32" i="1" s="1"/>
  <c r="H32" i="1"/>
  <c r="G32" i="1"/>
  <c r="F32" i="1"/>
  <c r="E32" i="1"/>
  <c r="S32" i="1" s="1"/>
  <c r="D32" i="1"/>
  <c r="C32" i="1"/>
  <c r="A32" i="1"/>
  <c r="A31" i="1"/>
  <c r="A30" i="1"/>
  <c r="C29" i="1"/>
  <c r="A29" i="1"/>
  <c r="AV28" i="1"/>
  <c r="A28" i="1"/>
  <c r="AV27" i="1"/>
  <c r="A27" i="1"/>
  <c r="AV26" i="1"/>
  <c r="T26" i="1"/>
  <c r="R26" i="1"/>
  <c r="P26" i="1"/>
  <c r="O26" i="1"/>
  <c r="J26" i="1"/>
  <c r="H26" i="1"/>
  <c r="G26" i="1"/>
  <c r="F26" i="1"/>
  <c r="E26" i="1"/>
  <c r="S26" i="1" s="1"/>
  <c r="D26" i="1"/>
  <c r="C26" i="1"/>
  <c r="K26" i="1" s="1"/>
  <c r="A26" i="1"/>
  <c r="AV25" i="1"/>
  <c r="T25" i="1"/>
  <c r="P25" i="1"/>
  <c r="O25" i="1"/>
  <c r="H25" i="1"/>
  <c r="G25" i="1"/>
  <c r="F25" i="1"/>
  <c r="E25" i="1"/>
  <c r="D25" i="1"/>
  <c r="R25" i="1" s="1"/>
  <c r="U25" i="1" s="1"/>
  <c r="V25" i="1" s="1"/>
  <c r="C25" i="1"/>
  <c r="S25" i="1" s="1"/>
  <c r="A25" i="1"/>
  <c r="AV24" i="1"/>
  <c r="T24" i="1"/>
  <c r="P24" i="1"/>
  <c r="O24" i="1"/>
  <c r="H24" i="1"/>
  <c r="G24" i="1"/>
  <c r="F24" i="1"/>
  <c r="E24" i="1"/>
  <c r="D24" i="1"/>
  <c r="C24" i="1"/>
  <c r="A24" i="1"/>
  <c r="AV23" i="1"/>
  <c r="T23" i="1"/>
  <c r="S23" i="1"/>
  <c r="W23" i="1" s="1"/>
  <c r="P23" i="1"/>
  <c r="O23" i="1"/>
  <c r="K23" i="1"/>
  <c r="H23" i="1"/>
  <c r="G23" i="1"/>
  <c r="F23" i="1"/>
  <c r="E23" i="1"/>
  <c r="D23" i="1"/>
  <c r="R23" i="1" s="1"/>
  <c r="C23" i="1"/>
  <c r="J23" i="1" s="1"/>
  <c r="A23" i="1"/>
  <c r="AV22" i="1"/>
  <c r="W22" i="1"/>
  <c r="T22" i="1"/>
  <c r="U22" i="1" s="1"/>
  <c r="V22" i="1" s="1"/>
  <c r="S22" i="1"/>
  <c r="P22" i="1"/>
  <c r="O22" i="1"/>
  <c r="K22" i="1"/>
  <c r="H22" i="1"/>
  <c r="G22" i="1"/>
  <c r="F22" i="1"/>
  <c r="E22" i="1"/>
  <c r="D22" i="1"/>
  <c r="R22" i="1" s="1"/>
  <c r="C22" i="1"/>
  <c r="J22" i="1" s="1"/>
  <c r="A22" i="1"/>
  <c r="AV21" i="1"/>
  <c r="W21" i="1"/>
  <c r="T21" i="1"/>
  <c r="S21" i="1"/>
  <c r="P21" i="1"/>
  <c r="O21" i="1"/>
  <c r="K21" i="1"/>
  <c r="H21" i="1"/>
  <c r="G21" i="1"/>
  <c r="F21" i="1"/>
  <c r="E21" i="1"/>
  <c r="D21" i="1"/>
  <c r="R21" i="1" s="1"/>
  <c r="C21" i="1"/>
  <c r="J21" i="1" s="1"/>
  <c r="A21" i="1"/>
  <c r="AV20" i="1"/>
  <c r="T20" i="1"/>
  <c r="U20" i="1" s="1"/>
  <c r="V20" i="1" s="1"/>
  <c r="S20" i="1"/>
  <c r="W20" i="1" s="1"/>
  <c r="P20" i="1"/>
  <c r="O20" i="1"/>
  <c r="K20" i="1"/>
  <c r="H20" i="1"/>
  <c r="G20" i="1"/>
  <c r="F20" i="1"/>
  <c r="E20" i="1"/>
  <c r="D20" i="1"/>
  <c r="C20" i="1"/>
  <c r="R20" i="1" s="1"/>
  <c r="A20" i="1"/>
  <c r="AV19" i="1"/>
  <c r="T19" i="1"/>
  <c r="P19" i="1"/>
  <c r="O19" i="1"/>
  <c r="K19" i="1"/>
  <c r="H19" i="1"/>
  <c r="G19" i="1"/>
  <c r="F19" i="1"/>
  <c r="E19" i="1"/>
  <c r="D19" i="1"/>
  <c r="C19" i="1"/>
  <c r="S19" i="1" s="1"/>
  <c r="A19" i="1"/>
  <c r="A18" i="1"/>
  <c r="AV17" i="1"/>
  <c r="T17" i="1"/>
  <c r="P17" i="1"/>
  <c r="O17" i="1"/>
  <c r="K17" i="1"/>
  <c r="H17" i="1"/>
  <c r="G17" i="1"/>
  <c r="F17" i="1"/>
  <c r="E17" i="1"/>
  <c r="D17" i="1"/>
  <c r="C17" i="1"/>
  <c r="J17" i="1" s="1"/>
  <c r="A17" i="1"/>
  <c r="AV16" i="1"/>
  <c r="T16" i="1"/>
  <c r="S16" i="1"/>
  <c r="W16" i="1" s="1"/>
  <c r="R16" i="1"/>
  <c r="P16" i="1"/>
  <c r="O16" i="1"/>
  <c r="K16" i="1"/>
  <c r="J16" i="1"/>
  <c r="H16" i="1"/>
  <c r="G16" i="1"/>
  <c r="F16" i="1"/>
  <c r="E16" i="1"/>
  <c r="D16" i="1"/>
  <c r="C16" i="1"/>
  <c r="A16" i="1"/>
  <c r="AV15" i="1"/>
  <c r="T15" i="1"/>
  <c r="P15" i="1"/>
  <c r="O15" i="1"/>
  <c r="J15" i="1"/>
  <c r="H15" i="1"/>
  <c r="G15" i="1"/>
  <c r="F15" i="1"/>
  <c r="E15" i="1"/>
  <c r="S15" i="1" s="1"/>
  <c r="D15" i="1"/>
  <c r="R15" i="1" s="1"/>
  <c r="C15" i="1"/>
  <c r="K15" i="1" s="1"/>
  <c r="A15" i="1"/>
  <c r="AV14" i="1"/>
  <c r="T14" i="1"/>
  <c r="W14" i="1" s="1"/>
  <c r="S14" i="1"/>
  <c r="P14" i="1"/>
  <c r="O14" i="1"/>
  <c r="K14" i="1"/>
  <c r="H14" i="1"/>
  <c r="G14" i="1"/>
  <c r="F14" i="1"/>
  <c r="E14" i="1"/>
  <c r="D14" i="1"/>
  <c r="R14" i="1" s="1"/>
  <c r="C14" i="1"/>
  <c r="J14" i="1" s="1"/>
  <c r="A14" i="1"/>
  <c r="AV13" i="1"/>
  <c r="T13" i="1"/>
  <c r="S13" i="1"/>
  <c r="P13" i="1"/>
  <c r="O13" i="1"/>
  <c r="K13" i="1"/>
  <c r="Z13" i="1" s="1"/>
  <c r="AA13" i="1" s="1"/>
  <c r="H13" i="1"/>
  <c r="G13" i="1"/>
  <c r="F13" i="1"/>
  <c r="E13" i="1"/>
  <c r="D13" i="1"/>
  <c r="R13" i="1" s="1"/>
  <c r="C13" i="1"/>
  <c r="J13" i="1" s="1"/>
  <c r="A13" i="1"/>
  <c r="AV12" i="1"/>
  <c r="T12" i="1"/>
  <c r="W12" i="1" s="1"/>
  <c r="Y12" i="1" s="1"/>
  <c r="S12" i="1"/>
  <c r="P12" i="1"/>
  <c r="O12" i="1"/>
  <c r="K12" i="1"/>
  <c r="Z12" i="1" s="1"/>
  <c r="AA12" i="1" s="1"/>
  <c r="H12" i="1"/>
  <c r="G12" i="1"/>
  <c r="F12" i="1"/>
  <c r="E12" i="1"/>
  <c r="D12" i="1"/>
  <c r="R12" i="1" s="1"/>
  <c r="C12" i="1"/>
  <c r="J12" i="1" s="1"/>
  <c r="A12" i="1"/>
  <c r="AV11" i="1"/>
  <c r="T11" i="1"/>
  <c r="W11" i="1" s="1"/>
  <c r="S11" i="1"/>
  <c r="P11" i="1"/>
  <c r="O11" i="1"/>
  <c r="K11" i="1"/>
  <c r="Z11" i="1" s="1"/>
  <c r="AA11" i="1" s="1"/>
  <c r="H11" i="1"/>
  <c r="G11" i="1"/>
  <c r="F11" i="1"/>
  <c r="E11" i="1"/>
  <c r="D11" i="1"/>
  <c r="R11" i="1" s="1"/>
  <c r="C11" i="1"/>
  <c r="J11" i="1" s="1"/>
  <c r="A11" i="1"/>
  <c r="AV10" i="1"/>
  <c r="T10" i="1"/>
  <c r="W10" i="1" s="1"/>
  <c r="Y10" i="1" s="1"/>
  <c r="S10" i="1"/>
  <c r="P10" i="1"/>
  <c r="O10" i="1"/>
  <c r="K10" i="1"/>
  <c r="Z10" i="1" s="1"/>
  <c r="AA58" i="1" s="1"/>
  <c r="H10" i="1"/>
  <c r="G10" i="1"/>
  <c r="F10" i="1"/>
  <c r="E10" i="1"/>
  <c r="D10" i="1"/>
  <c r="R10" i="1" s="1"/>
  <c r="C10" i="1"/>
  <c r="J10" i="1" s="1"/>
  <c r="A10" i="1"/>
  <c r="A9" i="1"/>
  <c r="A8" i="1"/>
  <c r="A7" i="1"/>
  <c r="A6" i="1"/>
  <c r="A5" i="1"/>
  <c r="A4" i="1"/>
  <c r="A3" i="1"/>
  <c r="AB19" i="1" l="1"/>
  <c r="Z19" i="1"/>
  <c r="AA19" i="1" s="1"/>
  <c r="AB20" i="1"/>
  <c r="Z20" i="1"/>
  <c r="AA20" i="1" s="1"/>
  <c r="R17" i="1"/>
  <c r="S17" i="1"/>
  <c r="W17" i="1" s="1"/>
  <c r="Y13" i="1" s="1"/>
  <c r="AB21" i="1"/>
  <c r="Z21" i="1"/>
  <c r="AA21" i="1" s="1"/>
  <c r="U21" i="1"/>
  <c r="V21" i="1" s="1"/>
  <c r="X21" i="1" s="1"/>
  <c r="AC21" i="1" s="1"/>
  <c r="Y22" i="1"/>
  <c r="W26" i="1"/>
  <c r="AA33" i="1"/>
  <c r="AA35" i="1"/>
  <c r="J42" i="1"/>
  <c r="AA42" i="1"/>
  <c r="K42" i="1"/>
  <c r="AA43" i="1"/>
  <c r="AA45" i="1"/>
  <c r="AA54" i="1"/>
  <c r="AA66" i="1"/>
  <c r="W15" i="1"/>
  <c r="Y11" i="1" s="1"/>
  <c r="U19" i="1"/>
  <c r="V19" i="1" s="1"/>
  <c r="X19" i="1" s="1"/>
  <c r="J38" i="1"/>
  <c r="K38" i="1" s="1"/>
  <c r="AA38" i="1"/>
  <c r="AA60" i="1"/>
  <c r="AA62" i="1"/>
  <c r="U10" i="1"/>
  <c r="V10" i="1" s="1"/>
  <c r="AA10" i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W19" i="1"/>
  <c r="Y19" i="1" s="1"/>
  <c r="U23" i="1"/>
  <c r="V23" i="1" s="1"/>
  <c r="R24" i="1"/>
  <c r="J24" i="1"/>
  <c r="S24" i="1"/>
  <c r="W24" i="1" s="1"/>
  <c r="Y20" i="1" s="1"/>
  <c r="K24" i="1"/>
  <c r="U24" i="1"/>
  <c r="V24" i="1" s="1"/>
  <c r="X20" i="1" s="1"/>
  <c r="AC20" i="1" s="1"/>
  <c r="W25" i="1"/>
  <c r="Y21" i="1" s="1"/>
  <c r="J34" i="1"/>
  <c r="K34" i="1" s="1"/>
  <c r="AA34" i="1"/>
  <c r="AA41" i="1"/>
  <c r="S42" i="1"/>
  <c r="R42" i="1"/>
  <c r="J46" i="1"/>
  <c r="AA46" i="1"/>
  <c r="K46" i="1"/>
  <c r="AA56" i="1"/>
  <c r="AA169" i="1"/>
  <c r="AA167" i="1"/>
  <c r="AA165" i="1"/>
  <c r="AA163" i="1"/>
  <c r="AA155" i="1"/>
  <c r="AA154" i="1"/>
  <c r="AA153" i="1"/>
  <c r="AA152" i="1"/>
  <c r="AA151" i="1"/>
  <c r="AA150" i="1"/>
  <c r="AA149" i="1"/>
  <c r="AA146" i="1"/>
  <c r="AA144" i="1"/>
  <c r="AA142" i="1"/>
  <c r="AA147" i="1"/>
  <c r="AA145" i="1"/>
  <c r="AA143" i="1"/>
  <c r="AA141" i="1"/>
  <c r="AA164" i="1"/>
  <c r="AA128" i="1"/>
  <c r="AA127" i="1"/>
  <c r="AA124" i="1"/>
  <c r="AA122" i="1"/>
  <c r="AA120" i="1"/>
  <c r="AA102" i="1"/>
  <c r="AA168" i="1"/>
  <c r="AA133" i="1"/>
  <c r="AA132" i="1"/>
  <c r="AA131" i="1"/>
  <c r="AA130" i="1"/>
  <c r="AA129" i="1"/>
  <c r="AA125" i="1"/>
  <c r="AA166" i="1"/>
  <c r="AA101" i="1"/>
  <c r="AA104" i="1"/>
  <c r="AA123" i="1"/>
  <c r="AA103" i="1"/>
  <c r="AA98" i="1"/>
  <c r="AA119" i="1"/>
  <c r="AA100" i="1"/>
  <c r="AA79" i="1"/>
  <c r="AA121" i="1"/>
  <c r="AA86" i="1"/>
  <c r="AA80" i="1"/>
  <c r="AA88" i="1"/>
  <c r="AA90" i="1"/>
  <c r="AA99" i="1"/>
  <c r="AA84" i="1"/>
  <c r="AA76" i="1"/>
  <c r="AA67" i="1"/>
  <c r="U17" i="1"/>
  <c r="V17" i="1" s="1"/>
  <c r="J57" i="1"/>
  <c r="AA57" i="1"/>
  <c r="K57" i="1"/>
  <c r="AB10" i="1"/>
  <c r="AB11" i="1"/>
  <c r="AB12" i="1"/>
  <c r="AB13" i="1"/>
  <c r="R19" i="1"/>
  <c r="J19" i="1"/>
  <c r="AB22" i="1"/>
  <c r="Z22" i="1"/>
  <c r="AA22" i="1" s="1"/>
  <c r="AA37" i="1"/>
  <c r="S38" i="1"/>
  <c r="R38" i="1"/>
  <c r="J48" i="1"/>
  <c r="K48" i="1"/>
  <c r="S57" i="1"/>
  <c r="R57" i="1"/>
  <c r="J63" i="1"/>
  <c r="AA63" i="1"/>
  <c r="S63" i="1"/>
  <c r="K63" i="1"/>
  <c r="AA64" i="1"/>
  <c r="J20" i="1"/>
  <c r="U26" i="1"/>
  <c r="V26" i="1" s="1"/>
  <c r="X22" i="1" s="1"/>
  <c r="AC22" i="1" s="1"/>
  <c r="AA32" i="1"/>
  <c r="J35" i="1"/>
  <c r="K35" i="1" s="1"/>
  <c r="AA36" i="1"/>
  <c r="AA40" i="1"/>
  <c r="J41" i="1"/>
  <c r="AA44" i="1"/>
  <c r="J45" i="1"/>
  <c r="AA55" i="1"/>
  <c r="J56" i="1"/>
  <c r="AA59" i="1"/>
  <c r="J60" i="1"/>
  <c r="J62" i="1"/>
  <c r="AA65" i="1"/>
  <c r="J66" i="1"/>
  <c r="S69" i="1"/>
  <c r="S77" i="1"/>
  <c r="AA78" i="1"/>
  <c r="AA87" i="1"/>
  <c r="J81" i="1"/>
  <c r="AA81" i="1"/>
  <c r="K81" i="1"/>
  <c r="AA85" i="1"/>
  <c r="J25" i="1"/>
  <c r="K40" i="1"/>
  <c r="K44" i="1"/>
  <c r="K55" i="1"/>
  <c r="R62" i="1"/>
  <c r="R66" i="1"/>
  <c r="AA68" i="1"/>
  <c r="J69" i="1"/>
  <c r="K69" i="1"/>
  <c r="J77" i="1"/>
  <c r="AA77" i="1"/>
  <c r="K77" i="1"/>
  <c r="K25" i="1"/>
  <c r="R32" i="1"/>
  <c r="S35" i="1"/>
  <c r="R36" i="1"/>
  <c r="R40" i="1"/>
  <c r="S41" i="1"/>
  <c r="R44" i="1"/>
  <c r="S45" i="1"/>
  <c r="R55" i="1"/>
  <c r="S56" i="1"/>
  <c r="R59" i="1"/>
  <c r="S60" i="1"/>
  <c r="S62" i="1"/>
  <c r="R65" i="1"/>
  <c r="S66" i="1"/>
  <c r="S81" i="1"/>
  <c r="R81" i="1"/>
  <c r="AA82" i="1"/>
  <c r="AA89" i="1"/>
  <c r="K67" i="1"/>
  <c r="J71" i="1"/>
  <c r="J76" i="1"/>
  <c r="K79" i="1"/>
  <c r="J80" i="1"/>
  <c r="J84" i="1"/>
  <c r="R85" i="1"/>
  <c r="J86" i="1"/>
  <c r="J88" i="1"/>
  <c r="R89" i="1"/>
  <c r="J90" i="1"/>
  <c r="J93" i="1"/>
  <c r="AA17" i="1" l="1"/>
  <c r="X12" i="1"/>
  <c r="AC12" i="1" s="1"/>
  <c r="X11" i="1"/>
  <c r="AC11" i="1" s="1"/>
  <c r="AC19" i="1"/>
  <c r="Z23" i="1" s="1"/>
  <c r="AA25" i="1"/>
  <c r="AA26" i="1"/>
  <c r="X13" i="1"/>
  <c r="AC13" i="1" s="1"/>
  <c r="X10" i="1"/>
  <c r="V158" i="1" l="1"/>
  <c r="Y158" i="1" s="1"/>
  <c r="V157" i="1"/>
  <c r="Y157" i="1" s="1"/>
  <c r="V178" i="1"/>
  <c r="Y178" i="1" s="1"/>
  <c r="V176" i="1"/>
  <c r="Y176" i="1" s="1"/>
  <c r="V174" i="1"/>
  <c r="Y174" i="1" s="1"/>
  <c r="V172" i="1"/>
  <c r="Y172" i="1" s="1"/>
  <c r="V134" i="1"/>
  <c r="Y134" i="1" s="1"/>
  <c r="V133" i="1"/>
  <c r="Y133" i="1" s="1"/>
  <c r="V132" i="1"/>
  <c r="Y132" i="1" s="1"/>
  <c r="V131" i="1"/>
  <c r="Y131" i="1" s="1"/>
  <c r="V130" i="1"/>
  <c r="Y130" i="1" s="1"/>
  <c r="V129" i="1"/>
  <c r="Y129" i="1" s="1"/>
  <c r="V180" i="1"/>
  <c r="Y180" i="1" s="1"/>
  <c r="V179" i="1"/>
  <c r="Y179" i="1" s="1"/>
  <c r="V177" i="1"/>
  <c r="Y177" i="1" s="1"/>
  <c r="V175" i="1"/>
  <c r="Y175" i="1" s="1"/>
  <c r="V173" i="1"/>
  <c r="Y173" i="1" s="1"/>
  <c r="V171" i="1"/>
  <c r="Y171" i="1" s="1"/>
  <c r="V136" i="1"/>
  <c r="Y136" i="1" s="1"/>
  <c r="V135" i="1"/>
  <c r="Y135" i="1" s="1"/>
  <c r="V155" i="1"/>
  <c r="Y155" i="1" s="1"/>
  <c r="V153" i="1"/>
  <c r="Y153" i="1" s="1"/>
  <c r="V151" i="1"/>
  <c r="Y151" i="1" s="1"/>
  <c r="V149" i="1"/>
  <c r="Y149" i="1" s="1"/>
  <c r="V111" i="1"/>
  <c r="Y111" i="1" s="1"/>
  <c r="V107" i="1"/>
  <c r="Y107" i="1" s="1"/>
  <c r="V128" i="1"/>
  <c r="Y128" i="1" s="1"/>
  <c r="V127" i="1"/>
  <c r="Y127" i="1" s="1"/>
  <c r="V156" i="1"/>
  <c r="Y156" i="1" s="1"/>
  <c r="V154" i="1"/>
  <c r="Y154" i="1" s="1"/>
  <c r="V152" i="1"/>
  <c r="Y152" i="1" s="1"/>
  <c r="V150" i="1"/>
  <c r="Y150" i="1" s="1"/>
  <c r="V115" i="1"/>
  <c r="Y115" i="1" s="1"/>
  <c r="V114" i="1"/>
  <c r="Y114" i="1" s="1"/>
  <c r="V110" i="1"/>
  <c r="Y110" i="1" s="1"/>
  <c r="V106" i="1"/>
  <c r="Y106" i="1" s="1"/>
  <c r="V67" i="1"/>
  <c r="Y67" i="1" s="1"/>
  <c r="V92" i="1"/>
  <c r="Y92" i="1" s="1"/>
  <c r="V91" i="1"/>
  <c r="Y91" i="1" s="1"/>
  <c r="V89" i="1"/>
  <c r="Y89" i="1" s="1"/>
  <c r="V87" i="1"/>
  <c r="Y87" i="1" s="1"/>
  <c r="V85" i="1"/>
  <c r="Y85" i="1" s="1"/>
  <c r="V70" i="1"/>
  <c r="Y70" i="1" s="1"/>
  <c r="AB70" i="1" s="1"/>
  <c r="V68" i="1"/>
  <c r="Y68" i="1" s="1"/>
  <c r="V113" i="1"/>
  <c r="Y113" i="1" s="1"/>
  <c r="V109" i="1"/>
  <c r="Y109" i="1" s="1"/>
  <c r="V93" i="1"/>
  <c r="Y93" i="1" s="1"/>
  <c r="V90" i="1"/>
  <c r="Y90" i="1" s="1"/>
  <c r="V88" i="1"/>
  <c r="Y88" i="1" s="1"/>
  <c r="V86" i="1"/>
  <c r="Y86" i="1" s="1"/>
  <c r="V84" i="1"/>
  <c r="Y84" i="1" s="1"/>
  <c r="V71" i="1"/>
  <c r="Y71" i="1" s="1"/>
  <c r="V65" i="1"/>
  <c r="Y65" i="1" s="1"/>
  <c r="V44" i="1"/>
  <c r="Y44" i="1" s="1"/>
  <c r="V40" i="1"/>
  <c r="Y40" i="1" s="1"/>
  <c r="V66" i="1"/>
  <c r="Y66" i="1" s="1"/>
  <c r="V62" i="1"/>
  <c r="Y62" i="1" s="1"/>
  <c r="V45" i="1"/>
  <c r="Y45" i="1" s="1"/>
  <c r="V41" i="1"/>
  <c r="Y41" i="1" s="1"/>
  <c r="V112" i="1"/>
  <c r="Y112" i="1" s="1"/>
  <c r="V108" i="1"/>
  <c r="Y108" i="1" s="1"/>
  <c r="V69" i="1"/>
  <c r="Y69" i="1" s="1"/>
  <c r="V64" i="1"/>
  <c r="Y64" i="1" s="1"/>
  <c r="V49" i="1"/>
  <c r="Y49" i="1" s="1"/>
  <c r="AB49" i="1" s="1"/>
  <c r="V47" i="1"/>
  <c r="Y47" i="1" s="1"/>
  <c r="V43" i="1"/>
  <c r="Y43" i="1" s="1"/>
  <c r="V42" i="1"/>
  <c r="Y42" i="1" s="1"/>
  <c r="V63" i="1"/>
  <c r="Y63" i="1" s="1"/>
  <c r="V48" i="1"/>
  <c r="Y48" i="1" s="1"/>
  <c r="AB48" i="1" s="1"/>
  <c r="V46" i="1"/>
  <c r="Y46" i="1" s="1"/>
  <c r="Z24" i="1"/>
  <c r="AA16" i="1"/>
  <c r="AC10" i="1"/>
  <c r="V147" i="1"/>
  <c r="Y147" i="1" s="1"/>
  <c r="AC147" i="1" s="1"/>
  <c r="V145" i="1"/>
  <c r="Y145" i="1" s="1"/>
  <c r="AC145" i="1" s="1"/>
  <c r="V143" i="1"/>
  <c r="Y143" i="1" s="1"/>
  <c r="V141" i="1"/>
  <c r="Y141" i="1" s="1"/>
  <c r="AC141" i="1" s="1"/>
  <c r="V169" i="1"/>
  <c r="Y169" i="1" s="1"/>
  <c r="V167" i="1"/>
  <c r="Y167" i="1" s="1"/>
  <c r="AC167" i="1" s="1"/>
  <c r="V165" i="1"/>
  <c r="Y165" i="1" s="1"/>
  <c r="AC165" i="1" s="1"/>
  <c r="V163" i="1"/>
  <c r="Y163" i="1" s="1"/>
  <c r="AC163" i="1" s="1"/>
  <c r="V168" i="1"/>
  <c r="Y168" i="1" s="1"/>
  <c r="AC168" i="1" s="1"/>
  <c r="V166" i="1"/>
  <c r="Y166" i="1" s="1"/>
  <c r="AC166" i="1" s="1"/>
  <c r="V164" i="1"/>
  <c r="Y164" i="1" s="1"/>
  <c r="AC164" i="1" s="1"/>
  <c r="V146" i="1"/>
  <c r="Y146" i="1" s="1"/>
  <c r="AC146" i="1" s="1"/>
  <c r="V124" i="1"/>
  <c r="Y124" i="1" s="1"/>
  <c r="AC124" i="1" s="1"/>
  <c r="V122" i="1"/>
  <c r="Y122" i="1" s="1"/>
  <c r="AC122" i="1" s="1"/>
  <c r="V120" i="1"/>
  <c r="Y120" i="1" s="1"/>
  <c r="V144" i="1"/>
  <c r="Y144" i="1" s="1"/>
  <c r="V142" i="1"/>
  <c r="Y142" i="1" s="1"/>
  <c r="AC142" i="1" s="1"/>
  <c r="V125" i="1"/>
  <c r="Y125" i="1" s="1"/>
  <c r="AC125" i="1" s="1"/>
  <c r="V123" i="1"/>
  <c r="Y123" i="1" s="1"/>
  <c r="AC123" i="1" s="1"/>
  <c r="V121" i="1"/>
  <c r="Y121" i="1" s="1"/>
  <c r="AC121" i="1" s="1"/>
  <c r="V119" i="1"/>
  <c r="Y119" i="1" s="1"/>
  <c r="AC119" i="1" s="1"/>
  <c r="V104" i="1"/>
  <c r="Y104" i="1" s="1"/>
  <c r="AC104" i="1" s="1"/>
  <c r="V103" i="1"/>
  <c r="Y103" i="1" s="1"/>
  <c r="AC103" i="1" s="1"/>
  <c r="V100" i="1"/>
  <c r="Y100" i="1" s="1"/>
  <c r="AC100" i="1" s="1"/>
  <c r="V79" i="1"/>
  <c r="Y79" i="1" s="1"/>
  <c r="AC79" i="1" s="1"/>
  <c r="V102" i="1"/>
  <c r="Y102" i="1" s="1"/>
  <c r="AC102" i="1" s="1"/>
  <c r="V101" i="1"/>
  <c r="Y101" i="1" s="1"/>
  <c r="AC101" i="1" s="1"/>
  <c r="V82" i="1"/>
  <c r="Y82" i="1" s="1"/>
  <c r="AC82" i="1" s="1"/>
  <c r="V78" i="1"/>
  <c r="Y78" i="1" s="1"/>
  <c r="AC78" i="1" s="1"/>
  <c r="V99" i="1"/>
  <c r="Y99" i="1" s="1"/>
  <c r="AC99" i="1" s="1"/>
  <c r="V80" i="1"/>
  <c r="Y80" i="1" s="1"/>
  <c r="AC80" i="1" s="1"/>
  <c r="V76" i="1"/>
  <c r="Y76" i="1" s="1"/>
  <c r="V59" i="1"/>
  <c r="Y59" i="1" s="1"/>
  <c r="V55" i="1"/>
  <c r="Y55" i="1" s="1"/>
  <c r="V36" i="1"/>
  <c r="Y36" i="1" s="1"/>
  <c r="AC36" i="1" s="1"/>
  <c r="V32" i="1"/>
  <c r="Y32" i="1" s="1"/>
  <c r="V60" i="1"/>
  <c r="Y60" i="1" s="1"/>
  <c r="V56" i="1"/>
  <c r="Y56" i="1" s="1"/>
  <c r="V35" i="1"/>
  <c r="Y35" i="1" s="1"/>
  <c r="AC35" i="1" s="1"/>
  <c r="V77" i="1"/>
  <c r="Y77" i="1" s="1"/>
  <c r="AC77" i="1" s="1"/>
  <c r="V98" i="1"/>
  <c r="Y98" i="1" s="1"/>
  <c r="AC98" i="1" s="1"/>
  <c r="V81" i="1"/>
  <c r="Y81" i="1" s="1"/>
  <c r="AC81" i="1" s="1"/>
  <c r="V58" i="1"/>
  <c r="Y58" i="1" s="1"/>
  <c r="V54" i="1"/>
  <c r="Y54" i="1" s="1"/>
  <c r="V37" i="1"/>
  <c r="Y37" i="1" s="1"/>
  <c r="AC37" i="1" s="1"/>
  <c r="V33" i="1"/>
  <c r="Y33" i="1" s="1"/>
  <c r="AC33" i="1" s="1"/>
  <c r="V34" i="1"/>
  <c r="Y34" i="1" s="1"/>
  <c r="V57" i="1"/>
  <c r="Y57" i="1" s="1"/>
  <c r="V38" i="1"/>
  <c r="Y38" i="1" s="1"/>
  <c r="AC38" i="1" s="1"/>
  <c r="AC55" i="1" l="1"/>
  <c r="AC34" i="1"/>
  <c r="AC58" i="1"/>
  <c r="AC120" i="1"/>
  <c r="AC143" i="1"/>
  <c r="U180" i="1"/>
  <c r="T180" i="1" s="1"/>
  <c r="W180" i="1" s="1"/>
  <c r="X180" i="1" s="1"/>
  <c r="U179" i="1"/>
  <c r="T179" i="1" s="1"/>
  <c r="W179" i="1" s="1"/>
  <c r="X179" i="1" s="1"/>
  <c r="U177" i="1"/>
  <c r="T177" i="1" s="1"/>
  <c r="W177" i="1" s="1"/>
  <c r="X177" i="1" s="1"/>
  <c r="U175" i="1"/>
  <c r="T175" i="1" s="1"/>
  <c r="W175" i="1" s="1"/>
  <c r="X175" i="1" s="1"/>
  <c r="U173" i="1"/>
  <c r="T173" i="1" s="1"/>
  <c r="W173" i="1" s="1"/>
  <c r="X173" i="1" s="1"/>
  <c r="U171" i="1"/>
  <c r="T171" i="1" s="1"/>
  <c r="W171" i="1" s="1"/>
  <c r="X171" i="1" s="1"/>
  <c r="U168" i="1"/>
  <c r="T168" i="1" s="1"/>
  <c r="W168" i="1" s="1"/>
  <c r="X168" i="1" s="1"/>
  <c r="U166" i="1"/>
  <c r="T166" i="1" s="1"/>
  <c r="W166" i="1" s="1"/>
  <c r="X166" i="1" s="1"/>
  <c r="U164" i="1"/>
  <c r="T164" i="1" s="1"/>
  <c r="W164" i="1" s="1"/>
  <c r="X164" i="1" s="1"/>
  <c r="U158" i="1"/>
  <c r="T158" i="1" s="1"/>
  <c r="W158" i="1" s="1"/>
  <c r="X158" i="1" s="1"/>
  <c r="U157" i="1"/>
  <c r="T157" i="1" s="1"/>
  <c r="W157" i="1" s="1"/>
  <c r="X157" i="1" s="1"/>
  <c r="U147" i="1"/>
  <c r="T147" i="1" s="1"/>
  <c r="W147" i="1" s="1"/>
  <c r="X147" i="1" s="1"/>
  <c r="U145" i="1"/>
  <c r="T145" i="1" s="1"/>
  <c r="W145" i="1" s="1"/>
  <c r="X145" i="1" s="1"/>
  <c r="U143" i="1"/>
  <c r="T143" i="1" s="1"/>
  <c r="W143" i="1" s="1"/>
  <c r="X143" i="1" s="1"/>
  <c r="U141" i="1"/>
  <c r="T141" i="1" s="1"/>
  <c r="W141" i="1" s="1"/>
  <c r="X141" i="1" s="1"/>
  <c r="U156" i="1"/>
  <c r="T156" i="1" s="1"/>
  <c r="W156" i="1" s="1"/>
  <c r="X156" i="1" s="1"/>
  <c r="U155" i="1"/>
  <c r="T155" i="1" s="1"/>
  <c r="W155" i="1" s="1"/>
  <c r="X155" i="1" s="1"/>
  <c r="U154" i="1"/>
  <c r="T154" i="1" s="1"/>
  <c r="W154" i="1" s="1"/>
  <c r="X154" i="1" s="1"/>
  <c r="U153" i="1"/>
  <c r="T153" i="1" s="1"/>
  <c r="W153" i="1" s="1"/>
  <c r="X153" i="1" s="1"/>
  <c r="U152" i="1"/>
  <c r="T152" i="1" s="1"/>
  <c r="W152" i="1" s="1"/>
  <c r="X152" i="1" s="1"/>
  <c r="U151" i="1"/>
  <c r="T151" i="1" s="1"/>
  <c r="W151" i="1" s="1"/>
  <c r="X151" i="1" s="1"/>
  <c r="U150" i="1"/>
  <c r="T150" i="1" s="1"/>
  <c r="W150" i="1" s="1"/>
  <c r="X150" i="1" s="1"/>
  <c r="U149" i="1"/>
  <c r="T149" i="1" s="1"/>
  <c r="W149" i="1" s="1"/>
  <c r="X149" i="1" s="1"/>
  <c r="U146" i="1"/>
  <c r="T146" i="1" s="1"/>
  <c r="W146" i="1" s="1"/>
  <c r="X146" i="1" s="1"/>
  <c r="U144" i="1"/>
  <c r="T144" i="1" s="1"/>
  <c r="W144" i="1" s="1"/>
  <c r="X144" i="1" s="1"/>
  <c r="U142" i="1"/>
  <c r="T142" i="1" s="1"/>
  <c r="W142" i="1" s="1"/>
  <c r="X142" i="1" s="1"/>
  <c r="U178" i="1"/>
  <c r="T178" i="1" s="1"/>
  <c r="W178" i="1" s="1"/>
  <c r="X178" i="1" s="1"/>
  <c r="U163" i="1"/>
  <c r="T163" i="1" s="1"/>
  <c r="W163" i="1" s="1"/>
  <c r="X163" i="1" s="1"/>
  <c r="U125" i="1"/>
  <c r="T125" i="1" s="1"/>
  <c r="W125" i="1" s="1"/>
  <c r="X125" i="1" s="1"/>
  <c r="U123" i="1"/>
  <c r="T123" i="1" s="1"/>
  <c r="W123" i="1" s="1"/>
  <c r="X123" i="1" s="1"/>
  <c r="U121" i="1"/>
  <c r="T121" i="1" s="1"/>
  <c r="W121" i="1" s="1"/>
  <c r="X121" i="1" s="1"/>
  <c r="U119" i="1"/>
  <c r="T119" i="1" s="1"/>
  <c r="W119" i="1" s="1"/>
  <c r="X119" i="1" s="1"/>
  <c r="U115" i="1"/>
  <c r="T115" i="1" s="1"/>
  <c r="W115" i="1" s="1"/>
  <c r="X115" i="1" s="1"/>
  <c r="U114" i="1"/>
  <c r="T114" i="1" s="1"/>
  <c r="W114" i="1" s="1"/>
  <c r="X114" i="1" s="1"/>
  <c r="U110" i="1"/>
  <c r="T110" i="1" s="1"/>
  <c r="W110" i="1" s="1"/>
  <c r="X110" i="1" s="1"/>
  <c r="U106" i="1"/>
  <c r="T106" i="1" s="1"/>
  <c r="W106" i="1" s="1"/>
  <c r="X106" i="1" s="1"/>
  <c r="U104" i="1"/>
  <c r="T104" i="1" s="1"/>
  <c r="W104" i="1" s="1"/>
  <c r="X104" i="1" s="1"/>
  <c r="U172" i="1"/>
  <c r="T172" i="1" s="1"/>
  <c r="W172" i="1" s="1"/>
  <c r="X172" i="1" s="1"/>
  <c r="U169" i="1"/>
  <c r="T169" i="1" s="1"/>
  <c r="W169" i="1" s="1"/>
  <c r="X169" i="1" s="1"/>
  <c r="U134" i="1"/>
  <c r="T134" i="1" s="1"/>
  <c r="W134" i="1" s="1"/>
  <c r="X134" i="1" s="1"/>
  <c r="U133" i="1"/>
  <c r="T133" i="1" s="1"/>
  <c r="W133" i="1" s="1"/>
  <c r="X133" i="1" s="1"/>
  <c r="U132" i="1"/>
  <c r="T132" i="1" s="1"/>
  <c r="W132" i="1" s="1"/>
  <c r="X132" i="1" s="1"/>
  <c r="U131" i="1"/>
  <c r="T131" i="1" s="1"/>
  <c r="W131" i="1" s="1"/>
  <c r="X131" i="1" s="1"/>
  <c r="U130" i="1"/>
  <c r="T130" i="1" s="1"/>
  <c r="W130" i="1" s="1"/>
  <c r="X130" i="1" s="1"/>
  <c r="U174" i="1"/>
  <c r="T174" i="1" s="1"/>
  <c r="W174" i="1" s="1"/>
  <c r="X174" i="1" s="1"/>
  <c r="U167" i="1"/>
  <c r="T167" i="1" s="1"/>
  <c r="W167" i="1" s="1"/>
  <c r="X167" i="1" s="1"/>
  <c r="U136" i="1"/>
  <c r="T136" i="1" s="1"/>
  <c r="W136" i="1" s="1"/>
  <c r="X136" i="1" s="1"/>
  <c r="U135" i="1"/>
  <c r="T135" i="1" s="1"/>
  <c r="W135" i="1" s="1"/>
  <c r="X135" i="1" s="1"/>
  <c r="AA135" i="1" s="1"/>
  <c r="U129" i="1"/>
  <c r="T129" i="1" s="1"/>
  <c r="W129" i="1" s="1"/>
  <c r="X129" i="1" s="1"/>
  <c r="U128" i="1"/>
  <c r="T128" i="1" s="1"/>
  <c r="W128" i="1" s="1"/>
  <c r="X128" i="1" s="1"/>
  <c r="U127" i="1"/>
  <c r="T127" i="1" s="1"/>
  <c r="W127" i="1" s="1"/>
  <c r="X127" i="1" s="1"/>
  <c r="U176" i="1"/>
  <c r="T176" i="1" s="1"/>
  <c r="W176" i="1" s="1"/>
  <c r="X176" i="1" s="1"/>
  <c r="U165" i="1"/>
  <c r="T165" i="1" s="1"/>
  <c r="W165" i="1" s="1"/>
  <c r="X165" i="1" s="1"/>
  <c r="U113" i="1"/>
  <c r="T113" i="1" s="1"/>
  <c r="W113" i="1" s="1"/>
  <c r="X113" i="1" s="1"/>
  <c r="U109" i="1"/>
  <c r="T109" i="1" s="1"/>
  <c r="W109" i="1" s="1"/>
  <c r="X109" i="1" s="1"/>
  <c r="U103" i="1"/>
  <c r="T103" i="1" s="1"/>
  <c r="W103" i="1" s="1"/>
  <c r="X103" i="1" s="1"/>
  <c r="U124" i="1"/>
  <c r="T124" i="1" s="1"/>
  <c r="W124" i="1" s="1"/>
  <c r="X124" i="1" s="1"/>
  <c r="U99" i="1"/>
  <c r="T99" i="1" s="1"/>
  <c r="W99" i="1" s="1"/>
  <c r="X99" i="1" s="1"/>
  <c r="U93" i="1"/>
  <c r="T93" i="1" s="1"/>
  <c r="W93" i="1" s="1"/>
  <c r="X93" i="1" s="1"/>
  <c r="U90" i="1"/>
  <c r="T90" i="1" s="1"/>
  <c r="W90" i="1" s="1"/>
  <c r="X90" i="1" s="1"/>
  <c r="U88" i="1"/>
  <c r="T88" i="1" s="1"/>
  <c r="W88" i="1" s="1"/>
  <c r="X88" i="1" s="1"/>
  <c r="U86" i="1"/>
  <c r="T86" i="1" s="1"/>
  <c r="W86" i="1" s="1"/>
  <c r="X86" i="1" s="1"/>
  <c r="U84" i="1"/>
  <c r="T84" i="1" s="1"/>
  <c r="W84" i="1" s="1"/>
  <c r="X84" i="1" s="1"/>
  <c r="U80" i="1"/>
  <c r="T80" i="1" s="1"/>
  <c r="W80" i="1" s="1"/>
  <c r="X80" i="1" s="1"/>
  <c r="U76" i="1"/>
  <c r="T76" i="1" s="1"/>
  <c r="W76" i="1" s="1"/>
  <c r="X76" i="1" s="1"/>
  <c r="U71" i="1"/>
  <c r="T71" i="1" s="1"/>
  <c r="W71" i="1" s="1"/>
  <c r="X71" i="1" s="1"/>
  <c r="U122" i="1"/>
  <c r="T122" i="1" s="1"/>
  <c r="W122" i="1" s="1"/>
  <c r="X122" i="1" s="1"/>
  <c r="U100" i="1"/>
  <c r="T100" i="1" s="1"/>
  <c r="W100" i="1" s="1"/>
  <c r="X100" i="1" s="1"/>
  <c r="U79" i="1"/>
  <c r="T79" i="1" s="1"/>
  <c r="W79" i="1" s="1"/>
  <c r="X79" i="1" s="1"/>
  <c r="U67" i="1"/>
  <c r="T67" i="1" s="1"/>
  <c r="W67" i="1" s="1"/>
  <c r="X67" i="1" s="1"/>
  <c r="U112" i="1"/>
  <c r="T112" i="1" s="1"/>
  <c r="W112" i="1" s="1"/>
  <c r="X112" i="1" s="1"/>
  <c r="U111" i="1"/>
  <c r="T111" i="1" s="1"/>
  <c r="W111" i="1" s="1"/>
  <c r="X111" i="1" s="1"/>
  <c r="U108" i="1"/>
  <c r="T108" i="1" s="1"/>
  <c r="W108" i="1" s="1"/>
  <c r="X108" i="1" s="1"/>
  <c r="U107" i="1"/>
  <c r="T107" i="1" s="1"/>
  <c r="W107" i="1" s="1"/>
  <c r="X107" i="1" s="1"/>
  <c r="U98" i="1"/>
  <c r="T98" i="1" s="1"/>
  <c r="W98" i="1" s="1"/>
  <c r="X98" i="1" s="1"/>
  <c r="U81" i="1"/>
  <c r="T81" i="1" s="1"/>
  <c r="W81" i="1" s="1"/>
  <c r="X81" i="1" s="1"/>
  <c r="U77" i="1"/>
  <c r="T77" i="1" s="1"/>
  <c r="W77" i="1" s="1"/>
  <c r="X77" i="1" s="1"/>
  <c r="U69" i="1"/>
  <c r="T69" i="1" s="1"/>
  <c r="W69" i="1" s="1"/>
  <c r="X69" i="1" s="1"/>
  <c r="U89" i="1"/>
  <c r="T89" i="1" s="1"/>
  <c r="W89" i="1" s="1"/>
  <c r="X89" i="1" s="1"/>
  <c r="U82" i="1"/>
  <c r="T82" i="1" s="1"/>
  <c r="W82" i="1" s="1"/>
  <c r="X82" i="1" s="1"/>
  <c r="U70" i="1"/>
  <c r="T70" i="1" s="1"/>
  <c r="W70" i="1" s="1"/>
  <c r="X70" i="1" s="1"/>
  <c r="U68" i="1"/>
  <c r="T68" i="1" s="1"/>
  <c r="W68" i="1" s="1"/>
  <c r="X68" i="1" s="1"/>
  <c r="U64" i="1"/>
  <c r="T64" i="1" s="1"/>
  <c r="W64" i="1" s="1"/>
  <c r="X64" i="1" s="1"/>
  <c r="U58" i="1"/>
  <c r="T58" i="1" s="1"/>
  <c r="W58" i="1" s="1"/>
  <c r="X58" i="1" s="1"/>
  <c r="U54" i="1"/>
  <c r="T54" i="1" s="1"/>
  <c r="W54" i="1" s="1"/>
  <c r="X54" i="1" s="1"/>
  <c r="U49" i="1"/>
  <c r="T49" i="1" s="1"/>
  <c r="W49" i="1" s="1"/>
  <c r="X49" i="1" s="1"/>
  <c r="AA49" i="1" s="1"/>
  <c r="U47" i="1"/>
  <c r="T47" i="1" s="1"/>
  <c r="W47" i="1" s="1"/>
  <c r="X47" i="1" s="1"/>
  <c r="U43" i="1"/>
  <c r="T43" i="1" s="1"/>
  <c r="W43" i="1" s="1"/>
  <c r="X43" i="1" s="1"/>
  <c r="U37" i="1"/>
  <c r="T37" i="1" s="1"/>
  <c r="W37" i="1" s="1"/>
  <c r="X37" i="1" s="1"/>
  <c r="U33" i="1"/>
  <c r="T33" i="1" s="1"/>
  <c r="W33" i="1" s="1"/>
  <c r="X33" i="1" s="1"/>
  <c r="U120" i="1"/>
  <c r="T120" i="1" s="1"/>
  <c r="W120" i="1" s="1"/>
  <c r="X120" i="1" s="1"/>
  <c r="U101" i="1"/>
  <c r="T101" i="1" s="1"/>
  <c r="W101" i="1" s="1"/>
  <c r="X101" i="1" s="1"/>
  <c r="U91" i="1"/>
  <c r="T91" i="1" s="1"/>
  <c r="W91" i="1" s="1"/>
  <c r="X91" i="1" s="1"/>
  <c r="U65" i="1"/>
  <c r="T65" i="1" s="1"/>
  <c r="W65" i="1" s="1"/>
  <c r="X65" i="1" s="1"/>
  <c r="U59" i="1"/>
  <c r="T59" i="1" s="1"/>
  <c r="W59" i="1" s="1"/>
  <c r="X59" i="1" s="1"/>
  <c r="U55" i="1"/>
  <c r="T55" i="1" s="1"/>
  <c r="W55" i="1" s="1"/>
  <c r="X55" i="1" s="1"/>
  <c r="U44" i="1"/>
  <c r="T44" i="1" s="1"/>
  <c r="W44" i="1" s="1"/>
  <c r="X44" i="1" s="1"/>
  <c r="U40" i="1"/>
  <c r="T40" i="1" s="1"/>
  <c r="W40" i="1" s="1"/>
  <c r="X40" i="1" s="1"/>
  <c r="U36" i="1"/>
  <c r="T36" i="1" s="1"/>
  <c r="W36" i="1" s="1"/>
  <c r="X36" i="1" s="1"/>
  <c r="U32" i="1"/>
  <c r="T32" i="1" s="1"/>
  <c r="W32" i="1" s="1"/>
  <c r="X32" i="1" s="1"/>
  <c r="U102" i="1"/>
  <c r="T102" i="1" s="1"/>
  <c r="W102" i="1" s="1"/>
  <c r="X102" i="1" s="1"/>
  <c r="U85" i="1"/>
  <c r="T85" i="1" s="1"/>
  <c r="W85" i="1" s="1"/>
  <c r="X85" i="1" s="1"/>
  <c r="U92" i="1"/>
  <c r="T92" i="1" s="1"/>
  <c r="W92" i="1" s="1"/>
  <c r="X92" i="1" s="1"/>
  <c r="AA92" i="1" s="1"/>
  <c r="U87" i="1"/>
  <c r="T87" i="1" s="1"/>
  <c r="W87" i="1" s="1"/>
  <c r="X87" i="1" s="1"/>
  <c r="U78" i="1"/>
  <c r="T78" i="1" s="1"/>
  <c r="W78" i="1" s="1"/>
  <c r="X78" i="1" s="1"/>
  <c r="U63" i="1"/>
  <c r="T63" i="1" s="1"/>
  <c r="W63" i="1" s="1"/>
  <c r="X63" i="1" s="1"/>
  <c r="U57" i="1"/>
  <c r="T57" i="1" s="1"/>
  <c r="W57" i="1" s="1"/>
  <c r="X57" i="1" s="1"/>
  <c r="U48" i="1"/>
  <c r="T48" i="1" s="1"/>
  <c r="W48" i="1" s="1"/>
  <c r="X48" i="1" s="1"/>
  <c r="AA48" i="1" s="1"/>
  <c r="U46" i="1"/>
  <c r="T46" i="1" s="1"/>
  <c r="W46" i="1" s="1"/>
  <c r="X46" i="1" s="1"/>
  <c r="U42" i="1"/>
  <c r="T42" i="1" s="1"/>
  <c r="W42" i="1" s="1"/>
  <c r="X42" i="1" s="1"/>
  <c r="U38" i="1"/>
  <c r="T38" i="1" s="1"/>
  <c r="W38" i="1" s="1"/>
  <c r="X38" i="1" s="1"/>
  <c r="U34" i="1"/>
  <c r="T34" i="1" s="1"/>
  <c r="W34" i="1" s="1"/>
  <c r="X34" i="1" s="1"/>
  <c r="U66" i="1"/>
  <c r="T66" i="1" s="1"/>
  <c r="W66" i="1" s="1"/>
  <c r="X66" i="1" s="1"/>
  <c r="U45" i="1"/>
  <c r="T45" i="1" s="1"/>
  <c r="W45" i="1" s="1"/>
  <c r="X45" i="1" s="1"/>
  <c r="U35" i="1"/>
  <c r="T35" i="1" s="1"/>
  <c r="W35" i="1" s="1"/>
  <c r="X35" i="1" s="1"/>
  <c r="U56" i="1"/>
  <c r="T56" i="1" s="1"/>
  <c r="W56" i="1" s="1"/>
  <c r="X56" i="1" s="1"/>
  <c r="U41" i="1"/>
  <c r="T41" i="1" s="1"/>
  <c r="W41" i="1" s="1"/>
  <c r="X41" i="1" s="1"/>
  <c r="U62" i="1"/>
  <c r="T62" i="1" s="1"/>
  <c r="W62" i="1" s="1"/>
  <c r="X62" i="1" s="1"/>
  <c r="U60" i="1"/>
  <c r="T60" i="1" s="1"/>
  <c r="W60" i="1" s="1"/>
  <c r="X60" i="1" s="1"/>
  <c r="AB135" i="1"/>
  <c r="AC56" i="1"/>
  <c r="AC60" i="1"/>
  <c r="AC59" i="1"/>
  <c r="AC169" i="1"/>
  <c r="AB92" i="1"/>
  <c r="AB114" i="1"/>
  <c r="AB179" i="1"/>
  <c r="AB157" i="1"/>
  <c r="Z28" i="1"/>
  <c r="AC57" i="1"/>
  <c r="AC54" i="1"/>
  <c r="AC32" i="1"/>
  <c r="AC76" i="1"/>
  <c r="AC144" i="1"/>
  <c r="Z14" i="1"/>
  <c r="Z15" i="1"/>
  <c r="AH57" i="1" l="1"/>
  <c r="AH56" i="1"/>
  <c r="AB37" i="1"/>
  <c r="AA70" i="1"/>
  <c r="AH54" i="1" s="1"/>
  <c r="AB104" i="1"/>
  <c r="Z33" i="1"/>
  <c r="Z55" i="1"/>
  <c r="Z62" i="1"/>
  <c r="Z86" i="1"/>
  <c r="Z37" i="1"/>
  <c r="Z54" i="1"/>
  <c r="AB54" i="1" s="1"/>
  <c r="Z60" i="1"/>
  <c r="Z80" i="1"/>
  <c r="AB80" i="1" s="1"/>
  <c r="Z57" i="1"/>
  <c r="Z36" i="1"/>
  <c r="Z63" i="1"/>
  <c r="Z79" i="1"/>
  <c r="AB79" i="1" s="1"/>
  <c r="Z41" i="1"/>
  <c r="Z56" i="1"/>
  <c r="Z76" i="1"/>
  <c r="AB76" i="1" s="1"/>
  <c r="Z88" i="1"/>
  <c r="Z78" i="1"/>
  <c r="AB78" i="1" s="1"/>
  <c r="Z87" i="1"/>
  <c r="Z66" i="1"/>
  <c r="Z68" i="1"/>
  <c r="Z81" i="1"/>
  <c r="Z35" i="1"/>
  <c r="Z45" i="1"/>
  <c r="Z84" i="1"/>
  <c r="Z85" i="1"/>
  <c r="Z82" i="1"/>
  <c r="AB82" i="1" s="1"/>
  <c r="Z89" i="1"/>
  <c r="Z38" i="1"/>
  <c r="Z67" i="1"/>
  <c r="Z77" i="1"/>
  <c r="AB77" i="1" s="1"/>
  <c r="Z90" i="1"/>
  <c r="Z147" i="1"/>
  <c r="AB147" i="1" s="1"/>
  <c r="Z169" i="1"/>
  <c r="Z133" i="1"/>
  <c r="Z129" i="1"/>
  <c r="Z146" i="1"/>
  <c r="AB146" i="1" s="1"/>
  <c r="Z150" i="1"/>
  <c r="Z124" i="1"/>
  <c r="AB124" i="1" s="1"/>
  <c r="Z155" i="1"/>
  <c r="Z125" i="1"/>
  <c r="AB125" i="1" s="1"/>
  <c r="Z104" i="1"/>
  <c r="Z98" i="1"/>
  <c r="Z43" i="1"/>
  <c r="Z34" i="1"/>
  <c r="AB34" i="1" s="1"/>
  <c r="Z42" i="1"/>
  <c r="Z128" i="1"/>
  <c r="Z44" i="1"/>
  <c r="Z145" i="1"/>
  <c r="AB145" i="1" s="1"/>
  <c r="Z167" i="1"/>
  <c r="Z132" i="1"/>
  <c r="Z168" i="1"/>
  <c r="Z101" i="1"/>
  <c r="AB101" i="1" s="1"/>
  <c r="Z144" i="1"/>
  <c r="AB144" i="1" s="1"/>
  <c r="Z122" i="1"/>
  <c r="Z153" i="1"/>
  <c r="Z123" i="1"/>
  <c r="AB123" i="1" s="1"/>
  <c r="Z100" i="1"/>
  <c r="Z103" i="1"/>
  <c r="Z46" i="1"/>
  <c r="Z65" i="1"/>
  <c r="Z40" i="1"/>
  <c r="Z143" i="1"/>
  <c r="Z165" i="1"/>
  <c r="AB165" i="1" s="1"/>
  <c r="Z166" i="1"/>
  <c r="AB166" i="1" s="1"/>
  <c r="Z151" i="1"/>
  <c r="Z102" i="1"/>
  <c r="AB102" i="1" s="1"/>
  <c r="Z59" i="1"/>
  <c r="Z64" i="1"/>
  <c r="Z141" i="1"/>
  <c r="Z163" i="1"/>
  <c r="Z130" i="1"/>
  <c r="Z164" i="1"/>
  <c r="AB164" i="1" s="1"/>
  <c r="Z152" i="1"/>
  <c r="Z127" i="1"/>
  <c r="Z142" i="1"/>
  <c r="Z149" i="1"/>
  <c r="Z119" i="1"/>
  <c r="AB119" i="1" s="1"/>
  <c r="Z99" i="1"/>
  <c r="Z58" i="1"/>
  <c r="Z32" i="1"/>
  <c r="AB32" i="1" s="1"/>
  <c r="Z131" i="1"/>
  <c r="Z154" i="1"/>
  <c r="Z120" i="1"/>
  <c r="Z121" i="1"/>
  <c r="AB121" i="1" s="1"/>
  <c r="AG56" i="1"/>
  <c r="AB56" i="1"/>
  <c r="AB81" i="1"/>
  <c r="AH60" i="1"/>
  <c r="AG60" i="1"/>
  <c r="AB60" i="1"/>
  <c r="AB35" i="1"/>
  <c r="AB38" i="1"/>
  <c r="AB57" i="1"/>
  <c r="AG57" i="1"/>
  <c r="AB36" i="1"/>
  <c r="AG59" i="1"/>
  <c r="AB59" i="1"/>
  <c r="AB120" i="1"/>
  <c r="AB98" i="1"/>
  <c r="AB122" i="1"/>
  <c r="AB169" i="1"/>
  <c r="AB141" i="1"/>
  <c r="AA157" i="1"/>
  <c r="AB168" i="1"/>
  <c r="AH55" i="1"/>
  <c r="AG55" i="1"/>
  <c r="AB55" i="1"/>
  <c r="AB58" i="1"/>
  <c r="AG58" i="1"/>
  <c r="AB100" i="1"/>
  <c r="AB103" i="1"/>
  <c r="AB163" i="1"/>
  <c r="AH59" i="1"/>
  <c r="AB33" i="1"/>
  <c r="AB99" i="1"/>
  <c r="AB167" i="1"/>
  <c r="AA114" i="1"/>
  <c r="AB142" i="1"/>
  <c r="AB143" i="1"/>
  <c r="AA179" i="1"/>
  <c r="AG54" i="1" l="1"/>
  <c r="AH58" i="1"/>
</calcChain>
</file>

<file path=xl/sharedStrings.xml><?xml version="1.0" encoding="utf-8"?>
<sst xmlns="http://schemas.openxmlformats.org/spreadsheetml/2006/main" count="338" uniqueCount="100">
  <si>
    <t>CALIBRATION OF KDK CT-12C  CT s/n 23975</t>
  </si>
  <si>
    <t>DEMAGNETISE WITH 8.0 V RMS M-L3 if it was not done in the equal ratio spreadsheet or if you suspect that it has been magnetised.</t>
  </si>
  <si>
    <t>Formulas changed.</t>
  </si>
  <si>
    <t xml:space="preserve">Note that this procedure uses the Zetka + the CH5500. Ramping the CH5500 too quickly or switching the current off or on abruptly can magnetise this CT. (And maybe our 2 stage!!!) </t>
  </si>
  <si>
    <t>From the previous</t>
  </si>
  <si>
    <t>calibration</t>
  </si>
  <si>
    <t>Power coeff of 0.2 ohm shunt is</t>
  </si>
  <si>
    <t>ppm/W</t>
  </si>
  <si>
    <t>Ti969  0.1 ohm shunt vs 0.2 paddlewheel.   2 stage CT in cct at 10/5 ratio.</t>
  </si>
  <si>
    <t>transformation ratio</t>
  </si>
  <si>
    <t>IVD</t>
  </si>
  <si>
    <t>Shunt</t>
  </si>
  <si>
    <t>Forward</t>
  </si>
  <si>
    <t>dv/V</t>
  </si>
  <si>
    <t>alpha.Nt/Ns</t>
  </si>
  <si>
    <t>Res</t>
  </si>
  <si>
    <t>Ratio x</t>
  </si>
  <si>
    <t>Phase</t>
  </si>
  <si>
    <t>Mean</t>
  </si>
  <si>
    <t>Power</t>
  </si>
  <si>
    <t>Heating</t>
  </si>
  <si>
    <t xml:space="preserve">Power </t>
  </si>
  <si>
    <t>Shunt V</t>
  </si>
  <si>
    <t>X</t>
  </si>
  <si>
    <t>Y</t>
  </si>
  <si>
    <t>SD X</t>
  </si>
  <si>
    <t>SD Y</t>
  </si>
  <si>
    <t>SD Shunt</t>
  </si>
  <si>
    <t>T 0.1ohm</t>
  </si>
  <si>
    <t>% load</t>
  </si>
  <si>
    <t>sec cur</t>
  </si>
  <si>
    <t>Ns</t>
  </si>
  <si>
    <t>Nt</t>
  </si>
  <si>
    <t>alpha</t>
  </si>
  <si>
    <t>Rs</t>
  </si>
  <si>
    <t>Rt</t>
  </si>
  <si>
    <t>Reverse</t>
  </si>
  <si>
    <t>Re</t>
  </si>
  <si>
    <t>Im</t>
  </si>
  <si>
    <t>ratio</t>
  </si>
  <si>
    <t>error</t>
  </si>
  <si>
    <t>phase</t>
  </si>
  <si>
    <t>in 0.2 shunt</t>
  </si>
  <si>
    <t>ppm</t>
  </si>
  <si>
    <t>in 0.1</t>
  </si>
  <si>
    <t>Initial setup. IVD capacitor (GR-1412-BC) set to 0</t>
  </si>
  <si>
    <t>53 Hz</t>
  </si>
  <si>
    <t>53Hz</t>
  </si>
  <si>
    <t>Reverse the SR830 A &amp; B inputs</t>
  </si>
  <si>
    <t>intercept =</t>
  </si>
  <si>
    <t>A - B reversed</t>
  </si>
  <si>
    <t>slope =</t>
  </si>
  <si>
    <t>ppm/watt</t>
  </si>
  <si>
    <t>Mean ratio at 53 Hz:</t>
  </si>
  <si>
    <t>Mean phase at 53 Hz:</t>
  </si>
  <si>
    <t>47 Hz</t>
  </si>
  <si>
    <t>47Hz</t>
  </si>
  <si>
    <t>Mean ratio at 47 Hz:</t>
  </si>
  <si>
    <t>Mean phase at 47 Hz:</t>
  </si>
  <si>
    <t>Repeat A - B reversed</t>
  </si>
  <si>
    <t>Heating in 0.1 ohm =</t>
  </si>
  <si>
    <t>A - B reversed with 1k across 0.1 potential terminals</t>
  </si>
  <si>
    <t>mean of 53 and 47 Hz</t>
  </si>
  <si>
    <t>Balance with 1 k across.</t>
  </si>
  <si>
    <t>X005550</t>
  </si>
  <si>
    <t>heating</t>
  </si>
  <si>
    <t>heating corrected</t>
  </si>
  <si>
    <t>mA/A</t>
  </si>
  <si>
    <t>mrad</t>
  </si>
  <si>
    <t>0.1 shunt</t>
  </si>
  <si>
    <t>0.2 shunt</t>
  </si>
  <si>
    <t>UUT range</t>
  </si>
  <si>
    <t>30/5</t>
  </si>
  <si>
    <t>UUT secondary</t>
  </si>
  <si>
    <r>
      <rPr>
        <sz val="10"/>
        <rFont val="French Script MT"/>
        <family val="4"/>
      </rPr>
      <t>l</t>
    </r>
    <r>
      <rPr>
        <sz val="10"/>
        <rFont val="Arial"/>
        <family val="2"/>
      </rPr>
      <t xml:space="preserve"> - 1200At(5A)</t>
    </r>
  </si>
  <si>
    <t>Std Range</t>
  </si>
  <si>
    <t>50/5</t>
  </si>
  <si>
    <t>Burden:</t>
  </si>
  <si>
    <t>R Re</t>
  </si>
  <si>
    <t>R Im</t>
  </si>
  <si>
    <t>100 ohms burden test (47Hz)</t>
  </si>
  <si>
    <t>1uF across CT output</t>
  </si>
  <si>
    <t>SR830 reads across 0.1 as above. (The 0.5 is in series on the high side)</t>
  </si>
  <si>
    <t>add 0.5 ohms to burden (2 Tinsley 1659 1ohm in parallel)</t>
  </si>
  <si>
    <t>Burden error from</t>
  </si>
  <si>
    <t>ohms</t>
  </si>
  <si>
    <t>For burden uncert</t>
  </si>
  <si>
    <t>Ratio</t>
  </si>
  <si>
    <t>SR830 reads across 0.1 as above. (The 0.05 is in series on the high side)</t>
  </si>
  <si>
    <t>Clamp</t>
  </si>
  <si>
    <t>add 0.05 ohms to burden</t>
  </si>
  <si>
    <t>meter</t>
  </si>
  <si>
    <t>reading</t>
  </si>
  <si>
    <t>Observed while adding resistor or capacitor</t>
  </si>
  <si>
    <t>Primary Current</t>
  </si>
  <si>
    <t>100 ohms across the output terminals of the CT under test.</t>
  </si>
  <si>
    <t>1uF across the output terminals of the CT under test.</t>
  </si>
  <si>
    <t>100 ohm burden test, 53 Hz</t>
  </si>
  <si>
    <t>75/5</t>
  </si>
  <si>
    <t>100/5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</si>
</sst>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4"/>
    </font>
    <font>
      <sz val="10"/>
      <name val="French Script MT"/>
      <family val="4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15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3" borderId="0" xfId="0" applyNumberFormat="1" applyFill="1"/>
    <xf numFmtId="165" fontId="2" fillId="3" borderId="0" xfId="0" applyNumberFormat="1" applyFont="1" applyFill="1" applyAlignment="1">
      <alignment horizontal="right"/>
    </xf>
    <xf numFmtId="2" fontId="0" fillId="3" borderId="0" xfId="0" applyNumberFormat="1" applyFill="1"/>
    <xf numFmtId="0" fontId="0" fillId="3" borderId="0" xfId="0" applyFill="1"/>
    <xf numFmtId="0" fontId="3" fillId="0" borderId="0" xfId="0" applyFont="1"/>
    <xf numFmtId="166" fontId="0" fillId="0" borderId="0" xfId="0" applyNumberFormat="1"/>
    <xf numFmtId="166" fontId="0" fillId="2" borderId="0" xfId="0" applyNumberFormat="1" applyFill="1"/>
    <xf numFmtId="2" fontId="2" fillId="0" borderId="0" xfId="0" quotePrefix="1" applyNumberFormat="1" applyFont="1"/>
    <xf numFmtId="2" fontId="1" fillId="0" borderId="0" xfId="0" applyNumberFormat="1" applyFont="1"/>
    <xf numFmtId="0" fontId="4" fillId="0" borderId="0" xfId="0" applyFont="1"/>
    <xf numFmtId="164" fontId="1" fillId="0" borderId="0" xfId="0" applyNumberFormat="1" applyFont="1"/>
    <xf numFmtId="0" fontId="2" fillId="0" borderId="0" xfId="0" quotePrefix="1" applyFont="1"/>
    <xf numFmtId="0" fontId="2" fillId="4" borderId="0" xfId="0" applyFont="1" applyFill="1"/>
    <xf numFmtId="0" fontId="0" fillId="4" borderId="0" xfId="0" applyFill="1"/>
    <xf numFmtId="2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166" fontId="2" fillId="0" borderId="0" xfId="0" applyNumberFormat="1" applyFont="1"/>
    <xf numFmtId="166" fontId="2" fillId="6" borderId="0" xfId="0" applyNumberFormat="1" applyFont="1" applyFill="1"/>
    <xf numFmtId="2" fontId="2" fillId="0" borderId="0" xfId="0" applyNumberFormat="1" applyFo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166" fontId="0" fillId="3" borderId="0" xfId="0" applyNumberFormat="1" applyFill="1"/>
    <xf numFmtId="0" fontId="6" fillId="7" borderId="0" xfId="0" applyFont="1" applyFill="1"/>
    <xf numFmtId="0" fontId="0" fillId="7" borderId="0" xfId="0" applyFill="1"/>
    <xf numFmtId="2" fontId="0" fillId="7" borderId="0" xfId="0" applyNumberFormat="1" applyFill="1"/>
    <xf numFmtId="164" fontId="0" fillId="7" borderId="0" xfId="0" applyNumberFormat="1" applyFill="1"/>
    <xf numFmtId="0" fontId="2" fillId="7" borderId="0" xfId="0" applyFont="1" applyFill="1"/>
    <xf numFmtId="11" fontId="0" fillId="4" borderId="0" xfId="0" applyNumberFormat="1" applyFill="1"/>
    <xf numFmtId="165" fontId="0" fillId="0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99414375004927E-2"/>
          <c:y val="0.13421875362924768"/>
          <c:w val="0.81081318861788143"/>
          <c:h val="0.7212404963195181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0.17831403214343725"/>
                  <c:y val="0.1254752851711026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'[1] Data (5A) (2)'!$AB$10:$AB$13</c:f>
              <c:numCache>
                <c:formatCode>0.00</c:formatCode>
                <c:ptCount val="4"/>
                <c:pt idx="0">
                  <c:v>0.10021560356222088</c:v>
                </c:pt>
                <c:pt idx="1">
                  <c:v>0.90624796206003766</c:v>
                </c:pt>
                <c:pt idx="2">
                  <c:v>2.505480474624096</c:v>
                </c:pt>
                <c:pt idx="3">
                  <c:v>3.5958143471910242</c:v>
                </c:pt>
              </c:numCache>
            </c:numRef>
          </c:xVal>
          <c:yVal>
            <c:numRef>
              <c:f>'[1] Data (5A) (2)'!$AC$10:$AC$13</c:f>
              <c:numCache>
                <c:formatCode>0</c:formatCode>
                <c:ptCount val="4"/>
                <c:pt idx="0">
                  <c:v>-5.6298120742200197</c:v>
                </c:pt>
                <c:pt idx="1">
                  <c:v>1.0063774603379358</c:v>
                </c:pt>
                <c:pt idx="2">
                  <c:v>13.033098480476223</c:v>
                </c:pt>
                <c:pt idx="3">
                  <c:v>22.818729577340466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0-48F2-AB42-9A76391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24416"/>
        <c:axId val="1"/>
      </c:scatterChart>
      <c:valAx>
        <c:axId val="2336244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24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457200</xdr:colOff>
      <xdr:row>1</xdr:row>
      <xdr:rowOff>47625</xdr:rowOff>
    </xdr:from>
    <xdr:to>
      <xdr:col>35</xdr:col>
      <xdr:colOff>581025</xdr:colOff>
      <xdr:row>14</xdr:row>
      <xdr:rowOff>95250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A79FECA-4037-4734-B532-2AFE68FA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22051%20unequal%20ratios%20KJ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ata (1A)"/>
      <sheetName val=" Data (5A)"/>
      <sheetName val=" Data (5A) (2)"/>
      <sheetName val="Calculations"/>
      <sheetName val="Constants"/>
      <sheetName val="Uncertainties"/>
      <sheetName val="Previous Cal"/>
      <sheetName val="tables"/>
      <sheetName val="New Format"/>
    </sheetNames>
    <sheetDataSet>
      <sheetData sheetId="0"/>
      <sheetData sheetId="1"/>
      <sheetData sheetId="2"/>
      <sheetData sheetId="3">
        <row r="10">
          <cell r="AB10">
            <v>0.10021560356222088</v>
          </cell>
          <cell r="AC10">
            <v>-5.6298120742200197</v>
          </cell>
        </row>
        <row r="11">
          <cell r="AB11">
            <v>0.90624796206003766</v>
          </cell>
          <cell r="AC11">
            <v>1.0063774603379358</v>
          </cell>
        </row>
        <row r="12">
          <cell r="AB12">
            <v>2.505480474624096</v>
          </cell>
          <cell r="AC12">
            <v>13.033098480476223</v>
          </cell>
        </row>
        <row r="13">
          <cell r="AB13">
            <v>3.5958143471910242</v>
          </cell>
          <cell r="AC13">
            <v>22.818729577340466</v>
          </cell>
        </row>
      </sheetData>
      <sheetData sheetId="4">
        <row r="3">
          <cell r="K3">
            <v>0.6</v>
          </cell>
        </row>
      </sheetData>
      <sheetData sheetId="5">
        <row r="4">
          <cell r="D4">
            <v>0.1000646</v>
          </cell>
        </row>
        <row r="5">
          <cell r="D5">
            <v>0.19999402020000001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CDF6-2D82-4375-B595-BCB8AA9F0209}">
  <dimension ref="A1:AV193"/>
  <sheetViews>
    <sheetView tabSelected="1" workbookViewId="0">
      <pane xSplit="2" ySplit="8" topLeftCell="O66" activePane="bottomRight" state="frozen"/>
      <selection pane="topRight" activeCell="C1" sqref="C1"/>
      <selection pane="bottomLeft" activeCell="A9" sqref="A9"/>
      <selection pane="bottomRight" activeCell="AC89" sqref="AC89"/>
    </sheetView>
  </sheetViews>
  <sheetFormatPr defaultRowHeight="15" x14ac:dyDescent="0.25"/>
  <cols>
    <col min="1" max="1" width="9.28515625" bestFit="1" customWidth="1"/>
    <col min="2" max="2" width="28.140625" customWidth="1"/>
    <col min="3" max="3" width="9.28515625" bestFit="1" customWidth="1"/>
    <col min="4" max="4" width="10.42578125" bestFit="1" customWidth="1"/>
    <col min="5" max="8" width="9.5703125" bestFit="1" customWidth="1"/>
    <col min="9" max="9" width="9.28515625" bestFit="1" customWidth="1"/>
    <col min="10" max="10" width="10.7109375" customWidth="1"/>
    <col min="11" max="16" width="9.28515625" bestFit="1" customWidth="1"/>
    <col min="18" max="18" width="10.28515625" customWidth="1"/>
    <col min="19" max="19" width="10.7109375" customWidth="1"/>
    <col min="20" max="20" width="9.42578125" customWidth="1"/>
    <col min="21" max="21" width="12.5703125" bestFit="1" customWidth="1"/>
    <col min="22" max="22" width="9.7109375" customWidth="1"/>
    <col min="23" max="23" width="10.140625" customWidth="1"/>
    <col min="29" max="29" width="10.5703125" bestFit="1" customWidth="1"/>
  </cols>
  <sheetData>
    <row r="1" spans="1:48" x14ac:dyDescent="0.25">
      <c r="B1" s="1" t="s">
        <v>0</v>
      </c>
      <c r="R1" s="2"/>
      <c r="S1" s="2"/>
    </row>
    <row r="2" spans="1:48" x14ac:dyDescent="0.25">
      <c r="R2" s="2"/>
      <c r="S2" s="2"/>
    </row>
    <row r="3" spans="1:48" x14ac:dyDescent="0.25">
      <c r="A3">
        <f>ROW()</f>
        <v>3</v>
      </c>
      <c r="B3" s="3" t="s">
        <v>1</v>
      </c>
      <c r="R3" s="4" t="s">
        <v>2</v>
      </c>
      <c r="S3" s="5"/>
    </row>
    <row r="4" spans="1:48" x14ac:dyDescent="0.25">
      <c r="A4">
        <f>ROW()</f>
        <v>4</v>
      </c>
      <c r="B4" t="s">
        <v>3</v>
      </c>
      <c r="R4" s="5" t="s">
        <v>4</v>
      </c>
      <c r="S4" s="5"/>
    </row>
    <row r="5" spans="1:48" x14ac:dyDescent="0.25">
      <c r="A5">
        <f>ROW()</f>
        <v>5</v>
      </c>
      <c r="R5" s="5" t="s">
        <v>5</v>
      </c>
      <c r="S5" s="5"/>
      <c r="Y5" t="s">
        <v>6</v>
      </c>
      <c r="AB5">
        <v>2.11</v>
      </c>
      <c r="AC5" t="s">
        <v>7</v>
      </c>
    </row>
    <row r="6" spans="1:48" x14ac:dyDescent="0.25">
      <c r="A6">
        <f>ROW()</f>
        <v>6</v>
      </c>
      <c r="C6" s="1" t="s">
        <v>8</v>
      </c>
      <c r="I6" s="1"/>
      <c r="R6" s="5"/>
      <c r="S6" s="5"/>
    </row>
    <row r="7" spans="1:48" x14ac:dyDescent="0.25">
      <c r="A7">
        <f>ROW()</f>
        <v>7</v>
      </c>
      <c r="L7" t="s">
        <v>9</v>
      </c>
      <c r="N7" t="s">
        <v>10</v>
      </c>
      <c r="O7" t="s">
        <v>11</v>
      </c>
      <c r="Q7" t="s">
        <v>12</v>
      </c>
      <c r="R7" s="5" t="s">
        <v>13</v>
      </c>
      <c r="S7" s="5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18</v>
      </c>
      <c r="Y7" t="s">
        <v>18</v>
      </c>
      <c r="Z7" t="s">
        <v>19</v>
      </c>
      <c r="AA7" t="s">
        <v>20</v>
      </c>
      <c r="AB7" t="s">
        <v>21</v>
      </c>
      <c r="AC7" t="s">
        <v>20</v>
      </c>
    </row>
    <row r="8" spans="1:48" x14ac:dyDescent="0.25">
      <c r="A8">
        <f>ROW()</f>
        <v>8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  <c r="O8" t="s">
        <v>34</v>
      </c>
      <c r="P8" t="s">
        <v>35</v>
      </c>
      <c r="Q8" t="s">
        <v>36</v>
      </c>
      <c r="R8" s="5" t="s">
        <v>37</v>
      </c>
      <c r="S8" s="5" t="s">
        <v>38</v>
      </c>
      <c r="U8" t="s">
        <v>39</v>
      </c>
      <c r="V8" t="s">
        <v>31</v>
      </c>
      <c r="W8" t="s">
        <v>40</v>
      </c>
      <c r="X8" t="s">
        <v>39</v>
      </c>
      <c r="Y8" t="s">
        <v>41</v>
      </c>
      <c r="Z8" t="s">
        <v>42</v>
      </c>
      <c r="AA8" t="s">
        <v>43</v>
      </c>
      <c r="AB8" t="s">
        <v>44</v>
      </c>
      <c r="AM8" t="s">
        <v>45</v>
      </c>
    </row>
    <row r="9" spans="1:48" x14ac:dyDescent="0.25">
      <c r="A9">
        <f>ROW()</f>
        <v>9</v>
      </c>
      <c r="B9" s="6">
        <v>43383</v>
      </c>
      <c r="R9" s="5"/>
      <c r="S9" s="5"/>
    </row>
    <row r="10" spans="1:48" x14ac:dyDescent="0.25">
      <c r="A10">
        <f>ROW()</f>
        <v>10</v>
      </c>
      <c r="B10" t="s">
        <v>46</v>
      </c>
      <c r="C10" s="7">
        <f>AM10</f>
        <v>0.10017241334</v>
      </c>
      <c r="D10" s="7">
        <f t="shared" ref="D10:H17" si="0">AN10</f>
        <v>1.151773122E-7</v>
      </c>
      <c r="E10" s="7">
        <f t="shared" si="0"/>
        <v>1.4345909000000001E-5</v>
      </c>
      <c r="F10" s="7">
        <f t="shared" si="0"/>
        <v>4.3799930272095E-8</v>
      </c>
      <c r="G10" s="7">
        <f t="shared" si="0"/>
        <v>1.10824061228985E-7</v>
      </c>
      <c r="H10" s="7">
        <f t="shared" si="0"/>
        <v>1.1190977624408E-7</v>
      </c>
      <c r="I10" s="8">
        <v>20.440000000000001</v>
      </c>
      <c r="J10" s="9">
        <f t="shared" ref="J10:J17" si="1">100*C10/0.5</f>
        <v>20.034482667999999</v>
      </c>
      <c r="K10" s="8">
        <f t="shared" ref="K10:K17" si="2">C10/P10</f>
        <v>1.0010774373754554</v>
      </c>
      <c r="L10">
        <v>2</v>
      </c>
      <c r="M10">
        <v>1</v>
      </c>
      <c r="N10">
        <v>1.000723</v>
      </c>
      <c r="O10">
        <f t="shared" ref="O10:O17" si="3">MSL0.2</f>
        <v>0.19999402020000001</v>
      </c>
      <c r="P10">
        <f t="shared" ref="P10:P17" si="4">Ti_969</f>
        <v>0.1000646</v>
      </c>
      <c r="Q10">
        <v>-1</v>
      </c>
      <c r="R10" s="10">
        <f t="shared" ref="R10:R17" si="5">Q10*D10/C10/N10</f>
        <v>-1.1489600312978018E-6</v>
      </c>
      <c r="S10" s="10">
        <f t="shared" ref="S10:S17" si="6">Q10*E10/C10/N10</f>
        <v>-1.4310870551496877E-4</v>
      </c>
      <c r="T10" s="11">
        <f t="shared" ref="T10:T17" si="7">N10*M10/L10</f>
        <v>0.50036150000000001</v>
      </c>
      <c r="U10">
        <f t="shared" ref="U10:U17" si="8">T10/(1+R10)</f>
        <v>0.50036207489602524</v>
      </c>
      <c r="V10" s="11">
        <f t="shared" ref="V10:V17" si="9">U10*L10</f>
        <v>1.0007241497920505</v>
      </c>
      <c r="W10" s="10">
        <f>-T10*S10*L10</f>
        <v>1.432121731090561E-4</v>
      </c>
      <c r="X10" s="11">
        <f>0.5*(V10+V14)</f>
        <v>1.0006942644604639</v>
      </c>
      <c r="Y10" s="11">
        <f t="shared" ref="X10:Y13" si="10">0.5*(W10+W14)</f>
        <v>1.0877525127103428E-4</v>
      </c>
      <c r="Z10" s="8">
        <f>0.2*(K10/L10)^2</f>
        <v>5.0107801781110441E-2</v>
      </c>
      <c r="AA10" s="12">
        <f>2.11*Z10</f>
        <v>0.10572746175814303</v>
      </c>
      <c r="AB10" s="8">
        <f>0.1*K10^2</f>
        <v>0.10021560356222088</v>
      </c>
      <c r="AC10" s="12">
        <f>1000000*(X10-1.0007)+AA10</f>
        <v>-5.6298120742200197</v>
      </c>
      <c r="AD10" s="12"/>
      <c r="AL10" t="s">
        <v>47</v>
      </c>
      <c r="AM10" s="7">
        <v>0.10017241334</v>
      </c>
      <c r="AN10" s="7">
        <v>1.151773122E-7</v>
      </c>
      <c r="AO10" s="7">
        <v>1.4345909000000001E-5</v>
      </c>
      <c r="AP10" s="7">
        <v>4.3799930272095E-8</v>
      </c>
      <c r="AQ10" s="7">
        <v>1.10824061228985E-7</v>
      </c>
      <c r="AR10" s="7">
        <v>1.1190977624408E-7</v>
      </c>
      <c r="AS10">
        <v>12</v>
      </c>
      <c r="AT10">
        <v>2</v>
      </c>
      <c r="AV10" t="str">
        <f>AS10&amp;","&amp;AT10</f>
        <v>12,2</v>
      </c>
    </row>
    <row r="11" spans="1:48" x14ac:dyDescent="0.25">
      <c r="A11">
        <f>ROW()</f>
        <v>11</v>
      </c>
      <c r="C11" s="7">
        <f t="shared" ref="C11:C17" si="11">AM11</f>
        <v>0.30123399752000002</v>
      </c>
      <c r="D11" s="7">
        <f t="shared" si="0"/>
        <v>2.5058682999999998E-6</v>
      </c>
      <c r="E11" s="7">
        <f t="shared" si="0"/>
        <v>4.5483737999999997E-5</v>
      </c>
      <c r="F11" s="7">
        <f t="shared" si="0"/>
        <v>6.5790420693045901E-8</v>
      </c>
      <c r="G11" s="7">
        <f t="shared" si="0"/>
        <v>1.2878136996518601E-7</v>
      </c>
      <c r="H11" s="7">
        <f t="shared" si="0"/>
        <v>6.5352737938053905E-8</v>
      </c>
      <c r="I11" s="8">
        <v>20.440000000000001</v>
      </c>
      <c r="J11" s="9">
        <f t="shared" si="1"/>
        <v>60.246799504000002</v>
      </c>
      <c r="K11" s="8">
        <f t="shared" si="2"/>
        <v>3.0103952598621291</v>
      </c>
      <c r="L11">
        <v>2</v>
      </c>
      <c r="M11">
        <v>1</v>
      </c>
      <c r="N11">
        <v>1.000723</v>
      </c>
      <c r="O11">
        <f t="shared" si="3"/>
        <v>0.19999402020000001</v>
      </c>
      <c r="P11">
        <f t="shared" si="4"/>
        <v>0.1000646</v>
      </c>
      <c r="Q11">
        <v>-1</v>
      </c>
      <c r="R11" s="10">
        <f t="shared" si="5"/>
        <v>-8.3126668529388366E-6</v>
      </c>
      <c r="S11" s="10">
        <f t="shared" si="6"/>
        <v>-1.5088229545836651E-4</v>
      </c>
      <c r="T11" s="11">
        <f t="shared" si="7"/>
        <v>0.50036150000000001</v>
      </c>
      <c r="U11">
        <f t="shared" si="8"/>
        <v>0.50036565937303101</v>
      </c>
      <c r="V11" s="11">
        <f t="shared" si="9"/>
        <v>1.000731318746062</v>
      </c>
      <c r="W11" s="10">
        <f t="shared" ref="W11:W26" si="12">-T11*S11*L11</f>
        <v>1.5099138335798292E-4</v>
      </c>
      <c r="X11" s="11">
        <f t="shared" si="10"/>
        <v>1.0007000502858603</v>
      </c>
      <c r="Y11" s="11">
        <f t="shared" si="10"/>
        <v>1.1712308178893089E-4</v>
      </c>
      <c r="Z11" s="8">
        <f>0.2*(K11/L11)^2</f>
        <v>0.45312398103001883</v>
      </c>
      <c r="AA11" s="12">
        <f>2.11*Z11</f>
        <v>0.9560915999733397</v>
      </c>
      <c r="AB11" s="8">
        <f>0.1*K11^2</f>
        <v>0.90624796206003766</v>
      </c>
      <c r="AC11" s="12">
        <f>1000000*(X11-1.0007)+AA11</f>
        <v>1.0063774603379358</v>
      </c>
      <c r="AD11" s="12"/>
      <c r="AL11" t="s">
        <v>47</v>
      </c>
      <c r="AM11" s="7">
        <v>0.30123399752000002</v>
      </c>
      <c r="AN11" s="7">
        <v>2.5058682999999998E-6</v>
      </c>
      <c r="AO11" s="7">
        <v>4.5483737999999997E-5</v>
      </c>
      <c r="AP11" s="7">
        <v>6.5790420693045901E-8</v>
      </c>
      <c r="AQ11" s="7">
        <v>1.2878136996518601E-7</v>
      </c>
      <c r="AR11" s="7">
        <v>6.5352737938053905E-8</v>
      </c>
      <c r="AS11">
        <v>13</v>
      </c>
      <c r="AT11">
        <v>2</v>
      </c>
      <c r="AV11" t="str">
        <f t="shared" ref="AV11:AV28" si="13">AS11&amp;","&amp;AT11</f>
        <v>13,2</v>
      </c>
    </row>
    <row r="12" spans="1:48" x14ac:dyDescent="0.25">
      <c r="A12">
        <f>ROW()</f>
        <v>12</v>
      </c>
      <c r="C12" s="7">
        <f t="shared" si="11"/>
        <v>0.50087110128000001</v>
      </c>
      <c r="D12" s="7">
        <f t="shared" si="0"/>
        <v>9.8790800000000003E-6</v>
      </c>
      <c r="E12" s="7">
        <f t="shared" si="0"/>
        <v>7.9211308999999996E-5</v>
      </c>
      <c r="F12" s="7">
        <f t="shared" si="0"/>
        <v>1.7810887191983099E-7</v>
      </c>
      <c r="G12" s="7">
        <f t="shared" si="0"/>
        <v>4.45666613672148E-7</v>
      </c>
      <c r="H12" s="7">
        <f t="shared" si="0"/>
        <v>8.1189671873952897E-8</v>
      </c>
      <c r="I12" s="8">
        <v>20.45</v>
      </c>
      <c r="J12" s="9">
        <f t="shared" si="1"/>
        <v>100.174220256</v>
      </c>
      <c r="K12" s="8">
        <f t="shared" si="2"/>
        <v>5.0054774743515686</v>
      </c>
      <c r="L12">
        <v>2</v>
      </c>
      <c r="M12">
        <v>1</v>
      </c>
      <c r="N12">
        <v>1.000723</v>
      </c>
      <c r="O12">
        <f t="shared" si="3"/>
        <v>0.19999402020000001</v>
      </c>
      <c r="P12">
        <f t="shared" si="4"/>
        <v>0.1000646</v>
      </c>
      <c r="Q12">
        <v>-1</v>
      </c>
      <c r="R12" s="10">
        <f t="shared" si="5"/>
        <v>-1.9709547147524496E-5</v>
      </c>
      <c r="S12" s="10">
        <f t="shared" si="6"/>
        <v>-1.5803283598803038E-4</v>
      </c>
      <c r="T12" s="11">
        <f t="shared" si="7"/>
        <v>0.50036150000000001</v>
      </c>
      <c r="U12">
        <f t="shared" si="8"/>
        <v>0.50037136209295241</v>
      </c>
      <c r="V12" s="11">
        <f t="shared" si="9"/>
        <v>1.0007427241859048</v>
      </c>
      <c r="W12" s="10">
        <f t="shared" si="12"/>
        <v>1.5814709372844973E-4</v>
      </c>
      <c r="X12" s="11">
        <f t="shared" si="10"/>
        <v>1.0007103898165797</v>
      </c>
      <c r="Y12" s="11">
        <f t="shared" si="10"/>
        <v>1.2405527307746939E-4</v>
      </c>
      <c r="Z12" s="8">
        <f>0.2*(K12/L12)^2</f>
        <v>1.252740237312048</v>
      </c>
      <c r="AA12" s="12">
        <f>2.11*Z12</f>
        <v>2.6432819007284212</v>
      </c>
      <c r="AB12" s="8">
        <f>0.1*K12^2</f>
        <v>2.505480474624096</v>
      </c>
      <c r="AC12" s="12">
        <f>1000000*(X12-1.0007)+AA12</f>
        <v>13.033098480476223</v>
      </c>
      <c r="AD12" s="12"/>
      <c r="AL12" t="s">
        <v>47</v>
      </c>
      <c r="AM12" s="7">
        <v>0.50087110128000001</v>
      </c>
      <c r="AN12" s="7">
        <v>9.8790800000000003E-6</v>
      </c>
      <c r="AO12" s="7">
        <v>7.9211308999999996E-5</v>
      </c>
      <c r="AP12" s="7">
        <v>1.7810887191983099E-7</v>
      </c>
      <c r="AQ12" s="7">
        <v>4.45666613672148E-7</v>
      </c>
      <c r="AR12" s="7">
        <v>8.1189671873952897E-8</v>
      </c>
      <c r="AS12">
        <v>14</v>
      </c>
      <c r="AT12">
        <v>2</v>
      </c>
      <c r="AV12" t="str">
        <f t="shared" si="13"/>
        <v>14,2</v>
      </c>
    </row>
    <row r="13" spans="1:48" x14ac:dyDescent="0.25">
      <c r="A13">
        <f>ROW()</f>
        <v>13</v>
      </c>
      <c r="C13" s="7">
        <f t="shared" si="11"/>
        <v>0.60003846876</v>
      </c>
      <c r="D13" s="7">
        <f t="shared" si="0"/>
        <v>1.6966280999999999E-5</v>
      </c>
      <c r="E13" s="7">
        <f t="shared" si="0"/>
        <v>9.6685274000000003E-5</v>
      </c>
      <c r="F13" s="7">
        <f t="shared" si="0"/>
        <v>2.70137442170636E-7</v>
      </c>
      <c r="G13" s="7">
        <f t="shared" si="0"/>
        <v>5.4214964773483005E-7</v>
      </c>
      <c r="H13" s="7">
        <f t="shared" si="0"/>
        <v>7.6550875396693102E-8</v>
      </c>
      <c r="I13" s="8">
        <v>20.45</v>
      </c>
      <c r="J13" s="9">
        <f t="shared" si="1"/>
        <v>120.00769375199999</v>
      </c>
      <c r="K13" s="8">
        <f>C13/P13</f>
        <v>5.9965109415317706</v>
      </c>
      <c r="L13">
        <v>2</v>
      </c>
      <c r="M13">
        <v>1</v>
      </c>
      <c r="N13">
        <v>1.000723</v>
      </c>
      <c r="O13">
        <f t="shared" si="3"/>
        <v>0.19999402020000001</v>
      </c>
      <c r="P13">
        <f t="shared" si="4"/>
        <v>0.1000646</v>
      </c>
      <c r="Q13">
        <v>-1</v>
      </c>
      <c r="R13" s="10">
        <f t="shared" si="5"/>
        <v>-2.825489385077707E-5</v>
      </c>
      <c r="S13" s="10">
        <f t="shared" si="6"/>
        <v>-1.6101537831439292E-4</v>
      </c>
      <c r="T13" s="11">
        <f t="shared" si="7"/>
        <v>0.50036150000000001</v>
      </c>
      <c r="U13">
        <f t="shared" si="8"/>
        <v>0.50037563806053897</v>
      </c>
      <c r="V13" s="11">
        <f t="shared" si="9"/>
        <v>1.0007512761210779</v>
      </c>
      <c r="W13" s="10">
        <f t="shared" si="12"/>
        <v>1.6113179243291422E-4</v>
      </c>
      <c r="X13" s="11">
        <f t="shared" si="10"/>
        <v>1.000719025145441</v>
      </c>
      <c r="Y13" s="11">
        <f t="shared" si="10"/>
        <v>1.271621610373556E-4</v>
      </c>
      <c r="Z13" s="8">
        <f>0.2*(K13/L13)^2</f>
        <v>1.7979071735955121</v>
      </c>
      <c r="AA13" s="12">
        <f>2.11*Z13</f>
        <v>3.7935841362865301</v>
      </c>
      <c r="AB13" s="8">
        <f>0.1*K13^2</f>
        <v>3.5958143471910242</v>
      </c>
      <c r="AC13" s="12">
        <f>1000000*(X13-1.0007)+AA13</f>
        <v>22.818729577340466</v>
      </c>
      <c r="AD13" s="12"/>
      <c r="AL13" t="s">
        <v>47</v>
      </c>
      <c r="AM13" s="7">
        <v>0.60003846876</v>
      </c>
      <c r="AN13" s="7">
        <v>1.6966280999999999E-5</v>
      </c>
      <c r="AO13" s="7">
        <v>9.6685274000000003E-5</v>
      </c>
      <c r="AP13" s="7">
        <v>2.70137442170636E-7</v>
      </c>
      <c r="AQ13" s="7">
        <v>5.4214964773483005E-7</v>
      </c>
      <c r="AR13" s="7">
        <v>7.6550875396693102E-8</v>
      </c>
      <c r="AS13">
        <v>14</v>
      </c>
      <c r="AT13">
        <v>2</v>
      </c>
      <c r="AV13" t="str">
        <f t="shared" si="13"/>
        <v>14,2</v>
      </c>
    </row>
    <row r="14" spans="1:48" x14ac:dyDescent="0.25">
      <c r="A14">
        <f>ROW()</f>
        <v>14</v>
      </c>
      <c r="B14" t="s">
        <v>48</v>
      </c>
      <c r="C14" s="7">
        <f t="shared" si="11"/>
        <v>0.10039230444</v>
      </c>
      <c r="D14" s="7">
        <f t="shared" si="0"/>
        <v>5.8854290999999997E-6</v>
      </c>
      <c r="E14" s="7">
        <f t="shared" si="0"/>
        <v>-7.4629962000000001E-6</v>
      </c>
      <c r="F14" s="7">
        <f t="shared" si="0"/>
        <v>1.7842062735043401E-8</v>
      </c>
      <c r="G14" s="7">
        <f t="shared" si="0"/>
        <v>6.8587376930379803E-8</v>
      </c>
      <c r="H14" s="7">
        <f t="shared" si="0"/>
        <v>5.4643689915305E-8</v>
      </c>
      <c r="I14" s="8">
        <v>20.47</v>
      </c>
      <c r="J14" s="9">
        <f t="shared" si="1"/>
        <v>20.078460887999999</v>
      </c>
      <c r="K14" s="8">
        <f t="shared" si="2"/>
        <v>1.0032749287959977</v>
      </c>
      <c r="L14">
        <v>2</v>
      </c>
      <c r="M14">
        <v>1</v>
      </c>
      <c r="N14">
        <v>1.000723</v>
      </c>
      <c r="O14">
        <f t="shared" si="3"/>
        <v>0.19999402020000001</v>
      </c>
      <c r="P14">
        <f t="shared" si="4"/>
        <v>0.1000646</v>
      </c>
      <c r="Q14">
        <v>1</v>
      </c>
      <c r="R14" s="10">
        <f t="shared" si="5"/>
        <v>5.8581950497384922E-5</v>
      </c>
      <c r="S14" s="10">
        <f t="shared" si="6"/>
        <v>-7.4284621651558391E-5</v>
      </c>
      <c r="T14" s="11">
        <f t="shared" si="7"/>
        <v>0.50036150000000001</v>
      </c>
      <c r="U14">
        <f t="shared" si="8"/>
        <v>0.5003321895644387</v>
      </c>
      <c r="V14" s="11">
        <f t="shared" si="9"/>
        <v>1.0006643791288774</v>
      </c>
      <c r="W14" s="10">
        <f t="shared" si="12"/>
        <v>7.4338329433012464E-5</v>
      </c>
      <c r="X14" s="11"/>
      <c r="Y14" t="s">
        <v>49</v>
      </c>
      <c r="Z14">
        <f>INDEX(LINEST(AC10:AC13,AB10:AB13),2)</f>
        <v>-6.4790004016924421</v>
      </c>
      <c r="AK14" s="13" t="s">
        <v>50</v>
      </c>
      <c r="AL14" t="s">
        <v>47</v>
      </c>
      <c r="AM14" s="7">
        <v>0.10039230444</v>
      </c>
      <c r="AN14" s="7">
        <v>5.8854290999999997E-6</v>
      </c>
      <c r="AO14" s="7">
        <v>-7.4629962000000001E-6</v>
      </c>
      <c r="AP14" s="7">
        <v>1.7842062735043401E-8</v>
      </c>
      <c r="AQ14" s="7">
        <v>6.8587376930379803E-8</v>
      </c>
      <c r="AR14" s="7">
        <v>5.4643689915305E-8</v>
      </c>
      <c r="AS14">
        <v>11</v>
      </c>
      <c r="AT14">
        <v>2</v>
      </c>
      <c r="AV14" t="str">
        <f t="shared" si="13"/>
        <v>11,2</v>
      </c>
    </row>
    <row r="15" spans="1:48" x14ac:dyDescent="0.25">
      <c r="A15">
        <f>ROW()</f>
        <v>15</v>
      </c>
      <c r="C15" s="7">
        <f t="shared" si="11"/>
        <v>0.30069045806</v>
      </c>
      <c r="D15" s="7">
        <f t="shared" si="0"/>
        <v>1.6303770999999999E-5</v>
      </c>
      <c r="E15" s="7">
        <f t="shared" si="0"/>
        <v>-2.5033918E-5</v>
      </c>
      <c r="F15" s="7">
        <f t="shared" si="0"/>
        <v>1.5020783707726101E-7</v>
      </c>
      <c r="G15" s="7">
        <f t="shared" si="0"/>
        <v>4.8407971027507401E-8</v>
      </c>
      <c r="H15" s="7">
        <f t="shared" si="0"/>
        <v>3.24435429014776E-8</v>
      </c>
      <c r="I15" s="8">
        <v>20.48</v>
      </c>
      <c r="J15" s="9">
        <f t="shared" si="1"/>
        <v>60.138091611999997</v>
      </c>
      <c r="K15" s="8">
        <f t="shared" si="2"/>
        <v>3.0049633742602277</v>
      </c>
      <c r="L15">
        <v>2</v>
      </c>
      <c r="M15">
        <v>1</v>
      </c>
      <c r="N15">
        <v>1.000723</v>
      </c>
      <c r="O15">
        <f t="shared" si="3"/>
        <v>0.19999402020000001</v>
      </c>
      <c r="P15">
        <f t="shared" si="4"/>
        <v>0.1000646</v>
      </c>
      <c r="Q15">
        <v>1</v>
      </c>
      <c r="R15" s="10">
        <f t="shared" si="5"/>
        <v>5.4181938445857538E-5</v>
      </c>
      <c r="S15" s="10">
        <f t="shared" si="6"/>
        <v>-8.3194630502025891E-5</v>
      </c>
      <c r="T15" s="11">
        <f t="shared" si="7"/>
        <v>0.50036150000000001</v>
      </c>
      <c r="U15">
        <f t="shared" si="8"/>
        <v>0.50033439091282927</v>
      </c>
      <c r="V15" s="11">
        <f t="shared" si="9"/>
        <v>1.0006687818256585</v>
      </c>
      <c r="W15" s="10">
        <f t="shared" si="12"/>
        <v>8.3254780219878857E-5</v>
      </c>
      <c r="X15" s="11"/>
      <c r="Y15" t="s">
        <v>51</v>
      </c>
      <c r="Z15">
        <f>INDEX(LINEST(AC10:AC13,AB10:AB13),1)</f>
        <v>8.0397210957120251</v>
      </c>
      <c r="AA15" t="s">
        <v>52</v>
      </c>
      <c r="AK15" s="13" t="s">
        <v>50</v>
      </c>
      <c r="AL15" t="s">
        <v>47</v>
      </c>
      <c r="AM15">
        <v>0.30069045806</v>
      </c>
      <c r="AN15" s="7">
        <v>1.6303770999999999E-5</v>
      </c>
      <c r="AO15" s="7">
        <v>-2.5033918E-5</v>
      </c>
      <c r="AP15" s="7">
        <v>1.5020783707726101E-7</v>
      </c>
      <c r="AQ15" s="7">
        <v>4.8407971027507401E-8</v>
      </c>
      <c r="AR15" s="7">
        <v>3.24435429014776E-8</v>
      </c>
      <c r="AS15">
        <v>13</v>
      </c>
      <c r="AT15">
        <v>2</v>
      </c>
      <c r="AV15" t="str">
        <f t="shared" si="13"/>
        <v>13,2</v>
      </c>
    </row>
    <row r="16" spans="1:48" x14ac:dyDescent="0.25">
      <c r="A16">
        <f>ROW()</f>
        <v>16</v>
      </c>
      <c r="C16" s="7">
        <f t="shared" si="11"/>
        <v>0.49747084836</v>
      </c>
      <c r="D16" s="7">
        <f t="shared" si="0"/>
        <v>2.2359609E-5</v>
      </c>
      <c r="E16" s="7">
        <f t="shared" si="0"/>
        <v>-4.4754194999999999E-5</v>
      </c>
      <c r="F16" s="7">
        <f t="shared" si="0"/>
        <v>5.1478581461125098E-7</v>
      </c>
      <c r="G16" s="7">
        <f t="shared" si="0"/>
        <v>3.5798408095751898E-7</v>
      </c>
      <c r="H16" s="7">
        <f t="shared" si="0"/>
        <v>5.2747921996984899E-8</v>
      </c>
      <c r="I16" s="8">
        <v>20.5</v>
      </c>
      <c r="J16" s="9">
        <f t="shared" si="1"/>
        <v>99.494169671999998</v>
      </c>
      <c r="K16" s="8">
        <f t="shared" si="2"/>
        <v>4.9714968966047932</v>
      </c>
      <c r="L16">
        <v>2</v>
      </c>
      <c r="M16">
        <v>1</v>
      </c>
      <c r="N16">
        <v>1.000723</v>
      </c>
      <c r="O16">
        <f t="shared" si="3"/>
        <v>0.19999402020000001</v>
      </c>
      <c r="P16">
        <f t="shared" si="4"/>
        <v>0.1000646</v>
      </c>
      <c r="Q16">
        <v>1</v>
      </c>
      <c r="R16" s="10">
        <f t="shared" si="5"/>
        <v>4.4914098496271378E-5</v>
      </c>
      <c r="S16" s="10">
        <f t="shared" si="6"/>
        <v>-8.9898455842914602E-5</v>
      </c>
      <c r="T16" s="11">
        <f t="shared" si="7"/>
        <v>0.50036150000000001</v>
      </c>
      <c r="U16">
        <f t="shared" si="8"/>
        <v>0.50033902772362737</v>
      </c>
      <c r="V16" s="11">
        <f t="shared" si="9"/>
        <v>1.0006780554472547</v>
      </c>
      <c r="W16" s="10">
        <f t="shared" si="12"/>
        <v>8.9963452426489033E-5</v>
      </c>
      <c r="X16" s="11"/>
      <c r="Z16" s="14" t="s">
        <v>53</v>
      </c>
      <c r="AA16" s="11">
        <f>AVERAGE(X10:X13)</f>
        <v>1.0007059324270862</v>
      </c>
      <c r="AK16" s="13" t="s">
        <v>50</v>
      </c>
      <c r="AL16" t="s">
        <v>47</v>
      </c>
      <c r="AM16" s="7">
        <v>0.49747084836</v>
      </c>
      <c r="AN16" s="7">
        <v>2.2359609E-5</v>
      </c>
      <c r="AO16" s="7">
        <v>-4.4754194999999999E-5</v>
      </c>
      <c r="AP16" s="7">
        <v>5.1478581461125098E-7</v>
      </c>
      <c r="AQ16" s="7">
        <v>3.5798408095751898E-7</v>
      </c>
      <c r="AR16" s="7">
        <v>5.2747921996984899E-8</v>
      </c>
      <c r="AS16">
        <v>13</v>
      </c>
      <c r="AT16">
        <v>2</v>
      </c>
      <c r="AV16" t="str">
        <f t="shared" si="13"/>
        <v>13,2</v>
      </c>
    </row>
    <row r="17" spans="1:48" x14ac:dyDescent="0.25">
      <c r="A17">
        <f>ROW()</f>
        <v>17</v>
      </c>
      <c r="C17" s="7">
        <f t="shared" si="11"/>
        <v>0.60449088801999995</v>
      </c>
      <c r="D17" s="7">
        <f t="shared" si="0"/>
        <v>2.1898976999999999E-5</v>
      </c>
      <c r="E17" s="7">
        <f t="shared" si="0"/>
        <v>-5.6334035000000002E-5</v>
      </c>
      <c r="F17" s="7">
        <f t="shared" si="0"/>
        <v>1.5796468322557399E-7</v>
      </c>
      <c r="G17" s="7">
        <f t="shared" si="0"/>
        <v>4.9680256578544395E-7</v>
      </c>
      <c r="H17" s="7">
        <f t="shared" si="0"/>
        <v>5.61387965225476E-8</v>
      </c>
      <c r="I17" s="8">
        <v>20.52</v>
      </c>
      <c r="J17" s="9">
        <f t="shared" si="1"/>
        <v>120.89817760399998</v>
      </c>
      <c r="K17" s="8">
        <f t="shared" si="2"/>
        <v>6.0410063900720123</v>
      </c>
      <c r="L17">
        <v>2</v>
      </c>
      <c r="M17">
        <v>1</v>
      </c>
      <c r="N17">
        <v>1.000723</v>
      </c>
      <c r="O17">
        <f t="shared" si="3"/>
        <v>0.19999402020000001</v>
      </c>
      <c r="P17">
        <f t="shared" si="4"/>
        <v>0.1000646</v>
      </c>
      <c r="Q17">
        <v>1</v>
      </c>
      <c r="R17" s="10">
        <f t="shared" si="5"/>
        <v>3.6200968306183898E-5</v>
      </c>
      <c r="S17" s="10">
        <f t="shared" si="6"/>
        <v>-9.3125200122108663E-5</v>
      </c>
      <c r="T17" s="11">
        <f t="shared" si="7"/>
        <v>0.50036150000000001</v>
      </c>
      <c r="U17">
        <f t="shared" si="8"/>
        <v>0.500343387084902</v>
      </c>
      <c r="V17" s="11">
        <f t="shared" si="9"/>
        <v>1.000686774169804</v>
      </c>
      <c r="W17" s="10">
        <f t="shared" si="12"/>
        <v>9.3192529641796944E-5</v>
      </c>
      <c r="X17" s="11"/>
      <c r="Z17" s="14" t="s">
        <v>54</v>
      </c>
      <c r="AA17" s="11">
        <f>AVERAGE(Y10:Y13)</f>
        <v>1.1927894179369755E-4</v>
      </c>
      <c r="AK17" s="13" t="s">
        <v>50</v>
      </c>
      <c r="AL17" t="s">
        <v>47</v>
      </c>
      <c r="AM17" s="7">
        <v>0.60449088801999995</v>
      </c>
      <c r="AN17" s="7">
        <v>2.1898976999999999E-5</v>
      </c>
      <c r="AO17" s="7">
        <v>-5.6334035000000002E-5</v>
      </c>
      <c r="AP17" s="7">
        <v>1.5796468322557399E-7</v>
      </c>
      <c r="AQ17" s="7">
        <v>4.9680256578544395E-7</v>
      </c>
      <c r="AR17" s="7">
        <v>5.61387965225476E-8</v>
      </c>
      <c r="AS17">
        <v>14</v>
      </c>
      <c r="AT17">
        <v>2</v>
      </c>
      <c r="AV17" t="str">
        <f t="shared" si="13"/>
        <v>14,2</v>
      </c>
    </row>
    <row r="18" spans="1:48" x14ac:dyDescent="0.25">
      <c r="A18">
        <f>ROW()</f>
        <v>18</v>
      </c>
      <c r="D18" s="7"/>
      <c r="E18" s="7"/>
      <c r="F18" s="7"/>
      <c r="G18" s="7"/>
      <c r="H18" s="7"/>
      <c r="I18" s="8"/>
      <c r="J18" s="9"/>
      <c r="K18" s="8"/>
      <c r="R18" s="10"/>
      <c r="S18" s="10"/>
      <c r="T18" s="11"/>
      <c r="V18" s="11"/>
      <c r="W18" s="10"/>
      <c r="X18" s="11"/>
      <c r="Y18" s="11"/>
      <c r="AA18" s="11"/>
      <c r="AO18" s="7"/>
      <c r="AP18" s="7"/>
      <c r="AQ18" s="7"/>
      <c r="AR18" s="7"/>
      <c r="AS18" s="7"/>
      <c r="AT18" s="8"/>
      <c r="AU18" s="9"/>
    </row>
    <row r="19" spans="1:48" x14ac:dyDescent="0.25">
      <c r="A19">
        <f>ROW()</f>
        <v>19</v>
      </c>
      <c r="B19" t="s">
        <v>55</v>
      </c>
      <c r="C19" s="7">
        <f>AM19</f>
        <v>0.10070662512</v>
      </c>
      <c r="D19" s="7">
        <f t="shared" ref="D19:H26" si="14">AN19</f>
        <v>-1.5788335849999999E-7</v>
      </c>
      <c r="E19" s="7">
        <f t="shared" si="14"/>
        <v>1.0614427999999999E-5</v>
      </c>
      <c r="F19" s="7">
        <f t="shared" si="14"/>
        <v>5.18655603744715E-8</v>
      </c>
      <c r="G19" s="7">
        <f t="shared" si="14"/>
        <v>9.0334298250187396E-8</v>
      </c>
      <c r="H19" s="7">
        <f t="shared" si="14"/>
        <v>8.7481224362716799E-8</v>
      </c>
      <c r="I19" s="8">
        <v>20.47</v>
      </c>
      <c r="J19" s="9">
        <f t="shared" ref="J19:J26" si="15">100*C19/0.5</f>
        <v>20.141325024</v>
      </c>
      <c r="K19" s="8">
        <f t="shared" ref="K19:K26" si="16">C19/P19</f>
        <v>1.0064161063952686</v>
      </c>
      <c r="L19">
        <v>2</v>
      </c>
      <c r="M19">
        <v>1</v>
      </c>
      <c r="N19">
        <v>1.000723</v>
      </c>
      <c r="O19">
        <f t="shared" ref="O19:O26" si="17">MSL0.2</f>
        <v>0.19999402020000001</v>
      </c>
      <c r="P19">
        <f t="shared" ref="P19:P26" si="18">Ti_969</f>
        <v>0.1000646</v>
      </c>
      <c r="Q19">
        <v>-1</v>
      </c>
      <c r="R19" s="10">
        <f t="shared" ref="R19:R26" si="19">Q19*D19/C19/N19</f>
        <v>1.5666227630445726E-6</v>
      </c>
      <c r="S19" s="10">
        <f t="shared" ref="S19:S26" si="20">Q19*E19/C19/N19</f>
        <v>-1.053233518686371E-4</v>
      </c>
      <c r="T19" s="11">
        <f t="shared" ref="T19:T26" si="21">N19*M19/L19</f>
        <v>0.50036150000000001</v>
      </c>
      <c r="U19">
        <f t="shared" ref="U19:U26" si="22">T19/(1+R19)</f>
        <v>0.50036071612351241</v>
      </c>
      <c r="V19" s="11">
        <f>U19*L19</f>
        <v>1.0007214322470248</v>
      </c>
      <c r="W19" s="10">
        <f t="shared" si="12"/>
        <v>1.0539950065203812E-4</v>
      </c>
      <c r="X19" s="11">
        <f t="shared" ref="X19:Y22" si="23">0.5*(V19+V23)</f>
        <v>1.0006918573722206</v>
      </c>
      <c r="Y19" s="11">
        <f t="shared" si="23"/>
        <v>6.576592619190738E-5</v>
      </c>
      <c r="Z19" s="8">
        <f>0.2*(K19/L19)^2</f>
        <v>5.0643668960590631E-2</v>
      </c>
      <c r="AA19" s="12">
        <f>2.11*Z19</f>
        <v>0.10685814150684622</v>
      </c>
      <c r="AB19" s="8">
        <f>0.1*K19^2</f>
        <v>0.10128733792118126</v>
      </c>
      <c r="AC19" s="12">
        <f>1000000*(X19-1.0007)+AA19</f>
        <v>-8.0357696378659558</v>
      </c>
      <c r="AE19" s="8"/>
      <c r="AF19" s="12"/>
      <c r="AL19" s="3" t="s">
        <v>56</v>
      </c>
      <c r="AM19" s="7">
        <v>0.10070662512</v>
      </c>
      <c r="AN19" s="7">
        <v>-1.5788335849999999E-7</v>
      </c>
      <c r="AO19" s="7">
        <v>1.0614427999999999E-5</v>
      </c>
      <c r="AP19" s="7">
        <v>5.18655603744715E-8</v>
      </c>
      <c r="AQ19" s="7">
        <v>9.0334298250187396E-8</v>
      </c>
      <c r="AR19" s="7">
        <v>8.7481224362716799E-8</v>
      </c>
      <c r="AS19">
        <v>11</v>
      </c>
      <c r="AT19">
        <v>2</v>
      </c>
      <c r="AU19" s="9"/>
      <c r="AV19" t="str">
        <f t="shared" si="13"/>
        <v>11,2</v>
      </c>
    </row>
    <row r="20" spans="1:48" x14ac:dyDescent="0.25">
      <c r="A20">
        <f>ROW()</f>
        <v>20</v>
      </c>
      <c r="C20" s="7">
        <f t="shared" ref="C20:C26" si="24">AM20</f>
        <v>0.30065495617999999</v>
      </c>
      <c r="D20" s="7">
        <f t="shared" si="14"/>
        <v>1.9494376999999999E-6</v>
      </c>
      <c r="E20" s="7">
        <f t="shared" si="14"/>
        <v>3.4623657999999997E-5</v>
      </c>
      <c r="F20" s="7">
        <f t="shared" si="14"/>
        <v>8.5778593997368004E-8</v>
      </c>
      <c r="G20" s="7">
        <f t="shared" si="14"/>
        <v>1.3152935017595901E-7</v>
      </c>
      <c r="H20" s="7">
        <f t="shared" si="14"/>
        <v>7.20267355639556E-8</v>
      </c>
      <c r="I20" s="8">
        <v>20.47</v>
      </c>
      <c r="J20" s="9">
        <f t="shared" si="15"/>
        <v>60.130991236</v>
      </c>
      <c r="K20" s="8">
        <f t="shared" si="16"/>
        <v>3.0046085846543131</v>
      </c>
      <c r="L20">
        <v>2</v>
      </c>
      <c r="M20">
        <v>1</v>
      </c>
      <c r="N20">
        <v>1.000723</v>
      </c>
      <c r="O20">
        <f t="shared" si="17"/>
        <v>0.19999402020000001</v>
      </c>
      <c r="P20">
        <f t="shared" si="18"/>
        <v>0.1000646</v>
      </c>
      <c r="Q20">
        <v>-1</v>
      </c>
      <c r="R20" s="10">
        <f t="shared" si="19"/>
        <v>-6.4792854226824161E-6</v>
      </c>
      <c r="S20" s="10">
        <f t="shared" si="20"/>
        <v>-1.1507757470748689E-4</v>
      </c>
      <c r="T20" s="11">
        <f t="shared" si="21"/>
        <v>0.50036150000000001</v>
      </c>
      <c r="U20">
        <f t="shared" si="22"/>
        <v>0.50036474200597891</v>
      </c>
      <c r="V20" s="11">
        <f t="shared" ref="V20:V26" si="25">U20*L20</f>
        <v>1.0007294840119578</v>
      </c>
      <c r="W20" s="10">
        <f t="shared" si="12"/>
        <v>1.1516077579400041E-4</v>
      </c>
      <c r="X20" s="11">
        <f t="shared" si="23"/>
        <v>1.000698529823588</v>
      </c>
      <c r="Y20" s="11">
        <f t="shared" si="23"/>
        <v>7.5504235568515961E-5</v>
      </c>
      <c r="Z20" s="8">
        <f>0.2*(K20/L20)^2</f>
        <v>0.45138363734891973</v>
      </c>
      <c r="AA20" s="12">
        <f>2.11*Z20</f>
        <v>0.95241947480622058</v>
      </c>
      <c r="AB20" s="8">
        <f>0.1*K20^2</f>
        <v>0.90276727469783946</v>
      </c>
      <c r="AC20" s="12">
        <f>1000000*(X20-1.0007)+AA20</f>
        <v>-0.51775693713780357</v>
      </c>
      <c r="AE20" s="8"/>
      <c r="AF20" s="12"/>
      <c r="AL20" s="3" t="s">
        <v>56</v>
      </c>
      <c r="AM20" s="7">
        <v>0.30065495617999999</v>
      </c>
      <c r="AN20" s="7">
        <v>1.9494376999999999E-6</v>
      </c>
      <c r="AO20" s="7">
        <v>3.4623657999999997E-5</v>
      </c>
      <c r="AP20" s="7">
        <v>8.5778593997368004E-8</v>
      </c>
      <c r="AQ20" s="7">
        <v>1.3152935017595901E-7</v>
      </c>
      <c r="AR20" s="7">
        <v>7.20267355639556E-8</v>
      </c>
      <c r="AS20">
        <v>13</v>
      </c>
      <c r="AT20">
        <v>2</v>
      </c>
      <c r="AU20" s="9"/>
      <c r="AV20" t="str">
        <f t="shared" si="13"/>
        <v>13,2</v>
      </c>
    </row>
    <row r="21" spans="1:48" x14ac:dyDescent="0.25">
      <c r="A21">
        <f>ROW()</f>
        <v>21</v>
      </c>
      <c r="C21" s="7">
        <f t="shared" si="24"/>
        <v>0.50136972528000001</v>
      </c>
      <c r="D21" s="7">
        <f t="shared" si="14"/>
        <v>9.2621725000000006E-6</v>
      </c>
      <c r="E21" s="7">
        <f t="shared" si="14"/>
        <v>6.1685611999999997E-5</v>
      </c>
      <c r="F21" s="7">
        <f t="shared" si="14"/>
        <v>3.6750796641152199E-6</v>
      </c>
      <c r="G21" s="7">
        <f t="shared" si="14"/>
        <v>4.0410447999341699E-7</v>
      </c>
      <c r="H21" s="7">
        <f t="shared" si="14"/>
        <v>8.76999284834381E-8</v>
      </c>
      <c r="I21" s="8">
        <v>20.47</v>
      </c>
      <c r="J21" s="9">
        <f t="shared" si="15"/>
        <v>100.273945056</v>
      </c>
      <c r="K21" s="8">
        <f t="shared" si="16"/>
        <v>5.0104604953200234</v>
      </c>
      <c r="L21">
        <v>2</v>
      </c>
      <c r="M21">
        <v>1</v>
      </c>
      <c r="N21">
        <v>1.000723</v>
      </c>
      <c r="O21">
        <f t="shared" si="17"/>
        <v>0.19999402020000001</v>
      </c>
      <c r="P21">
        <f t="shared" si="18"/>
        <v>0.1000646</v>
      </c>
      <c r="Q21">
        <v>-1</v>
      </c>
      <c r="R21" s="10">
        <f t="shared" si="19"/>
        <v>-1.8460390248377697E-5</v>
      </c>
      <c r="S21" s="10">
        <f t="shared" si="20"/>
        <v>-1.229452885087176E-4</v>
      </c>
      <c r="T21" s="11">
        <f t="shared" si="21"/>
        <v>0.50036150000000001</v>
      </c>
      <c r="U21">
        <f t="shared" si="22"/>
        <v>0.50037073703907464</v>
      </c>
      <c r="V21" s="11">
        <f t="shared" si="25"/>
        <v>1.0007414740781493</v>
      </c>
      <c r="W21" s="10">
        <f t="shared" si="12"/>
        <v>1.2303417795230941E-4</v>
      </c>
      <c r="X21" s="11">
        <f t="shared" si="23"/>
        <v>1.0007094417538351</v>
      </c>
      <c r="Y21" s="11">
        <f t="shared" si="23"/>
        <v>8.3410515205981382E-5</v>
      </c>
      <c r="Z21" s="8">
        <f>0.2*(K21/L21)^2</f>
        <v>1.2552357187581287</v>
      </c>
      <c r="AA21" s="12">
        <f>2.11*Z21</f>
        <v>2.6485473665796513</v>
      </c>
      <c r="AB21" s="8">
        <f>0.1*K21^2</f>
        <v>2.5104714375162573</v>
      </c>
      <c r="AC21" s="12">
        <f>1000000*(X21-1.0007)+AA21</f>
        <v>12.090301201795045</v>
      </c>
      <c r="AE21" s="8"/>
      <c r="AF21" s="12"/>
      <c r="AL21" s="3" t="s">
        <v>56</v>
      </c>
      <c r="AM21" s="7">
        <v>0.50136972528000001</v>
      </c>
      <c r="AN21" s="7">
        <v>9.2621725000000006E-6</v>
      </c>
      <c r="AO21" s="7">
        <v>6.1685611999999997E-5</v>
      </c>
      <c r="AP21" s="7">
        <v>3.6750796641152199E-6</v>
      </c>
      <c r="AQ21" s="7">
        <v>4.0410447999341699E-7</v>
      </c>
      <c r="AR21" s="7">
        <v>8.76999284834381E-8</v>
      </c>
      <c r="AS21">
        <v>14</v>
      </c>
      <c r="AT21">
        <v>2</v>
      </c>
      <c r="AU21" s="9"/>
      <c r="AV21" t="str">
        <f t="shared" si="13"/>
        <v>14,2</v>
      </c>
    </row>
    <row r="22" spans="1:48" x14ac:dyDescent="0.25">
      <c r="A22">
        <f>ROW()</f>
        <v>22</v>
      </c>
      <c r="C22" s="7">
        <f t="shared" si="24"/>
        <v>0.60235689349999999</v>
      </c>
      <c r="D22" s="7">
        <f t="shared" si="14"/>
        <v>1.6244171999999999E-5</v>
      </c>
      <c r="E22" s="7">
        <f t="shared" si="14"/>
        <v>7.6347309000000005E-5</v>
      </c>
      <c r="F22" s="7">
        <f t="shared" si="14"/>
        <v>7.9235869937887903E-7</v>
      </c>
      <c r="G22" s="7">
        <f t="shared" si="14"/>
        <v>5.5853066327284105E-7</v>
      </c>
      <c r="H22" s="7">
        <f t="shared" si="14"/>
        <v>8.2275243050385896E-8</v>
      </c>
      <c r="I22" s="8">
        <v>20.47</v>
      </c>
      <c r="J22" s="9">
        <f t="shared" si="15"/>
        <v>120.4713787</v>
      </c>
      <c r="K22" s="8">
        <f t="shared" si="16"/>
        <v>6.019680221576861</v>
      </c>
      <c r="L22">
        <v>2</v>
      </c>
      <c r="M22">
        <v>1</v>
      </c>
      <c r="N22">
        <v>1.000723</v>
      </c>
      <c r="O22">
        <f t="shared" si="17"/>
        <v>0.19999402020000001</v>
      </c>
      <c r="P22">
        <f t="shared" si="18"/>
        <v>0.1000646</v>
      </c>
      <c r="Q22">
        <v>-1</v>
      </c>
      <c r="R22" s="10">
        <f t="shared" si="19"/>
        <v>-2.6948203173189071E-5</v>
      </c>
      <c r="S22" s="10">
        <f t="shared" si="20"/>
        <v>-1.2665605822557446E-4</v>
      </c>
      <c r="T22" s="11">
        <f t="shared" si="21"/>
        <v>0.50036150000000001</v>
      </c>
      <c r="U22">
        <f t="shared" si="22"/>
        <v>0.50037498420673721</v>
      </c>
      <c r="V22" s="11">
        <f t="shared" si="25"/>
        <v>1.0007499684134744</v>
      </c>
      <c r="W22" s="10">
        <f t="shared" si="12"/>
        <v>1.2674763055567156E-4</v>
      </c>
      <c r="X22" s="11">
        <f t="shared" si="23"/>
        <v>1.0007179788982672</v>
      </c>
      <c r="Y22" s="11">
        <f t="shared" si="23"/>
        <v>8.7011712064543042E-5</v>
      </c>
      <c r="Z22" s="8">
        <f>0.2*(K22/L22)^2</f>
        <v>1.8118274985021825</v>
      </c>
      <c r="AA22" s="12">
        <f>2.11*Z22</f>
        <v>3.8229560218396048</v>
      </c>
      <c r="AB22" s="8">
        <f>0.1*K22^2</f>
        <v>3.623654997004365</v>
      </c>
      <c r="AC22" s="12">
        <f>1000000*(X22-1.0007)+AA22</f>
        <v>21.801854289107556</v>
      </c>
      <c r="AE22" s="8"/>
      <c r="AF22" s="12"/>
      <c r="AL22" s="3" t="s">
        <v>56</v>
      </c>
      <c r="AM22" s="7">
        <v>0.60235689349999999</v>
      </c>
      <c r="AN22" s="7">
        <v>1.6244171999999999E-5</v>
      </c>
      <c r="AO22" s="7">
        <v>7.6347309000000005E-5</v>
      </c>
      <c r="AP22" s="7">
        <v>7.9235869937887903E-7</v>
      </c>
      <c r="AQ22" s="7">
        <v>5.5853066327284105E-7</v>
      </c>
      <c r="AR22" s="7">
        <v>8.2275243050385896E-8</v>
      </c>
      <c r="AS22">
        <v>14</v>
      </c>
      <c r="AT22">
        <v>2</v>
      </c>
      <c r="AU22" s="9"/>
      <c r="AV22" t="str">
        <f t="shared" si="13"/>
        <v>14,2</v>
      </c>
    </row>
    <row r="23" spans="1:48" x14ac:dyDescent="0.25">
      <c r="A23">
        <f>ROW()</f>
        <v>23</v>
      </c>
      <c r="B23" t="s">
        <v>48</v>
      </c>
      <c r="C23" s="7">
        <f t="shared" si="24"/>
        <v>0.10098664777999999</v>
      </c>
      <c r="D23" s="7">
        <f t="shared" si="14"/>
        <v>6.1320291E-6</v>
      </c>
      <c r="E23" s="7">
        <f t="shared" si="14"/>
        <v>-2.6390186000000002E-6</v>
      </c>
      <c r="F23" s="7">
        <f t="shared" si="14"/>
        <v>4.3073420827204097E-8</v>
      </c>
      <c r="G23" s="7">
        <f t="shared" si="14"/>
        <v>8.9797077358842896E-8</v>
      </c>
      <c r="H23" s="7">
        <f t="shared" si="14"/>
        <v>6.4520833674403201E-8</v>
      </c>
      <c r="I23" s="8">
        <v>20.47</v>
      </c>
      <c r="J23" s="9">
        <f t="shared" si="15"/>
        <v>20.197329556</v>
      </c>
      <c r="K23" s="8">
        <f t="shared" si="16"/>
        <v>1.00921452521671</v>
      </c>
      <c r="L23">
        <v>2</v>
      </c>
      <c r="M23">
        <v>1</v>
      </c>
      <c r="N23">
        <v>1.000723</v>
      </c>
      <c r="O23">
        <f t="shared" si="17"/>
        <v>0.19999402020000001</v>
      </c>
      <c r="P23">
        <f t="shared" si="18"/>
        <v>0.1000646</v>
      </c>
      <c r="Q23">
        <v>1</v>
      </c>
      <c r="R23" s="10">
        <f t="shared" si="19"/>
        <v>6.0677317058620727E-5</v>
      </c>
      <c r="S23" s="10">
        <f t="shared" si="20"/>
        <v>-2.6113471691743508E-5</v>
      </c>
      <c r="T23" s="11">
        <f t="shared" si="21"/>
        <v>0.50036150000000001</v>
      </c>
      <c r="U23">
        <f t="shared" si="22"/>
        <v>0.50033114124870814</v>
      </c>
      <c r="V23" s="11">
        <f t="shared" si="25"/>
        <v>1.0006622824974163</v>
      </c>
      <c r="W23" s="10">
        <f t="shared" si="12"/>
        <v>2.6132351731776639E-5</v>
      </c>
      <c r="X23" s="11"/>
      <c r="Y23" t="s">
        <v>49</v>
      </c>
      <c r="Z23">
        <f>INDEX(LINEST(AC19:AC22,AB19:AB22),2)</f>
        <v>-8.5809987180500968</v>
      </c>
      <c r="AK23" s="13" t="s">
        <v>50</v>
      </c>
      <c r="AL23" s="3" t="s">
        <v>56</v>
      </c>
      <c r="AM23" s="7">
        <v>0.10098664777999999</v>
      </c>
      <c r="AN23" s="7">
        <v>6.1320291E-6</v>
      </c>
      <c r="AO23" s="7">
        <v>-2.6390186000000002E-6</v>
      </c>
      <c r="AP23" s="7">
        <v>4.3073420827204097E-8</v>
      </c>
      <c r="AQ23" s="7">
        <v>8.9797077358842896E-8</v>
      </c>
      <c r="AR23" s="7">
        <v>6.4520833674403201E-8</v>
      </c>
      <c r="AS23">
        <v>11</v>
      </c>
      <c r="AT23">
        <v>2</v>
      </c>
      <c r="AU23" s="9"/>
      <c r="AV23" t="str">
        <f t="shared" si="13"/>
        <v>11,2</v>
      </c>
    </row>
    <row r="24" spans="1:48" x14ac:dyDescent="0.25">
      <c r="A24">
        <f>ROW()</f>
        <v>24</v>
      </c>
      <c r="C24" s="7">
        <f t="shared" si="24"/>
        <v>0.30081830636000001</v>
      </c>
      <c r="D24" s="7">
        <f t="shared" si="14"/>
        <v>1.6673587E-5</v>
      </c>
      <c r="E24" s="7">
        <f t="shared" si="14"/>
        <v>-1.0783643000000001E-5</v>
      </c>
      <c r="F24" s="7">
        <f t="shared" si="14"/>
        <v>1.6155407159651301E-7</v>
      </c>
      <c r="G24" s="7">
        <f t="shared" si="14"/>
        <v>9.6420118911978196E-8</v>
      </c>
      <c r="H24" s="7">
        <f t="shared" si="14"/>
        <v>6.4223455613973395E-8</v>
      </c>
      <c r="I24" s="8">
        <v>20.47</v>
      </c>
      <c r="J24" s="9">
        <f t="shared" si="15"/>
        <v>60.163661271999999</v>
      </c>
      <c r="K24" s="8">
        <f t="shared" si="16"/>
        <v>3.006241031893397</v>
      </c>
      <c r="L24">
        <v>2</v>
      </c>
      <c r="M24">
        <v>1</v>
      </c>
      <c r="N24">
        <v>1.000723</v>
      </c>
      <c r="O24">
        <f t="shared" si="17"/>
        <v>0.19999402020000001</v>
      </c>
      <c r="P24">
        <f t="shared" si="18"/>
        <v>0.1000646</v>
      </c>
      <c r="Q24">
        <v>1</v>
      </c>
      <c r="R24" s="10">
        <f t="shared" si="19"/>
        <v>5.5387389509899212E-5</v>
      </c>
      <c r="S24" s="10">
        <f t="shared" si="20"/>
        <v>-3.5821796184390201E-5</v>
      </c>
      <c r="T24" s="11">
        <f t="shared" si="21"/>
        <v>0.50036150000000001</v>
      </c>
      <c r="U24">
        <f t="shared" si="22"/>
        <v>0.50033378781760918</v>
      </c>
      <c r="V24" s="11">
        <f t="shared" si="25"/>
        <v>1.0006675756352184</v>
      </c>
      <c r="W24" s="10">
        <f t="shared" si="12"/>
        <v>3.5847695343031517E-5</v>
      </c>
      <c r="X24" s="11"/>
      <c r="Y24" t="s">
        <v>51</v>
      </c>
      <c r="Z24">
        <f>INDEX(LINEST(AC19:AC22,AB19:AB22),1)</f>
        <v>8.3582390799693691</v>
      </c>
      <c r="AA24" t="s">
        <v>52</v>
      </c>
      <c r="AK24" s="13" t="s">
        <v>50</v>
      </c>
      <c r="AL24" s="3" t="s">
        <v>56</v>
      </c>
      <c r="AM24" s="7">
        <v>0.30081830636000001</v>
      </c>
      <c r="AN24" s="7">
        <v>1.6673587E-5</v>
      </c>
      <c r="AO24" s="7">
        <v>-1.0783643000000001E-5</v>
      </c>
      <c r="AP24" s="7">
        <v>1.6155407159651301E-7</v>
      </c>
      <c r="AQ24" s="7">
        <v>9.6420118911978196E-8</v>
      </c>
      <c r="AR24" s="7">
        <v>6.4223455613973395E-8</v>
      </c>
      <c r="AS24">
        <v>12</v>
      </c>
      <c r="AT24">
        <v>2</v>
      </c>
      <c r="AU24" s="9"/>
      <c r="AV24" t="str">
        <f t="shared" si="13"/>
        <v>12,2</v>
      </c>
    </row>
    <row r="25" spans="1:48" x14ac:dyDescent="0.25">
      <c r="A25">
        <f>ROW()</f>
        <v>25</v>
      </c>
      <c r="C25" s="7">
        <f t="shared" si="24"/>
        <v>0.50094941216</v>
      </c>
      <c r="D25" s="7">
        <f t="shared" si="14"/>
        <v>2.2839610000000001E-5</v>
      </c>
      <c r="E25" s="7">
        <f t="shared" si="14"/>
        <v>-2.1934998E-5</v>
      </c>
      <c r="F25" s="7">
        <f t="shared" si="14"/>
        <v>2.5303094891916299E-6</v>
      </c>
      <c r="G25" s="7">
        <f t="shared" si="14"/>
        <v>3.7965773072597899E-7</v>
      </c>
      <c r="H25" s="7">
        <f t="shared" si="14"/>
        <v>7.5886740580947294E-8</v>
      </c>
      <c r="I25" s="8">
        <v>20.48</v>
      </c>
      <c r="J25" s="9">
        <f t="shared" si="15"/>
        <v>100.189882432</v>
      </c>
      <c r="K25" s="8">
        <f t="shared" si="16"/>
        <v>5.0062600775898769</v>
      </c>
      <c r="L25">
        <v>2</v>
      </c>
      <c r="M25">
        <v>1</v>
      </c>
      <c r="N25">
        <v>1.000723</v>
      </c>
      <c r="O25">
        <f t="shared" si="17"/>
        <v>0.19999402020000001</v>
      </c>
      <c r="P25">
        <f t="shared" si="18"/>
        <v>0.1000646</v>
      </c>
      <c r="Q25">
        <v>1</v>
      </c>
      <c r="R25" s="10">
        <f t="shared" si="19"/>
        <v>4.5559707903163154E-5</v>
      </c>
      <c r="S25" s="10">
        <f t="shared" si="20"/>
        <v>-4.3755217437446084E-5</v>
      </c>
      <c r="T25" s="11">
        <f t="shared" si="21"/>
        <v>0.50036150000000001</v>
      </c>
      <c r="U25">
        <f t="shared" si="22"/>
        <v>0.5003387047147605</v>
      </c>
      <c r="V25" s="11">
        <f t="shared" si="25"/>
        <v>1.000677409429521</v>
      </c>
      <c r="W25" s="10">
        <f t="shared" si="12"/>
        <v>4.378685245965336E-5</v>
      </c>
      <c r="X25" s="11"/>
      <c r="Z25" s="14" t="s">
        <v>57</v>
      </c>
      <c r="AA25" s="11">
        <f>AVERAGE(X19:X22)</f>
        <v>1.0007044519619777</v>
      </c>
      <c r="AE25" s="11"/>
      <c r="AF25" s="11"/>
      <c r="AK25" s="13" t="s">
        <v>50</v>
      </c>
      <c r="AL25" s="3" t="s">
        <v>56</v>
      </c>
      <c r="AM25" s="7">
        <v>0.50094941216</v>
      </c>
      <c r="AN25" s="7">
        <v>2.2839610000000001E-5</v>
      </c>
      <c r="AO25" s="7">
        <v>-2.1934998E-5</v>
      </c>
      <c r="AP25" s="7">
        <v>2.5303094891916299E-6</v>
      </c>
      <c r="AQ25" s="7">
        <v>3.7965773072597899E-7</v>
      </c>
      <c r="AR25" s="7">
        <v>7.5886740580947294E-8</v>
      </c>
      <c r="AS25">
        <v>13</v>
      </c>
      <c r="AT25">
        <v>2</v>
      </c>
      <c r="AU25" s="9"/>
      <c r="AV25" t="str">
        <f t="shared" si="13"/>
        <v>13,2</v>
      </c>
    </row>
    <row r="26" spans="1:48" x14ac:dyDescent="0.25">
      <c r="A26">
        <f>ROW()</f>
        <v>26</v>
      </c>
      <c r="C26" s="7">
        <f t="shared" si="24"/>
        <v>0.60183931034000004</v>
      </c>
      <c r="D26" s="7">
        <f t="shared" si="14"/>
        <v>2.2275267999999999E-5</v>
      </c>
      <c r="E26" s="7">
        <f t="shared" si="14"/>
        <v>-2.8452431E-5</v>
      </c>
      <c r="F26" s="7">
        <f t="shared" si="14"/>
        <v>2.6261722183466403E-7</v>
      </c>
      <c r="G26" s="7">
        <f t="shared" si="14"/>
        <v>5.3037587028069101E-7</v>
      </c>
      <c r="H26" s="7">
        <f t="shared" si="14"/>
        <v>8.7077434154894499E-8</v>
      </c>
      <c r="I26" s="8">
        <v>20.51</v>
      </c>
      <c r="J26" s="9">
        <f t="shared" si="15"/>
        <v>120.36786206800001</v>
      </c>
      <c r="K26" s="8">
        <f t="shared" si="16"/>
        <v>6.0145077314055122</v>
      </c>
      <c r="L26">
        <v>2</v>
      </c>
      <c r="M26">
        <v>1</v>
      </c>
      <c r="N26">
        <v>1.000723</v>
      </c>
      <c r="O26">
        <f t="shared" si="17"/>
        <v>0.19999402020000001</v>
      </c>
      <c r="P26">
        <f t="shared" si="18"/>
        <v>0.1000646</v>
      </c>
      <c r="Q26">
        <v>1</v>
      </c>
      <c r="R26" s="10">
        <f t="shared" si="19"/>
        <v>3.6985245453935374E-5</v>
      </c>
      <c r="S26" s="10">
        <f t="shared" si="20"/>
        <v>-4.7241637869235063E-5</v>
      </c>
      <c r="T26" s="11">
        <f t="shared" si="21"/>
        <v>0.50036150000000001</v>
      </c>
      <c r="U26">
        <f t="shared" si="22"/>
        <v>0.5003429946915301</v>
      </c>
      <c r="V26" s="11">
        <f t="shared" si="25"/>
        <v>1.0006859893830602</v>
      </c>
      <c r="W26" s="10">
        <f t="shared" si="12"/>
        <v>4.7275793573414518E-5</v>
      </c>
      <c r="X26" s="11"/>
      <c r="Y26" s="11"/>
      <c r="Z26" s="14" t="s">
        <v>58</v>
      </c>
      <c r="AA26" s="11">
        <f>AVERAGE(Y19:Y22)</f>
        <v>7.7923097257736945E-5</v>
      </c>
      <c r="AE26" s="11"/>
      <c r="AF26" s="11"/>
      <c r="AK26" s="13" t="s">
        <v>50</v>
      </c>
      <c r="AL26" s="3" t="s">
        <v>56</v>
      </c>
      <c r="AM26">
        <v>0.60183931034000004</v>
      </c>
      <c r="AN26" s="7">
        <v>2.2275267999999999E-5</v>
      </c>
      <c r="AO26" s="7">
        <v>-2.8452431E-5</v>
      </c>
      <c r="AP26" s="7">
        <v>2.6261722183466403E-7</v>
      </c>
      <c r="AQ26" s="7">
        <v>5.3037587028069101E-7</v>
      </c>
      <c r="AR26" s="7">
        <v>8.7077434154894499E-8</v>
      </c>
      <c r="AS26">
        <v>13</v>
      </c>
      <c r="AT26">
        <v>2</v>
      </c>
      <c r="AU26" s="9"/>
      <c r="AV26" t="str">
        <f t="shared" si="13"/>
        <v>13,2</v>
      </c>
    </row>
    <row r="27" spans="1:48" x14ac:dyDescent="0.25">
      <c r="A27">
        <f>ROW()</f>
        <v>27</v>
      </c>
      <c r="C27" s="3"/>
      <c r="D27" s="7"/>
      <c r="E27" s="7"/>
      <c r="F27" s="7"/>
      <c r="G27" s="7"/>
      <c r="H27" s="7"/>
      <c r="I27" s="8"/>
      <c r="J27" s="9"/>
      <c r="K27" s="8"/>
      <c r="R27" s="10"/>
      <c r="S27" s="10"/>
      <c r="T27" s="11"/>
      <c r="V27" s="11"/>
      <c r="W27" s="11"/>
      <c r="X27" s="11"/>
      <c r="AK27" s="13" t="s">
        <v>59</v>
      </c>
      <c r="AL27" s="3" t="s">
        <v>56</v>
      </c>
      <c r="AM27">
        <v>0.10114510206000001</v>
      </c>
      <c r="AN27" s="7">
        <v>6.4215631E-6</v>
      </c>
      <c r="AO27" s="7">
        <v>-2.7139540000000002E-6</v>
      </c>
      <c r="AP27" s="7">
        <v>4.3211410005255701E-8</v>
      </c>
      <c r="AQ27" s="7">
        <v>6.4329578215545598E-8</v>
      </c>
      <c r="AR27" s="7">
        <v>7.1740069807604799E-8</v>
      </c>
      <c r="AS27">
        <v>11</v>
      </c>
      <c r="AT27">
        <v>2</v>
      </c>
      <c r="AV27" t="str">
        <f t="shared" si="13"/>
        <v>11,2</v>
      </c>
    </row>
    <row r="28" spans="1:48" x14ac:dyDescent="0.25">
      <c r="A28">
        <f>ROW()</f>
        <v>28</v>
      </c>
      <c r="C28" s="3"/>
      <c r="D28" s="7"/>
      <c r="E28" s="7"/>
      <c r="F28" s="7"/>
      <c r="G28" s="7"/>
      <c r="H28" s="7"/>
      <c r="I28" s="8"/>
      <c r="J28" s="9"/>
      <c r="K28" s="8"/>
      <c r="R28" s="10"/>
      <c r="S28" s="10"/>
      <c r="T28" s="11"/>
      <c r="V28" s="11"/>
      <c r="W28" s="11"/>
      <c r="X28" s="15"/>
      <c r="Y28" s="16" t="s">
        <v>60</v>
      </c>
      <c r="Z28" s="17">
        <f>(Z24+Z15)/2</f>
        <v>8.1989800878406971</v>
      </c>
      <c r="AA28" s="18" t="s">
        <v>52</v>
      </c>
      <c r="AK28" s="13" t="s">
        <v>61</v>
      </c>
      <c r="AL28" s="3" t="s">
        <v>56</v>
      </c>
      <c r="AM28" s="7">
        <v>0.1011177093</v>
      </c>
      <c r="AN28" s="7">
        <v>1.6933952999999999E-5</v>
      </c>
      <c r="AO28" s="7">
        <v>-2.5039403999999999E-6</v>
      </c>
      <c r="AP28" s="7">
        <v>1.1959792489842101E-8</v>
      </c>
      <c r="AQ28" s="7">
        <v>6.3074463065491196E-8</v>
      </c>
      <c r="AR28" s="7">
        <v>6.1846165037453997E-8</v>
      </c>
      <c r="AS28">
        <v>12</v>
      </c>
      <c r="AT28">
        <v>2</v>
      </c>
      <c r="AV28" t="str">
        <f t="shared" si="13"/>
        <v>12,2</v>
      </c>
    </row>
    <row r="29" spans="1:48" x14ac:dyDescent="0.25">
      <c r="A29">
        <f>ROW()</f>
        <v>29</v>
      </c>
      <c r="B29" s="19"/>
      <c r="C29" s="1" t="str">
        <f>B34&amp;" range, "&amp;B36&amp;", vs shunts and 500 AT on "&amp;B38&amp;" range."</f>
        <v>30/5 range, l - 1200At(5A), vs shunts and 500 AT on 50/5 range.</v>
      </c>
      <c r="D29" s="7"/>
      <c r="E29" s="7"/>
      <c r="F29" s="7"/>
      <c r="G29" s="7"/>
      <c r="H29" s="7"/>
      <c r="R29" s="10"/>
      <c r="S29" s="10"/>
      <c r="T29" s="11"/>
      <c r="V29" s="11"/>
      <c r="W29" s="11"/>
      <c r="X29" s="11"/>
      <c r="Y29" s="11"/>
      <c r="AB29" t="s">
        <v>62</v>
      </c>
      <c r="AK29" s="13" t="s">
        <v>63</v>
      </c>
      <c r="AL29" s="3" t="s">
        <v>64</v>
      </c>
    </row>
    <row r="30" spans="1:48" x14ac:dyDescent="0.25">
      <c r="A30">
        <f>ROW()</f>
        <v>30</v>
      </c>
      <c r="D30" s="7"/>
      <c r="E30" s="7"/>
      <c r="F30" s="7"/>
      <c r="G30" s="7"/>
      <c r="H30" s="7"/>
      <c r="L30" t="s">
        <v>9</v>
      </c>
      <c r="N30" t="s">
        <v>10</v>
      </c>
      <c r="O30" t="s">
        <v>11</v>
      </c>
      <c r="Q30" t="s">
        <v>12</v>
      </c>
      <c r="R30" s="5" t="s">
        <v>13</v>
      </c>
      <c r="S30" s="5" t="s">
        <v>13</v>
      </c>
      <c r="T30" s="11"/>
      <c r="V30" s="11"/>
      <c r="W30" s="11"/>
      <c r="X30" s="11"/>
      <c r="Y30" s="11"/>
      <c r="Z30" t="s">
        <v>65</v>
      </c>
      <c r="AA30" t="s">
        <v>65</v>
      </c>
      <c r="AB30" t="s">
        <v>66</v>
      </c>
    </row>
    <row r="31" spans="1:48" x14ac:dyDescent="0.25">
      <c r="A31">
        <f>ROW()</f>
        <v>31</v>
      </c>
      <c r="B31" s="6">
        <v>43383</v>
      </c>
      <c r="I31" t="s">
        <v>28</v>
      </c>
      <c r="J31" t="s">
        <v>29</v>
      </c>
      <c r="K31" t="s">
        <v>30</v>
      </c>
      <c r="L31" t="s">
        <v>31</v>
      </c>
      <c r="M31" t="s">
        <v>32</v>
      </c>
      <c r="N31" t="s">
        <v>33</v>
      </c>
      <c r="O31" t="s">
        <v>34</v>
      </c>
      <c r="P31" t="s">
        <v>35</v>
      </c>
      <c r="Q31" t="s">
        <v>36</v>
      </c>
      <c r="R31" s="5" t="s">
        <v>37</v>
      </c>
      <c r="S31" s="5" t="s">
        <v>38</v>
      </c>
      <c r="X31" t="s">
        <v>67</v>
      </c>
      <c r="Y31" t="s">
        <v>68</v>
      </c>
      <c r="Z31" t="s">
        <v>69</v>
      </c>
      <c r="AA31" t="s">
        <v>70</v>
      </c>
      <c r="AB31" t="s">
        <v>67</v>
      </c>
      <c r="AC31" t="s">
        <v>68</v>
      </c>
    </row>
    <row r="32" spans="1:48" x14ac:dyDescent="0.25">
      <c r="A32">
        <f>ROW()</f>
        <v>32</v>
      </c>
      <c r="B32" t="s">
        <v>46</v>
      </c>
      <c r="C32" s="7">
        <f t="shared" ref="C32:H38" si="26">AM32</f>
        <v>3.015195687E-2</v>
      </c>
      <c r="D32" s="7">
        <f t="shared" si="26"/>
        <v>-1.305628229E-7</v>
      </c>
      <c r="E32" s="7">
        <f t="shared" si="26"/>
        <v>6.9734370000000004E-6</v>
      </c>
      <c r="F32" s="7">
        <f t="shared" si="26"/>
        <v>3.5004648641855602E-8</v>
      </c>
      <c r="G32" s="7">
        <f t="shared" si="26"/>
        <v>1.38199474650812E-7</v>
      </c>
      <c r="H32" s="7">
        <f t="shared" si="26"/>
        <v>1.7796868453466701E-7</v>
      </c>
      <c r="I32" s="8">
        <v>20.67</v>
      </c>
      <c r="J32" s="9">
        <f>(C32/O32/5*100)*L32/M32</f>
        <v>5.0253261449999984</v>
      </c>
      <c r="K32" s="8">
        <f>J32*5/100</f>
        <v>0.25126630724999993</v>
      </c>
      <c r="L32">
        <v>10</v>
      </c>
      <c r="M32">
        <v>6</v>
      </c>
      <c r="N32">
        <v>0.83382000000000001</v>
      </c>
      <c r="O32">
        <v>0.2</v>
      </c>
      <c r="P32">
        <v>0.1</v>
      </c>
      <c r="Q32">
        <v>1</v>
      </c>
      <c r="R32" s="10">
        <f t="shared" ref="R32:R38" si="27">Q32*D32/C32/N32</f>
        <v>-5.1931602029253216E-6</v>
      </c>
      <c r="S32" s="10">
        <f t="shared" ref="S32:S38" si="28">Q32*E32/C32/N32</f>
        <v>2.7736973436721663E-4</v>
      </c>
      <c r="T32" s="11">
        <f t="shared" ref="T32:T38" si="29">M32*N32*O32/(P32*U32*L32)</f>
        <v>0.99987815358824694</v>
      </c>
      <c r="U32" s="11">
        <f t="shared" ref="U32:U38" si="30">$AA$16</f>
        <v>1.0007059324270862</v>
      </c>
      <c r="V32" s="10">
        <f>AA$17</f>
        <v>1.1927894179369755E-4</v>
      </c>
      <c r="W32" s="11">
        <f t="shared" ref="W32:W38" si="31">R32+T32</f>
        <v>0.99987296042804397</v>
      </c>
      <c r="X32" s="20">
        <f>1000*(W32-1)</f>
        <v>-0.12703957195603355</v>
      </c>
      <c r="Y32" s="20">
        <f t="shared" ref="Y32:Y38" si="32">1000*(S32-V32)</f>
        <v>0.15809079257351907</v>
      </c>
      <c r="Z32" s="21">
        <f>((C32*N32)^2/P32-$AB$10)*$Z$28*0.001</f>
        <v>-7.6984119833932842E-4</v>
      </c>
      <c r="AA32" s="21">
        <f>(C32^2/O32-$Z$10)*$AB$5*0.001</f>
        <v>-9.6136029450539937E-5</v>
      </c>
      <c r="AB32" s="8">
        <f t="shared" ref="AB32:AB38" si="33">0.5*(X32+X40)+AA32-Z32</f>
        <v>-0.1313824277747033</v>
      </c>
      <c r="AC32" s="8">
        <f t="shared" ref="AC32:AC38" si="34">0.5*(Y32+Y40)</f>
        <v>0.16523873340988862</v>
      </c>
      <c r="AG32" s="20"/>
      <c r="AL32" s="3" t="s">
        <v>47</v>
      </c>
      <c r="AM32" s="7">
        <v>3.015195687E-2</v>
      </c>
      <c r="AN32" s="7">
        <v>-1.305628229E-7</v>
      </c>
      <c r="AO32" s="7">
        <v>6.9734370000000004E-6</v>
      </c>
      <c r="AP32" s="7">
        <v>3.5004648641855602E-8</v>
      </c>
      <c r="AQ32" s="7">
        <v>1.38199474650812E-7</v>
      </c>
      <c r="AR32" s="8">
        <v>1.7796868453466701E-7</v>
      </c>
      <c r="AS32">
        <v>11</v>
      </c>
      <c r="AT32">
        <v>2</v>
      </c>
    </row>
    <row r="33" spans="1:46" x14ac:dyDescent="0.25">
      <c r="A33">
        <f>ROW()</f>
        <v>33</v>
      </c>
      <c r="B33" s="1" t="s">
        <v>71</v>
      </c>
      <c r="C33" s="7">
        <f t="shared" si="26"/>
        <v>6.0053137774000002E-2</v>
      </c>
      <c r="D33" s="7">
        <f t="shared" si="26"/>
        <v>-2.0447302119999999E-7</v>
      </c>
      <c r="E33" s="7">
        <f t="shared" si="26"/>
        <v>1.3502017E-5</v>
      </c>
      <c r="F33" s="7">
        <f t="shared" si="26"/>
        <v>3.3726391162441202E-8</v>
      </c>
      <c r="G33" s="7">
        <f t="shared" si="26"/>
        <v>1.14744719131998E-7</v>
      </c>
      <c r="H33" s="7">
        <f t="shared" si="26"/>
        <v>1.5083653937624E-7</v>
      </c>
      <c r="I33" s="8">
        <v>20.67</v>
      </c>
      <c r="J33" s="9">
        <f t="shared" ref="J33:J38" si="35">(C33/O33/5*100)*L33/M33</f>
        <v>10.008856295666666</v>
      </c>
      <c r="K33" s="8">
        <f t="shared" ref="K33:K38" si="36">J33*5/100</f>
        <v>0.5004428147833333</v>
      </c>
      <c r="L33">
        <v>10</v>
      </c>
      <c r="M33">
        <v>6</v>
      </c>
      <c r="N33">
        <v>0.83382000000000001</v>
      </c>
      <c r="O33">
        <v>0.2</v>
      </c>
      <c r="P33">
        <v>0.1</v>
      </c>
      <c r="Q33">
        <v>1</v>
      </c>
      <c r="R33" s="10">
        <f t="shared" si="27"/>
        <v>-4.0834571426535983E-6</v>
      </c>
      <c r="S33" s="10">
        <f t="shared" si="28"/>
        <v>2.6964392385512572E-4</v>
      </c>
      <c r="T33" s="11">
        <f t="shared" si="29"/>
        <v>0.99987815358824694</v>
      </c>
      <c r="U33" s="11">
        <f t="shared" si="30"/>
        <v>1.0007059324270862</v>
      </c>
      <c r="V33" s="10">
        <f t="shared" ref="V33:V38" si="37">AA$17</f>
        <v>1.1927894179369755E-4</v>
      </c>
      <c r="W33" s="11">
        <f>R33+T33</f>
        <v>0.9998740701311043</v>
      </c>
      <c r="X33" s="20">
        <f t="shared" ref="X33:X38" si="38">1000*(W33-1)</f>
        <v>-0.12592986889570223</v>
      </c>
      <c r="Y33" s="20">
        <f t="shared" si="32"/>
        <v>0.15036498206142818</v>
      </c>
      <c r="Z33" s="21">
        <f t="shared" ref="Z33:Z38" si="39">((C33*N33)^2/P33-$AB$10)*$Z$28*0.001</f>
        <v>-6.1608810767726455E-4</v>
      </c>
      <c r="AA33" s="21">
        <f t="shared" ref="AA33:AA38" si="40">(C33^2/O33-$Z$10)*$AB$5*0.001</f>
        <v>-6.7680159547036094E-5</v>
      </c>
      <c r="AB33" s="8">
        <f t="shared" si="33"/>
        <v>-0.13137477910116849</v>
      </c>
      <c r="AC33" s="8">
        <f t="shared" si="34"/>
        <v>0.15640807897239525</v>
      </c>
      <c r="AG33" s="20"/>
      <c r="AL33" s="3" t="s">
        <v>47</v>
      </c>
      <c r="AM33" s="7">
        <v>6.0053137774000002E-2</v>
      </c>
      <c r="AN33" s="7">
        <v>-2.0447302119999999E-7</v>
      </c>
      <c r="AO33" s="7">
        <v>1.3502017E-5</v>
      </c>
      <c r="AP33" s="7">
        <v>3.3726391162441202E-8</v>
      </c>
      <c r="AQ33" s="7">
        <v>1.14744719131998E-7</v>
      </c>
      <c r="AR33" s="8">
        <v>1.5083653937624E-7</v>
      </c>
      <c r="AS33">
        <v>12</v>
      </c>
      <c r="AT33">
        <v>2</v>
      </c>
    </row>
    <row r="34" spans="1:46" x14ac:dyDescent="0.25">
      <c r="A34">
        <f>ROW()</f>
        <v>34</v>
      </c>
      <c r="B34" s="22" t="s">
        <v>72</v>
      </c>
      <c r="C34" s="7">
        <f t="shared" si="26"/>
        <v>0.1201974811</v>
      </c>
      <c r="D34" s="7">
        <f t="shared" si="26"/>
        <v>-5.9606829299999997E-7</v>
      </c>
      <c r="E34" s="7">
        <f t="shared" si="26"/>
        <v>2.6061163999999999E-5</v>
      </c>
      <c r="F34" s="7">
        <f t="shared" si="26"/>
        <v>5.3852795180941798E-8</v>
      </c>
      <c r="G34" s="7">
        <f t="shared" si="26"/>
        <v>2.51841906253318E-7</v>
      </c>
      <c r="H34" s="7">
        <f t="shared" si="26"/>
        <v>1.9117778088470401E-7</v>
      </c>
      <c r="I34" s="8">
        <v>20.67</v>
      </c>
      <c r="J34" s="9">
        <f t="shared" si="35"/>
        <v>20.032913516666664</v>
      </c>
      <c r="K34" s="8">
        <f t="shared" si="36"/>
        <v>1.0016456758333332</v>
      </c>
      <c r="L34">
        <v>10</v>
      </c>
      <c r="M34">
        <v>6</v>
      </c>
      <c r="N34">
        <v>0.83382000000000001</v>
      </c>
      <c r="O34">
        <v>0.2</v>
      </c>
      <c r="P34">
        <v>0.1</v>
      </c>
      <c r="Q34">
        <v>1</v>
      </c>
      <c r="R34" s="10">
        <f t="shared" si="27"/>
        <v>-5.9474164034630707E-6</v>
      </c>
      <c r="S34" s="10">
        <f t="shared" si="28"/>
        <v>2.600316039070732E-4</v>
      </c>
      <c r="T34" s="11">
        <f t="shared" si="29"/>
        <v>0.99987815358824694</v>
      </c>
      <c r="U34" s="11">
        <f t="shared" si="30"/>
        <v>1.0007059324270862</v>
      </c>
      <c r="V34" s="10">
        <f t="shared" si="37"/>
        <v>1.1927894179369755E-4</v>
      </c>
      <c r="W34" s="11">
        <f t="shared" si="31"/>
        <v>0.99987220617184347</v>
      </c>
      <c r="X34" s="20">
        <f t="shared" si="38"/>
        <v>-0.12779382815653051</v>
      </c>
      <c r="Y34" s="20">
        <f t="shared" si="32"/>
        <v>0.14075266211337564</v>
      </c>
      <c r="Z34" s="21">
        <f t="shared" si="39"/>
        <v>1.8941398050459334E-6</v>
      </c>
      <c r="AA34" s="21">
        <f t="shared" si="40"/>
        <v>4.6692971824237192E-5</v>
      </c>
      <c r="AB34" s="8">
        <f t="shared" si="33"/>
        <v>-0.13320393682682269</v>
      </c>
      <c r="AC34" s="8">
        <f t="shared" si="34"/>
        <v>0.14614822437181546</v>
      </c>
      <c r="AG34" s="20"/>
      <c r="AL34" s="3" t="s">
        <v>47</v>
      </c>
      <c r="AM34" s="7">
        <v>0.1201974811</v>
      </c>
      <c r="AN34" s="7">
        <v>-5.9606829299999997E-7</v>
      </c>
      <c r="AO34" s="7">
        <v>2.6061163999999999E-5</v>
      </c>
      <c r="AP34" s="7">
        <v>5.3852795180941798E-8</v>
      </c>
      <c r="AQ34" s="7">
        <v>2.51841906253318E-7</v>
      </c>
      <c r="AR34" s="8">
        <v>1.9117778088470401E-7</v>
      </c>
      <c r="AS34">
        <v>13</v>
      </c>
      <c r="AT34">
        <v>2</v>
      </c>
    </row>
    <row r="35" spans="1:46" x14ac:dyDescent="0.25">
      <c r="A35">
        <f>ROW()</f>
        <v>35</v>
      </c>
      <c r="B35" s="23" t="s">
        <v>73</v>
      </c>
      <c r="C35" s="7">
        <f t="shared" si="26"/>
        <v>0.23978191262000001</v>
      </c>
      <c r="D35" s="7">
        <f t="shared" si="26"/>
        <v>-2.0768600300000001E-7</v>
      </c>
      <c r="E35" s="7">
        <f t="shared" si="26"/>
        <v>4.9604261999999998E-5</v>
      </c>
      <c r="F35" s="7">
        <f t="shared" si="26"/>
        <v>6.2778505679542095E-8</v>
      </c>
      <c r="G35" s="7">
        <f t="shared" si="26"/>
        <v>1.3863317237256999E-7</v>
      </c>
      <c r="H35" s="7">
        <f t="shared" si="26"/>
        <v>1.49222477381928E-7</v>
      </c>
      <c r="I35" s="8">
        <v>20.67</v>
      </c>
      <c r="J35" s="9">
        <f t="shared" si="35"/>
        <v>39.963652103333331</v>
      </c>
      <c r="K35" s="8">
        <f t="shared" si="36"/>
        <v>1.9981826051666667</v>
      </c>
      <c r="L35">
        <v>10</v>
      </c>
      <c r="M35">
        <v>6</v>
      </c>
      <c r="N35">
        <v>0.83382000000000001</v>
      </c>
      <c r="O35">
        <v>0.2</v>
      </c>
      <c r="P35">
        <v>0.1</v>
      </c>
      <c r="Q35">
        <v>1</v>
      </c>
      <c r="R35" s="10">
        <f t="shared" si="27"/>
        <v>-1.0387678514904825E-6</v>
      </c>
      <c r="S35" s="10">
        <f t="shared" si="28"/>
        <v>2.481019997409791E-4</v>
      </c>
      <c r="T35" s="11">
        <f t="shared" si="29"/>
        <v>0.99987815358824694</v>
      </c>
      <c r="U35" s="11">
        <f t="shared" si="30"/>
        <v>1.0007059324270862</v>
      </c>
      <c r="V35" s="10">
        <f t="shared" si="37"/>
        <v>1.1927894179369755E-4</v>
      </c>
      <c r="W35" s="11">
        <f>R35+T35</f>
        <v>0.99987711482039543</v>
      </c>
      <c r="X35" s="20">
        <f t="shared" si="38"/>
        <v>-0.12288517960457046</v>
      </c>
      <c r="Y35" s="20">
        <f t="shared" si="32"/>
        <v>0.12882305794728155</v>
      </c>
      <c r="Z35" s="21">
        <f t="shared" si="39"/>
        <v>2.4557934129857996E-3</v>
      </c>
      <c r="AA35" s="21">
        <f t="shared" si="40"/>
        <v>5.0084864552974806E-4</v>
      </c>
      <c r="AB35" s="8">
        <f t="shared" si="33"/>
        <v>-0.13045210907291938</v>
      </c>
      <c r="AC35" s="8">
        <f t="shared" si="34"/>
        <v>0.13380297822853199</v>
      </c>
      <c r="AG35" s="20"/>
      <c r="AL35" s="3" t="s">
        <v>47</v>
      </c>
      <c r="AM35" s="7">
        <v>0.23978191262000001</v>
      </c>
      <c r="AN35" s="7">
        <v>-2.0768600300000001E-7</v>
      </c>
      <c r="AO35" s="7">
        <v>4.9604261999999998E-5</v>
      </c>
      <c r="AP35" s="7">
        <v>6.2778505679542095E-8</v>
      </c>
      <c r="AQ35" s="7">
        <v>1.3863317237256999E-7</v>
      </c>
      <c r="AR35" s="8">
        <v>1.49222477381928E-7</v>
      </c>
      <c r="AS35">
        <v>13</v>
      </c>
      <c r="AT35">
        <v>2</v>
      </c>
    </row>
    <row r="36" spans="1:46" x14ac:dyDescent="0.25">
      <c r="A36">
        <f>ROW()</f>
        <v>36</v>
      </c>
      <c r="B36" s="24" t="s">
        <v>74</v>
      </c>
      <c r="C36" s="7">
        <f t="shared" si="26"/>
        <v>0.35945534810000002</v>
      </c>
      <c r="D36" s="7">
        <f t="shared" si="26"/>
        <v>2.5168204000000001E-6</v>
      </c>
      <c r="E36" s="7">
        <f t="shared" si="26"/>
        <v>7.1804547000000002E-5</v>
      </c>
      <c r="F36" s="7">
        <f t="shared" si="26"/>
        <v>6.7085193791103104E-8</v>
      </c>
      <c r="G36" s="7">
        <f t="shared" si="26"/>
        <v>2.6775246926562599E-7</v>
      </c>
      <c r="H36" s="7">
        <f t="shared" si="26"/>
        <v>2.5770427526721399E-7</v>
      </c>
      <c r="I36" s="8">
        <v>20.67</v>
      </c>
      <c r="J36" s="9">
        <f t="shared" si="35"/>
        <v>59.909224683333328</v>
      </c>
      <c r="K36" s="8">
        <f t="shared" si="36"/>
        <v>2.9954612341666667</v>
      </c>
      <c r="L36">
        <v>10</v>
      </c>
      <c r="M36">
        <v>6</v>
      </c>
      <c r="N36">
        <v>0.83382000000000001</v>
      </c>
      <c r="O36">
        <v>0.2</v>
      </c>
      <c r="P36">
        <v>0.1</v>
      </c>
      <c r="Q36">
        <v>1</v>
      </c>
      <c r="R36" s="10">
        <f t="shared" si="27"/>
        <v>8.3972091044665651E-6</v>
      </c>
      <c r="S36" s="10">
        <f t="shared" si="28"/>
        <v>2.3957124465873587E-4</v>
      </c>
      <c r="T36" s="11">
        <f t="shared" si="29"/>
        <v>0.99987815358824694</v>
      </c>
      <c r="U36" s="11">
        <f t="shared" si="30"/>
        <v>1.0007059324270862</v>
      </c>
      <c r="V36" s="10">
        <f t="shared" si="37"/>
        <v>1.1927894179369755E-4</v>
      </c>
      <c r="W36" s="11">
        <f t="shared" si="31"/>
        <v>0.99988655079735145</v>
      </c>
      <c r="X36" s="20">
        <f t="shared" si="38"/>
        <v>-0.11344920264855229</v>
      </c>
      <c r="Y36" s="20">
        <f t="shared" si="32"/>
        <v>0.12029230286503832</v>
      </c>
      <c r="Z36" s="21">
        <f t="shared" si="39"/>
        <v>6.5437004983885279E-3</v>
      </c>
      <c r="AA36" s="21">
        <f t="shared" si="40"/>
        <v>1.2574184920215094E-3</v>
      </c>
      <c r="AB36" s="8">
        <f t="shared" si="33"/>
        <v>-0.12446775951964192</v>
      </c>
      <c r="AC36" s="8">
        <f t="shared" si="34"/>
        <v>0.12557821128308908</v>
      </c>
      <c r="AG36" s="20"/>
      <c r="AL36" s="3" t="s">
        <v>47</v>
      </c>
      <c r="AM36" s="7">
        <v>0.35945534810000002</v>
      </c>
      <c r="AN36" s="7">
        <v>2.5168204000000001E-6</v>
      </c>
      <c r="AO36" s="7">
        <v>7.1804547000000002E-5</v>
      </c>
      <c r="AP36" s="7">
        <v>6.7085193791103104E-8</v>
      </c>
      <c r="AQ36" s="7">
        <v>2.6775246926562599E-7</v>
      </c>
      <c r="AR36" s="8">
        <v>2.5770427526721399E-7</v>
      </c>
      <c r="AS36">
        <v>14</v>
      </c>
      <c r="AT36">
        <v>2</v>
      </c>
    </row>
    <row r="37" spans="1:46" x14ac:dyDescent="0.25">
      <c r="A37">
        <f>ROW()</f>
        <v>37</v>
      </c>
      <c r="B37" s="25" t="s">
        <v>75</v>
      </c>
      <c r="C37" s="7">
        <f t="shared" si="26"/>
        <v>0.60059052012000003</v>
      </c>
      <c r="D37" s="7">
        <f t="shared" si="26"/>
        <v>1.4444579E-5</v>
      </c>
      <c r="E37" s="7">
        <f t="shared" si="26"/>
        <v>1.1564175E-4</v>
      </c>
      <c r="F37" s="7">
        <f t="shared" si="26"/>
        <v>6.7592197134373998E-7</v>
      </c>
      <c r="G37" s="7">
        <f t="shared" si="26"/>
        <v>4.5574752600425598E-7</v>
      </c>
      <c r="H37" s="7">
        <f t="shared" si="26"/>
        <v>2.3269118483518101E-7</v>
      </c>
      <c r="I37" s="8">
        <v>20.67</v>
      </c>
      <c r="J37" s="9">
        <f t="shared" si="35"/>
        <v>100.09842002000001</v>
      </c>
      <c r="K37" s="8">
        <f t="shared" si="36"/>
        <v>5.0049210010000005</v>
      </c>
      <c r="L37">
        <v>10</v>
      </c>
      <c r="M37">
        <v>6</v>
      </c>
      <c r="N37">
        <v>0.83382000000000001</v>
      </c>
      <c r="O37">
        <v>0.2</v>
      </c>
      <c r="P37">
        <v>0.1</v>
      </c>
      <c r="Q37">
        <v>1</v>
      </c>
      <c r="R37" s="10">
        <f t="shared" si="27"/>
        <v>2.8843908398383511E-5</v>
      </c>
      <c r="S37" s="10">
        <f t="shared" si="28"/>
        <v>2.3092123654339569E-4</v>
      </c>
      <c r="T37" s="11">
        <f t="shared" si="29"/>
        <v>0.99987815358824694</v>
      </c>
      <c r="U37" s="11">
        <f t="shared" si="30"/>
        <v>1.0007059324270862</v>
      </c>
      <c r="V37" s="10">
        <f t="shared" si="37"/>
        <v>1.1927894179369755E-4</v>
      </c>
      <c r="W37" s="11">
        <f t="shared" si="31"/>
        <v>0.99990699749664536</v>
      </c>
      <c r="X37" s="20">
        <f t="shared" si="38"/>
        <v>-9.3002503354644439E-2</v>
      </c>
      <c r="Y37" s="20">
        <f t="shared" si="32"/>
        <v>0.11164229474969814</v>
      </c>
      <c r="Z37" s="21">
        <f t="shared" si="39"/>
        <v>1.9740146700681013E-2</v>
      </c>
      <c r="AA37" s="21">
        <f t="shared" si="40"/>
        <v>3.699752201893885E-3</v>
      </c>
      <c r="AB37" s="8">
        <f t="shared" si="33"/>
        <v>-0.11448710528674542</v>
      </c>
      <c r="AC37" s="8">
        <f t="shared" si="34"/>
        <v>0.11780944203688726</v>
      </c>
      <c r="AG37" s="20"/>
      <c r="AL37" s="3" t="s">
        <v>47</v>
      </c>
      <c r="AM37" s="7">
        <v>0.60059052012000003</v>
      </c>
      <c r="AN37" s="7">
        <v>1.4444579E-5</v>
      </c>
      <c r="AO37" s="7">
        <v>1.1564175E-4</v>
      </c>
      <c r="AP37" s="7">
        <v>6.7592197134373998E-7</v>
      </c>
      <c r="AQ37" s="7">
        <v>4.5574752600425598E-7</v>
      </c>
      <c r="AR37" s="7">
        <v>2.3269118483518101E-7</v>
      </c>
      <c r="AS37">
        <v>15</v>
      </c>
      <c r="AT37">
        <v>2</v>
      </c>
    </row>
    <row r="38" spans="1:46" x14ac:dyDescent="0.25">
      <c r="A38">
        <f>ROW()</f>
        <v>38</v>
      </c>
      <c r="B38" s="26" t="s">
        <v>76</v>
      </c>
      <c r="C38" s="7">
        <f t="shared" si="26"/>
        <v>0.72140143241999999</v>
      </c>
      <c r="D38" s="7">
        <f t="shared" si="26"/>
        <v>2.4835063000000001E-5</v>
      </c>
      <c r="E38" s="7">
        <f t="shared" si="26"/>
        <v>1.3777416E-4</v>
      </c>
      <c r="F38" s="7">
        <f t="shared" si="26"/>
        <v>2.2111708273934898E-6</v>
      </c>
      <c r="G38" s="7">
        <f t="shared" si="26"/>
        <v>4.3534066491771701E-7</v>
      </c>
      <c r="H38" s="7">
        <f t="shared" si="26"/>
        <v>1.8333006954670701E-7</v>
      </c>
      <c r="I38" s="8">
        <v>20.68</v>
      </c>
      <c r="J38" s="9">
        <f t="shared" si="35"/>
        <v>120.23357206999999</v>
      </c>
      <c r="K38" s="8">
        <f t="shared" si="36"/>
        <v>6.0116786034999992</v>
      </c>
      <c r="L38">
        <v>10</v>
      </c>
      <c r="M38">
        <v>6</v>
      </c>
      <c r="N38">
        <v>0.83382000000000001</v>
      </c>
      <c r="O38">
        <v>0.2</v>
      </c>
      <c r="P38">
        <v>0.1</v>
      </c>
      <c r="Q38">
        <v>1</v>
      </c>
      <c r="R38" s="10">
        <f t="shared" si="27"/>
        <v>4.1287250076810544E-5</v>
      </c>
      <c r="S38" s="10">
        <f t="shared" si="28"/>
        <v>2.2904375954441945E-4</v>
      </c>
      <c r="T38" s="11">
        <f t="shared" si="29"/>
        <v>0.99987815358824694</v>
      </c>
      <c r="U38" s="11">
        <f t="shared" si="30"/>
        <v>1.0007059324270862</v>
      </c>
      <c r="V38" s="10">
        <f t="shared" si="37"/>
        <v>1.1927894179369755E-4</v>
      </c>
      <c r="W38" s="11">
        <f t="shared" si="31"/>
        <v>0.99991944083832374</v>
      </c>
      <c r="X38" s="20">
        <f t="shared" si="38"/>
        <v>-8.0559161676263535E-2</v>
      </c>
      <c r="Y38" s="20">
        <f t="shared" si="32"/>
        <v>0.1097648177507219</v>
      </c>
      <c r="Z38" s="21">
        <f t="shared" si="39"/>
        <v>2.8844297083828057E-2</v>
      </c>
      <c r="AA38" s="21">
        <f t="shared" si="40"/>
        <v>5.384703819901829E-3</v>
      </c>
      <c r="AB38" s="8">
        <f t="shared" si="33"/>
        <v>-0.10945201120747407</v>
      </c>
      <c r="AC38" s="8">
        <f t="shared" si="34"/>
        <v>0.11650103351845911</v>
      </c>
      <c r="AG38" s="20"/>
      <c r="AL38" s="3" t="s">
        <v>47</v>
      </c>
      <c r="AM38" s="7">
        <v>0.72140143241999999</v>
      </c>
      <c r="AN38" s="7">
        <v>2.4835063000000001E-5</v>
      </c>
      <c r="AO38" s="7">
        <v>1.3777416E-4</v>
      </c>
      <c r="AP38" s="7">
        <v>2.2111708273934898E-6</v>
      </c>
      <c r="AQ38" s="7">
        <v>4.3534066491771701E-7</v>
      </c>
      <c r="AR38" s="8">
        <v>1.8333006954670701E-7</v>
      </c>
      <c r="AS38">
        <v>15</v>
      </c>
      <c r="AT38">
        <v>2</v>
      </c>
    </row>
    <row r="39" spans="1:46" x14ac:dyDescent="0.25">
      <c r="A39">
        <f>ROW()</f>
        <v>39</v>
      </c>
      <c r="D39" s="7"/>
      <c r="F39" s="7"/>
      <c r="G39" s="7"/>
      <c r="H39" s="7"/>
      <c r="I39" s="8"/>
      <c r="J39" s="9"/>
      <c r="K39" s="8"/>
      <c r="R39" s="10"/>
      <c r="S39" s="10"/>
      <c r="T39" s="11"/>
      <c r="U39" s="11"/>
      <c r="V39" s="10"/>
      <c r="W39" s="11"/>
      <c r="X39" s="20"/>
      <c r="Y39" s="20"/>
      <c r="AA39" s="8"/>
      <c r="AB39" s="8"/>
    </row>
    <row r="40" spans="1:46" x14ac:dyDescent="0.25">
      <c r="A40">
        <f>ROW()</f>
        <v>40</v>
      </c>
      <c r="B40" t="s">
        <v>55</v>
      </c>
      <c r="C40" s="7">
        <f t="shared" ref="C40:H49" si="41">AM40</f>
        <v>2.9685372171999999E-2</v>
      </c>
      <c r="D40" s="7">
        <f t="shared" si="41"/>
        <v>-3.7688484999999999E-7</v>
      </c>
      <c r="E40" s="7">
        <f t="shared" si="41"/>
        <v>6.1957318E-6</v>
      </c>
      <c r="F40" s="7">
        <f t="shared" si="41"/>
        <v>2.8489445736098601E-8</v>
      </c>
      <c r="G40" s="7">
        <f t="shared" si="41"/>
        <v>9.1634441757711904E-8</v>
      </c>
      <c r="H40" s="7">
        <f t="shared" si="41"/>
        <v>1.1429417193698E-7</v>
      </c>
      <c r="I40" s="8">
        <v>21.5</v>
      </c>
      <c r="J40" s="9">
        <f t="shared" ref="J40:J49" si="42">100*C40/0.5*N40</f>
        <v>4.9504514048914077</v>
      </c>
      <c r="K40" s="8">
        <f t="shared" ref="K40:K49" si="43">C40/P40*N40</f>
        <v>0.24752257024457036</v>
      </c>
      <c r="L40">
        <v>10</v>
      </c>
      <c r="M40">
        <v>6</v>
      </c>
      <c r="N40">
        <v>0.83382000000000001</v>
      </c>
      <c r="O40">
        <v>0.2</v>
      </c>
      <c r="P40">
        <v>0.1</v>
      </c>
      <c r="Q40">
        <v>1</v>
      </c>
      <c r="R40" s="10">
        <f t="shared" ref="R40:R46" si="44">Q40*D40/C40/N40</f>
        <v>-1.5226282178130672E-5</v>
      </c>
      <c r="S40" s="10">
        <f t="shared" ref="S40:S46" si="45">Q40*E40/C40/N40</f>
        <v>2.5030977150399512E-4</v>
      </c>
      <c r="T40" s="11">
        <f t="shared" ref="T40:T46" si="46">M40*N40*O40/(P40*U40*L40)</f>
        <v>0.99987815358824694</v>
      </c>
      <c r="U40" s="11">
        <f t="shared" ref="U40:U47" si="47">$AA$16</f>
        <v>1.0007059324270862</v>
      </c>
      <c r="V40" s="10">
        <f>$AA$26</f>
        <v>7.7923097257736945E-5</v>
      </c>
      <c r="W40" s="11">
        <f t="shared" ref="W40:W46" si="48">R40+T40</f>
        <v>0.99986292730606885</v>
      </c>
      <c r="X40" s="20">
        <f t="shared" ref="X40:X46" si="49">1000*(W40-1)</f>
        <v>-0.13707269393115062</v>
      </c>
      <c r="Y40" s="20">
        <f t="shared" ref="Y40:Y46" si="50">1000*(S40-V40)</f>
        <v>0.17238667424625817</v>
      </c>
      <c r="Z40" s="21">
        <f t="shared" ref="Z40:Z46" si="51">((C40*N40)^2/P40-$AB$10)*$Z$28*0.001</f>
        <v>-7.7143270015654045E-4</v>
      </c>
      <c r="AA40" s="21">
        <f>(C40^2/O40-$Z$10)*$AB$5*0.001</f>
        <v>-9.643057682169693E-5</v>
      </c>
      <c r="AC40" s="8"/>
      <c r="AL40" s="3" t="s">
        <v>56</v>
      </c>
      <c r="AM40" s="7">
        <v>2.9685372171999999E-2</v>
      </c>
      <c r="AN40" s="7">
        <v>-3.7688484999999999E-7</v>
      </c>
      <c r="AO40" s="7">
        <v>6.1957318E-6</v>
      </c>
      <c r="AP40" s="7">
        <v>2.8489445736098601E-8</v>
      </c>
      <c r="AQ40" s="7">
        <v>9.1634441757711904E-8</v>
      </c>
      <c r="AR40" s="8">
        <v>1.1429417193698E-7</v>
      </c>
      <c r="AS40">
        <v>11</v>
      </c>
      <c r="AT40">
        <v>2</v>
      </c>
    </row>
    <row r="41" spans="1:46" x14ac:dyDescent="0.25">
      <c r="A41">
        <f>ROW()</f>
        <v>41</v>
      </c>
      <c r="C41" s="7">
        <f t="shared" si="41"/>
        <v>6.022475511E-2</v>
      </c>
      <c r="D41" s="7">
        <f t="shared" si="41"/>
        <v>-8.0698554000000002E-7</v>
      </c>
      <c r="E41" s="7">
        <f t="shared" si="41"/>
        <v>1.207078E-5</v>
      </c>
      <c r="F41" s="7">
        <f t="shared" si="41"/>
        <v>3.3845822858611599E-7</v>
      </c>
      <c r="G41" s="7">
        <f t="shared" si="41"/>
        <v>9.1269731654631306E-8</v>
      </c>
      <c r="H41" s="7">
        <f t="shared" si="41"/>
        <v>9.1749355311086496E-8</v>
      </c>
      <c r="I41" s="8">
        <v>21.51</v>
      </c>
      <c r="J41" s="9">
        <f t="shared" si="42"/>
        <v>10.04332106116404</v>
      </c>
      <c r="K41" s="8">
        <f t="shared" si="43"/>
        <v>0.50216605305820194</v>
      </c>
      <c r="L41">
        <v>10</v>
      </c>
      <c r="M41">
        <v>6</v>
      </c>
      <c r="N41">
        <v>0.83382000000000001</v>
      </c>
      <c r="O41">
        <v>0.2</v>
      </c>
      <c r="P41">
        <v>0.1</v>
      </c>
      <c r="Q41">
        <v>1</v>
      </c>
      <c r="R41" s="10">
        <f t="shared" si="44"/>
        <v>-1.6070093449874616E-5</v>
      </c>
      <c r="S41" s="10">
        <f t="shared" si="45"/>
        <v>2.4037427314109927E-4</v>
      </c>
      <c r="T41" s="11">
        <f t="shared" si="46"/>
        <v>0.99987815358824694</v>
      </c>
      <c r="U41" s="11">
        <f t="shared" si="47"/>
        <v>1.0007059324270862</v>
      </c>
      <c r="V41" s="10">
        <f t="shared" ref="V41:V49" si="52">$AA$26</f>
        <v>7.7923097257736945E-5</v>
      </c>
      <c r="W41" s="11">
        <f t="shared" si="48"/>
        <v>0.9998620834947971</v>
      </c>
      <c r="X41" s="20">
        <f t="shared" si="49"/>
        <v>-0.13791650520289522</v>
      </c>
      <c r="Y41" s="20">
        <f t="shared" si="50"/>
        <v>0.16245117588336233</v>
      </c>
      <c r="Z41" s="21">
        <f t="shared" si="51"/>
        <v>-6.1491144652635159E-4</v>
      </c>
      <c r="AA41" s="21">
        <f t="shared" ref="AA41:AA46" si="53">(C41^2/O41-$Z$10)*$AB$5*0.001</f>
        <v>-6.7462388857115614E-5</v>
      </c>
      <c r="AC41" s="8"/>
      <c r="AL41" s="3" t="s">
        <v>56</v>
      </c>
      <c r="AM41" s="7">
        <v>6.022475511E-2</v>
      </c>
      <c r="AN41" s="7">
        <v>-8.0698554000000002E-7</v>
      </c>
      <c r="AO41" s="7">
        <v>1.207078E-5</v>
      </c>
      <c r="AP41" s="7">
        <v>3.3845822858611599E-7</v>
      </c>
      <c r="AQ41" s="7">
        <v>9.1269731654631306E-8</v>
      </c>
      <c r="AR41" s="8">
        <v>9.1749355311086496E-8</v>
      </c>
      <c r="AS41">
        <v>12</v>
      </c>
      <c r="AT41">
        <v>2</v>
      </c>
    </row>
    <row r="42" spans="1:46" x14ac:dyDescent="0.25">
      <c r="A42">
        <f>ROW()</f>
        <v>42</v>
      </c>
      <c r="C42" s="7">
        <f t="shared" si="41"/>
        <v>0.11991113316</v>
      </c>
      <c r="D42" s="7">
        <f t="shared" si="41"/>
        <v>-1.6854585E-6</v>
      </c>
      <c r="E42" s="7">
        <f t="shared" si="41"/>
        <v>2.2943085999999999E-5</v>
      </c>
      <c r="F42" s="7">
        <f t="shared" si="41"/>
        <v>7.3372865811812104E-8</v>
      </c>
      <c r="G42" s="7">
        <f t="shared" si="41"/>
        <v>7.4041956097539703E-8</v>
      </c>
      <c r="H42" s="7">
        <f t="shared" si="41"/>
        <v>9.6447740274202605E-8</v>
      </c>
      <c r="I42" s="8">
        <v>21.52</v>
      </c>
      <c r="J42" s="9">
        <f t="shared" si="42"/>
        <v>19.996860210294241</v>
      </c>
      <c r="K42" s="8">
        <f t="shared" si="43"/>
        <v>0.99984301051471192</v>
      </c>
      <c r="L42">
        <v>10</v>
      </c>
      <c r="M42">
        <v>6</v>
      </c>
      <c r="N42">
        <v>0.83382000000000001</v>
      </c>
      <c r="O42">
        <v>0.2</v>
      </c>
      <c r="P42">
        <v>0.1</v>
      </c>
      <c r="Q42">
        <v>1</v>
      </c>
      <c r="R42" s="10">
        <f t="shared" si="44"/>
        <v>-1.6857231408082137E-5</v>
      </c>
      <c r="S42" s="10">
        <f t="shared" si="45"/>
        <v>2.294668838879922E-4</v>
      </c>
      <c r="T42" s="11">
        <f t="shared" si="46"/>
        <v>0.99987815358824694</v>
      </c>
      <c r="U42" s="11">
        <f t="shared" si="47"/>
        <v>1.0007059324270862</v>
      </c>
      <c r="V42" s="10">
        <f t="shared" si="52"/>
        <v>7.7923097257736945E-5</v>
      </c>
      <c r="W42" s="11">
        <f t="shared" si="48"/>
        <v>0.99986129635683885</v>
      </c>
      <c r="X42" s="20">
        <f t="shared" si="49"/>
        <v>-0.13870364316115324</v>
      </c>
      <c r="Y42" s="20">
        <f t="shared" si="50"/>
        <v>0.15154378663025525</v>
      </c>
      <c r="Z42" s="21">
        <f t="shared" si="51"/>
        <v>-2.0251398393327532E-6</v>
      </c>
      <c r="AA42" s="21">
        <f t="shared" si="53"/>
        <v>4.5967610719652871E-5</v>
      </c>
      <c r="AC42" s="8"/>
      <c r="AD42" s="8"/>
      <c r="AE42" s="8"/>
      <c r="AF42" s="8"/>
      <c r="AG42" s="8"/>
      <c r="AL42" s="3" t="s">
        <v>56</v>
      </c>
      <c r="AM42" s="7">
        <v>0.11991113316</v>
      </c>
      <c r="AN42" s="7">
        <v>-1.6854585E-6</v>
      </c>
      <c r="AO42" s="7">
        <v>2.2943085999999999E-5</v>
      </c>
      <c r="AP42" s="7">
        <v>7.3372865811812104E-8</v>
      </c>
      <c r="AQ42" s="7">
        <v>7.4041956097539703E-8</v>
      </c>
      <c r="AR42" s="8">
        <v>9.6447740274202605E-8</v>
      </c>
      <c r="AS42">
        <v>13</v>
      </c>
      <c r="AT42">
        <v>2</v>
      </c>
    </row>
    <row r="43" spans="1:46" x14ac:dyDescent="0.25">
      <c r="A43">
        <f>ROW()</f>
        <v>43</v>
      </c>
      <c r="C43" s="7">
        <f t="shared" si="41"/>
        <v>0.2410543228</v>
      </c>
      <c r="D43" s="7">
        <f t="shared" si="41"/>
        <v>-2.4647601000000002E-6</v>
      </c>
      <c r="E43" s="7">
        <f t="shared" si="41"/>
        <v>4.3557019999999998E-5</v>
      </c>
      <c r="F43" s="7">
        <f t="shared" si="41"/>
        <v>3.4930318423933199E-8</v>
      </c>
      <c r="G43" s="7">
        <f t="shared" si="41"/>
        <v>1.20573033083646E-7</v>
      </c>
      <c r="H43" s="7">
        <f t="shared" si="41"/>
        <v>1.11726722855367E-7</v>
      </c>
      <c r="I43" s="8">
        <v>21.53</v>
      </c>
      <c r="J43" s="9">
        <f t="shared" si="42"/>
        <v>40.1991830874192</v>
      </c>
      <c r="K43" s="8">
        <f t="shared" si="43"/>
        <v>2.0099591543709598</v>
      </c>
      <c r="L43">
        <v>10</v>
      </c>
      <c r="M43">
        <v>6</v>
      </c>
      <c r="N43">
        <v>0.83382000000000001</v>
      </c>
      <c r="O43">
        <v>0.2</v>
      </c>
      <c r="P43">
        <v>0.1</v>
      </c>
      <c r="Q43">
        <v>1</v>
      </c>
      <c r="R43" s="10">
        <f t="shared" si="44"/>
        <v>-1.2262737253341725E-5</v>
      </c>
      <c r="S43" s="10">
        <f t="shared" si="45"/>
        <v>2.1670599576751934E-4</v>
      </c>
      <c r="T43" s="11">
        <f t="shared" si="46"/>
        <v>0.99987815358824694</v>
      </c>
      <c r="U43" s="11">
        <f t="shared" si="47"/>
        <v>1.0007059324270862</v>
      </c>
      <c r="V43" s="10">
        <f t="shared" si="52"/>
        <v>7.7923097257736945E-5</v>
      </c>
      <c r="W43" s="11">
        <f t="shared" si="48"/>
        <v>0.99986589085099364</v>
      </c>
      <c r="X43" s="20">
        <f t="shared" si="49"/>
        <v>-0.13410914900635618</v>
      </c>
      <c r="Y43" s="20">
        <f t="shared" si="50"/>
        <v>0.1387828985097824</v>
      </c>
      <c r="Z43" s="21">
        <f t="shared" si="51"/>
        <v>2.4906695817741545E-3</v>
      </c>
      <c r="AA43" s="21">
        <f t="shared" si="53"/>
        <v>5.0730335624483449E-4</v>
      </c>
      <c r="AC43" s="8"/>
      <c r="AD43" s="8"/>
      <c r="AE43" s="8"/>
      <c r="AF43" s="8"/>
      <c r="AG43" s="8"/>
      <c r="AL43" s="3" t="s">
        <v>56</v>
      </c>
      <c r="AM43" s="7">
        <v>0.2410543228</v>
      </c>
      <c r="AN43" s="7">
        <v>-2.4647601000000002E-6</v>
      </c>
      <c r="AO43" s="7">
        <v>4.3557019999999998E-5</v>
      </c>
      <c r="AP43" s="7">
        <v>3.4930318423933199E-8</v>
      </c>
      <c r="AQ43" s="7">
        <v>1.20573033083646E-7</v>
      </c>
      <c r="AR43" s="8">
        <v>1.11726722855367E-7</v>
      </c>
      <c r="AS43">
        <v>13</v>
      </c>
      <c r="AT43">
        <v>2</v>
      </c>
    </row>
    <row r="44" spans="1:46" x14ac:dyDescent="0.25">
      <c r="A44">
        <f>ROW()</f>
        <v>44</v>
      </c>
      <c r="C44" s="7">
        <f t="shared" si="41"/>
        <v>0.35965372924</v>
      </c>
      <c r="D44" s="7">
        <f t="shared" si="41"/>
        <v>-9.1985396000000004E-7</v>
      </c>
      <c r="E44" s="7">
        <f t="shared" si="41"/>
        <v>6.2612462E-5</v>
      </c>
      <c r="F44" s="7">
        <f t="shared" si="41"/>
        <v>6.3655141876949399E-6</v>
      </c>
      <c r="G44" s="7">
        <f t="shared" si="41"/>
        <v>1.5157516008791901E-7</v>
      </c>
      <c r="H44" s="7">
        <f t="shared" si="41"/>
        <v>1.5077607222633101E-7</v>
      </c>
      <c r="I44" s="8">
        <v>21.53</v>
      </c>
      <c r="J44" s="9">
        <f t="shared" si="42"/>
        <v>59.977294502979362</v>
      </c>
      <c r="K44" s="8">
        <f t="shared" si="43"/>
        <v>2.9988647251489677</v>
      </c>
      <c r="L44">
        <v>10</v>
      </c>
      <c r="M44">
        <v>6</v>
      </c>
      <c r="N44">
        <v>0.83382000000000001</v>
      </c>
      <c r="O44">
        <v>0.2</v>
      </c>
      <c r="P44">
        <v>0.1</v>
      </c>
      <c r="Q44">
        <v>1</v>
      </c>
      <c r="R44" s="10">
        <f t="shared" si="44"/>
        <v>-3.0673406248903293E-6</v>
      </c>
      <c r="S44" s="10">
        <f t="shared" si="45"/>
        <v>2.087872169588768E-4</v>
      </c>
      <c r="T44" s="11">
        <f t="shared" si="46"/>
        <v>0.99987815358824694</v>
      </c>
      <c r="U44" s="11">
        <f t="shared" si="47"/>
        <v>1.0007059324270862</v>
      </c>
      <c r="V44" s="10">
        <f t="shared" si="52"/>
        <v>7.7923097257736945E-5</v>
      </c>
      <c r="W44" s="11">
        <f t="shared" si="48"/>
        <v>0.999875086247622</v>
      </c>
      <c r="X44" s="20">
        <f t="shared" si="49"/>
        <v>-0.12491375237799751</v>
      </c>
      <c r="Y44" s="20">
        <f t="shared" si="50"/>
        <v>0.13086411970113984</v>
      </c>
      <c r="Z44" s="21">
        <f t="shared" si="51"/>
        <v>6.5518325401450568E-3</v>
      </c>
      <c r="AA44" s="21">
        <f t="shared" si="53"/>
        <v>1.2589235305301809E-3</v>
      </c>
      <c r="AC44" s="8"/>
      <c r="AD44" s="8"/>
      <c r="AE44" s="8"/>
      <c r="AF44" s="8"/>
      <c r="AG44" s="8"/>
      <c r="AL44" s="3" t="s">
        <v>56</v>
      </c>
      <c r="AM44" s="7">
        <v>0.35965372924</v>
      </c>
      <c r="AN44" s="7">
        <v>-9.1985396000000004E-7</v>
      </c>
      <c r="AO44" s="7">
        <v>6.2612462E-5</v>
      </c>
      <c r="AP44" s="7">
        <v>6.3655141876949399E-6</v>
      </c>
      <c r="AQ44" s="7">
        <v>1.5157516008791901E-7</v>
      </c>
      <c r="AR44" s="8">
        <v>1.5077607222633101E-7</v>
      </c>
      <c r="AS44">
        <v>14</v>
      </c>
      <c r="AT44">
        <v>2</v>
      </c>
    </row>
    <row r="45" spans="1:46" x14ac:dyDescent="0.25">
      <c r="A45">
        <f>ROW()</f>
        <v>45</v>
      </c>
      <c r="C45" s="7">
        <f t="shared" si="41"/>
        <v>0.59989118967999999</v>
      </c>
      <c r="D45" s="7">
        <f t="shared" si="41"/>
        <v>8.9813607000000003E-6</v>
      </c>
      <c r="E45" s="7">
        <f t="shared" si="41"/>
        <v>1.0099048E-4</v>
      </c>
      <c r="F45" s="7">
        <f t="shared" si="41"/>
        <v>2.9676327807394501E-6</v>
      </c>
      <c r="G45" s="7">
        <f t="shared" si="41"/>
        <v>3.9543788474362198E-7</v>
      </c>
      <c r="H45" s="7">
        <f t="shared" si="41"/>
        <v>2.3371677218376901E-7</v>
      </c>
      <c r="I45" s="8">
        <v>21.54</v>
      </c>
      <c r="J45" s="9">
        <f t="shared" si="42"/>
        <v>100.04025435579553</v>
      </c>
      <c r="K45" s="8">
        <f t="shared" si="43"/>
        <v>5.0020127177897757</v>
      </c>
      <c r="L45">
        <v>10</v>
      </c>
      <c r="M45">
        <v>6</v>
      </c>
      <c r="N45">
        <v>0.83382000000000001</v>
      </c>
      <c r="O45">
        <v>0.2</v>
      </c>
      <c r="P45">
        <v>0.1</v>
      </c>
      <c r="Q45">
        <v>1</v>
      </c>
      <c r="R45" s="10">
        <f t="shared" si="44"/>
        <v>1.7955493531748889E-5</v>
      </c>
      <c r="S45" s="10">
        <f t="shared" si="45"/>
        <v>2.0189968658181333E-4</v>
      </c>
      <c r="T45" s="11">
        <f t="shared" si="46"/>
        <v>0.99987815358824694</v>
      </c>
      <c r="U45" s="11">
        <f t="shared" si="47"/>
        <v>1.0007059324270862</v>
      </c>
      <c r="V45" s="10">
        <f t="shared" si="52"/>
        <v>7.7923097257736945E-5</v>
      </c>
      <c r="W45" s="11">
        <f t="shared" si="48"/>
        <v>0.99989610908177873</v>
      </c>
      <c r="X45" s="20">
        <f t="shared" si="49"/>
        <v>-0.10389091822127217</v>
      </c>
      <c r="Y45" s="20">
        <f t="shared" si="50"/>
        <v>0.12397658932407639</v>
      </c>
      <c r="Z45" s="21">
        <f t="shared" si="51"/>
        <v>1.9692290036018779E-2</v>
      </c>
      <c r="AA45" s="21">
        <f t="shared" si="53"/>
        <v>3.690895124499341E-3</v>
      </c>
      <c r="AC45" s="8"/>
      <c r="AD45" s="8"/>
      <c r="AE45" s="8"/>
      <c r="AF45" s="8"/>
      <c r="AG45" s="8"/>
      <c r="AL45" s="3" t="s">
        <v>56</v>
      </c>
      <c r="AM45" s="7">
        <v>0.59989118967999999</v>
      </c>
      <c r="AN45" s="7">
        <v>8.9813607000000003E-6</v>
      </c>
      <c r="AO45" s="7">
        <v>1.0099048E-4</v>
      </c>
      <c r="AP45" s="7">
        <v>2.9676327807394501E-6</v>
      </c>
      <c r="AQ45" s="7">
        <v>3.9543788474362198E-7</v>
      </c>
      <c r="AR45" s="8">
        <v>2.3371677218376901E-7</v>
      </c>
      <c r="AS45">
        <v>14</v>
      </c>
      <c r="AT45">
        <v>2</v>
      </c>
    </row>
    <row r="46" spans="1:46" x14ac:dyDescent="0.25">
      <c r="A46">
        <f>ROW()</f>
        <v>46</v>
      </c>
      <c r="C46" s="7">
        <f t="shared" si="41"/>
        <v>0.72273577373999998</v>
      </c>
      <c r="D46" s="7">
        <f t="shared" si="41"/>
        <v>1.8332496E-5</v>
      </c>
      <c r="E46" s="7">
        <f t="shared" si="41"/>
        <v>1.2122557E-4</v>
      </c>
      <c r="F46" s="7">
        <f t="shared" si="41"/>
        <v>1.20609096926829E-6</v>
      </c>
      <c r="G46" s="7">
        <f t="shared" si="41"/>
        <v>5.3789098912697902E-7</v>
      </c>
      <c r="H46" s="7">
        <f t="shared" si="41"/>
        <v>2.0933968830587299E-7</v>
      </c>
      <c r="I46" s="8">
        <v>21.54</v>
      </c>
      <c r="J46" s="9">
        <f t="shared" si="42"/>
        <v>120.52630857197735</v>
      </c>
      <c r="K46" s="8">
        <f t="shared" si="43"/>
        <v>6.0263154285988678</v>
      </c>
      <c r="L46">
        <v>10</v>
      </c>
      <c r="M46">
        <v>6</v>
      </c>
      <c r="N46">
        <v>0.83382000000000001</v>
      </c>
      <c r="O46">
        <v>0.2</v>
      </c>
      <c r="P46">
        <v>0.1</v>
      </c>
      <c r="Q46">
        <v>1</v>
      </c>
      <c r="R46" s="10">
        <f t="shared" si="44"/>
        <v>3.0420737542213829E-5</v>
      </c>
      <c r="S46" s="10">
        <f t="shared" si="45"/>
        <v>2.0116034654393326E-4</v>
      </c>
      <c r="T46" s="11">
        <f t="shared" si="46"/>
        <v>0.99987815358824694</v>
      </c>
      <c r="U46" s="11">
        <f t="shared" si="47"/>
        <v>1.0007059324270862</v>
      </c>
      <c r="V46" s="10">
        <f t="shared" si="52"/>
        <v>7.7923097257736945E-5</v>
      </c>
      <c r="W46" s="11">
        <f t="shared" si="48"/>
        <v>0.99990857432578917</v>
      </c>
      <c r="X46" s="20">
        <f t="shared" si="49"/>
        <v>-9.1425674210832142E-2</v>
      </c>
      <c r="Y46" s="20">
        <f t="shared" si="50"/>
        <v>0.12323724928619631</v>
      </c>
      <c r="Z46" s="21">
        <f t="shared" si="51"/>
        <v>2.8954141969063475E-2</v>
      </c>
      <c r="AA46" s="21">
        <f t="shared" si="53"/>
        <v>5.4050333739313781E-3</v>
      </c>
      <c r="AC46" s="8"/>
      <c r="AD46" s="8"/>
      <c r="AE46" s="8"/>
      <c r="AF46" s="8"/>
      <c r="AG46" s="8"/>
      <c r="AL46" s="3" t="s">
        <v>56</v>
      </c>
      <c r="AM46" s="7">
        <v>0.72273577373999998</v>
      </c>
      <c r="AN46" s="7">
        <v>1.8332496E-5</v>
      </c>
      <c r="AO46" s="7">
        <v>1.2122557E-4</v>
      </c>
      <c r="AP46" s="7">
        <v>1.20609096926829E-6</v>
      </c>
      <c r="AQ46" s="7">
        <v>5.3789098912697902E-7</v>
      </c>
      <c r="AR46" s="8">
        <v>2.0933968830587299E-7</v>
      </c>
      <c r="AS46">
        <v>15</v>
      </c>
      <c r="AT46">
        <v>2</v>
      </c>
    </row>
    <row r="47" spans="1:46" x14ac:dyDescent="0.25">
      <c r="A47">
        <f>ROW()</f>
        <v>47</v>
      </c>
      <c r="B47" s="27" t="s">
        <v>55</v>
      </c>
      <c r="C47" s="28">
        <f>AM47</f>
        <v>0.24111372548000001</v>
      </c>
      <c r="D47" s="28">
        <f t="shared" si="41"/>
        <v>-1.3362689139999999E-7</v>
      </c>
      <c r="E47" s="28">
        <f t="shared" si="41"/>
        <v>4.3268307E-5</v>
      </c>
      <c r="F47" s="28">
        <f t="shared" si="41"/>
        <v>1.97092898066336E-7</v>
      </c>
      <c r="G47" s="28">
        <f t="shared" si="41"/>
        <v>1.4973376477913E-7</v>
      </c>
      <c r="H47" s="28">
        <f t="shared" si="41"/>
        <v>1.2004908434053099E-7</v>
      </c>
      <c r="I47" s="29">
        <v>21.54</v>
      </c>
      <c r="J47" s="30">
        <f t="shared" si="42"/>
        <v>40.209089315946727</v>
      </c>
      <c r="K47" s="29">
        <f t="shared" si="43"/>
        <v>2.010454465797336</v>
      </c>
      <c r="L47" s="28">
        <v>10</v>
      </c>
      <c r="M47" s="31">
        <v>6</v>
      </c>
      <c r="N47" s="31">
        <v>0.83382000000000001</v>
      </c>
      <c r="O47" s="31">
        <v>0.2</v>
      </c>
      <c r="P47" s="31">
        <v>0.1</v>
      </c>
      <c r="Q47" s="31">
        <v>1</v>
      </c>
      <c r="R47" s="10">
        <f>Q47*D47/C47/N47</f>
        <v>-6.646601237347808E-7</v>
      </c>
      <c r="S47" s="10">
        <f>Q47*E47/C47/N47</f>
        <v>2.1521654798006083E-4</v>
      </c>
      <c r="T47" s="11">
        <f>M47*N47*O47/(P47*U47*L47)</f>
        <v>0.99987815358824694</v>
      </c>
      <c r="U47" s="11">
        <f t="shared" si="47"/>
        <v>1.0007059324270862</v>
      </c>
      <c r="V47" s="10">
        <f t="shared" si="52"/>
        <v>7.7923097257736945E-5</v>
      </c>
      <c r="W47" s="11">
        <f>R47+T47</f>
        <v>0.99987748892812323</v>
      </c>
      <c r="X47" s="20">
        <f>1000*(W47-1)</f>
        <v>-0.12251107187677412</v>
      </c>
      <c r="Y47" s="20">
        <f>1000*(S47-V47)</f>
        <v>0.13729345072232388</v>
      </c>
      <c r="Z47" t="s">
        <v>77</v>
      </c>
      <c r="AA47" t="s">
        <v>78</v>
      </c>
      <c r="AB47" t="s">
        <v>79</v>
      </c>
      <c r="AD47" s="8"/>
      <c r="AE47" s="8"/>
      <c r="AF47" s="8"/>
      <c r="AG47" s="8"/>
      <c r="AL47" s="3" t="s">
        <v>56</v>
      </c>
      <c r="AM47" s="7">
        <v>0.24111372548000001</v>
      </c>
      <c r="AN47" s="7">
        <v>-1.3362689139999999E-7</v>
      </c>
      <c r="AO47" s="7">
        <v>4.3268307E-5</v>
      </c>
      <c r="AP47" s="7">
        <v>1.97092898066336E-7</v>
      </c>
      <c r="AQ47" s="7">
        <v>1.4973376477913E-7</v>
      </c>
      <c r="AR47" s="8">
        <v>1.2004908434053099E-7</v>
      </c>
      <c r="AS47">
        <v>13</v>
      </c>
      <c r="AT47">
        <v>2</v>
      </c>
    </row>
    <row r="48" spans="1:46" x14ac:dyDescent="0.25">
      <c r="A48">
        <f>ROW()</f>
        <v>48</v>
      </c>
      <c r="B48" s="27" t="s">
        <v>80</v>
      </c>
      <c r="C48" s="28">
        <f t="shared" ref="C48:C49" si="54">AM48</f>
        <v>0.24133191141999999</v>
      </c>
      <c r="D48" s="28">
        <f t="shared" si="41"/>
        <v>-2.6025395E-4</v>
      </c>
      <c r="E48" s="28">
        <f t="shared" si="41"/>
        <v>3.3018220000000003E-5</v>
      </c>
      <c r="F48" s="28">
        <f t="shared" si="41"/>
        <v>1.23674300868718E-7</v>
      </c>
      <c r="G48" s="28">
        <f t="shared" si="41"/>
        <v>1.3770580053142399E-7</v>
      </c>
      <c r="H48" s="28">
        <f t="shared" si="41"/>
        <v>1.5922795608811901E-7</v>
      </c>
      <c r="I48" s="29">
        <v>21.54</v>
      </c>
      <c r="J48" s="30">
        <f t="shared" si="42"/>
        <v>40.245474876044874</v>
      </c>
      <c r="K48" s="29">
        <f t="shared" si="43"/>
        <v>2.0122737438022438</v>
      </c>
      <c r="L48" s="28">
        <v>10</v>
      </c>
      <c r="M48" s="28">
        <v>6</v>
      </c>
      <c r="N48" s="31">
        <v>0.83382000000000001</v>
      </c>
      <c r="O48" s="31">
        <v>0.2</v>
      </c>
      <c r="P48" s="31">
        <v>0.1</v>
      </c>
      <c r="Q48" s="31">
        <v>1</v>
      </c>
      <c r="R48" s="10">
        <f>Q48*D48/C48/N48</f>
        <v>-1.2933327326939293E-3</v>
      </c>
      <c r="S48" s="10">
        <f>Q48*E48/C48/N48</f>
        <v>1.6408413667223632E-4</v>
      </c>
      <c r="T48" s="11">
        <f>M48*N48*O48/(P48*U48*L48)</f>
        <v>0.99987815358824694</v>
      </c>
      <c r="U48" s="11">
        <f>$AA$16</f>
        <v>1.0007059324270862</v>
      </c>
      <c r="V48" s="10">
        <f t="shared" si="52"/>
        <v>7.7923097257736945E-5</v>
      </c>
      <c r="W48" s="11">
        <f>R48+T48</f>
        <v>0.998584820855553</v>
      </c>
      <c r="X48" s="32">
        <f>1000*(W48-1)</f>
        <v>-1.4151791444469985</v>
      </c>
      <c r="Y48" s="32">
        <f>1000*(S48-V48)</f>
        <v>8.6161039414499374E-2</v>
      </c>
      <c r="Z48" s="3"/>
      <c r="AA48" s="33">
        <f>100*-(X48-X47)/1000</f>
        <v>0.12926680725702244</v>
      </c>
      <c r="AB48" s="33">
        <f>100*-(Y48-Y47)/1000</f>
        <v>5.1132411307824501E-3</v>
      </c>
      <c r="AC48" s="1"/>
      <c r="AD48" s="8"/>
      <c r="AE48" s="20"/>
      <c r="AF48" s="8"/>
      <c r="AG48" s="8"/>
      <c r="AL48" s="3" t="s">
        <v>56</v>
      </c>
      <c r="AM48" s="7">
        <v>0.24133191141999999</v>
      </c>
      <c r="AN48" s="7">
        <v>-2.6025395E-4</v>
      </c>
      <c r="AO48" s="7">
        <v>3.3018220000000003E-5</v>
      </c>
      <c r="AP48" s="7">
        <v>1.23674300868718E-7</v>
      </c>
      <c r="AQ48" s="7">
        <v>1.3770580053142399E-7</v>
      </c>
      <c r="AR48" s="8">
        <v>1.5922795608811901E-7</v>
      </c>
      <c r="AS48">
        <v>16</v>
      </c>
      <c r="AT48">
        <v>2</v>
      </c>
    </row>
    <row r="49" spans="1:46" x14ac:dyDescent="0.25">
      <c r="A49">
        <f>ROW()</f>
        <v>49</v>
      </c>
      <c r="B49" s="27" t="s">
        <v>81</v>
      </c>
      <c r="C49" s="28">
        <f t="shared" si="54"/>
        <v>0.24143034074</v>
      </c>
      <c r="D49" s="28">
        <f t="shared" si="41"/>
        <v>-3.8948131999999999E-7</v>
      </c>
      <c r="E49" s="28">
        <f t="shared" si="41"/>
        <v>3.6028609000000001E-5</v>
      </c>
      <c r="F49" s="28">
        <f t="shared" si="41"/>
        <v>3.1634450199722503E-8</v>
      </c>
      <c r="G49" s="28">
        <f t="shared" si="41"/>
        <v>1.3243437399632201E-7</v>
      </c>
      <c r="H49" s="28">
        <f t="shared" si="41"/>
        <v>1.3358825778862499E-7</v>
      </c>
      <c r="I49" s="29">
        <v>21.54</v>
      </c>
      <c r="J49" s="30">
        <f t="shared" si="42"/>
        <v>40.261889343165358</v>
      </c>
      <c r="K49" s="29">
        <f t="shared" si="43"/>
        <v>2.0130944671582678</v>
      </c>
      <c r="L49" s="28">
        <v>10</v>
      </c>
      <c r="M49" s="28">
        <v>6</v>
      </c>
      <c r="N49" s="31">
        <v>0.83382000000000001</v>
      </c>
      <c r="O49" s="31">
        <v>0.2</v>
      </c>
      <c r="P49" s="31">
        <v>0.1</v>
      </c>
      <c r="Q49" s="31">
        <v>1</v>
      </c>
      <c r="R49" s="10">
        <f>Q49*D49/C49/N49</f>
        <v>-1.9347394091733859E-6</v>
      </c>
      <c r="S49" s="10">
        <f>Q49*E49/C49/N49</f>
        <v>1.7897127823742341E-4</v>
      </c>
      <c r="T49" s="11">
        <f>M49*N49*O49/(P49*U49*L49)</f>
        <v>0.99987815358824694</v>
      </c>
      <c r="U49" s="11">
        <f>$AA$16</f>
        <v>1.0007059324270862</v>
      </c>
      <c r="V49" s="10">
        <f t="shared" si="52"/>
        <v>7.7923097257736945E-5</v>
      </c>
      <c r="W49" s="11">
        <f>R49+T49</f>
        <v>0.99987621884883782</v>
      </c>
      <c r="X49" s="32">
        <f>1000*(W49-1)</f>
        <v>-0.12378115116218336</v>
      </c>
      <c r="Y49" s="32">
        <f>1000*(S49-V49)</f>
        <v>0.10104818097968646</v>
      </c>
      <c r="Z49" s="3"/>
      <c r="AA49" s="33">
        <f>100*-(X49-X47)/1000</f>
        <v>1.2700792854092313E-4</v>
      </c>
      <c r="AB49" s="33">
        <f>100*-(Y49-Y47)/1000</f>
        <v>3.624526974263742E-3</v>
      </c>
      <c r="AC49" s="1"/>
      <c r="AL49" s="3" t="s">
        <v>56</v>
      </c>
      <c r="AM49">
        <v>0.24143034074</v>
      </c>
      <c r="AN49" s="7">
        <v>-3.8948131999999999E-7</v>
      </c>
      <c r="AO49" s="7">
        <v>3.6028609000000001E-5</v>
      </c>
      <c r="AP49" s="7">
        <v>3.1634450199722503E-8</v>
      </c>
      <c r="AQ49" s="7">
        <v>1.3243437399632201E-7</v>
      </c>
      <c r="AR49" s="7">
        <v>1.3358825778862499E-7</v>
      </c>
      <c r="AS49">
        <v>13</v>
      </c>
      <c r="AT49">
        <v>2</v>
      </c>
    </row>
    <row r="50" spans="1:46" x14ac:dyDescent="0.25">
      <c r="D50" s="7"/>
      <c r="F50" s="7"/>
      <c r="G50" s="7"/>
      <c r="H50" s="7"/>
      <c r="I50" s="8"/>
      <c r="J50" s="9"/>
      <c r="K50" s="8"/>
      <c r="R50" s="10"/>
      <c r="S50" s="10"/>
      <c r="T50" s="11"/>
      <c r="U50" s="11"/>
      <c r="V50" s="11"/>
      <c r="W50" s="11"/>
      <c r="X50" s="32"/>
      <c r="Y50" s="34"/>
      <c r="Z50" s="3"/>
      <c r="AA50" s="3"/>
      <c r="AB50" s="3"/>
      <c r="AC50" s="1"/>
    </row>
    <row r="51" spans="1:46" x14ac:dyDescent="0.25">
      <c r="A51">
        <f>ROW()</f>
        <v>51</v>
      </c>
      <c r="B51" s="19" t="s">
        <v>82</v>
      </c>
      <c r="D51" s="7"/>
      <c r="F51" s="7"/>
      <c r="G51" s="7"/>
      <c r="H51" s="7"/>
      <c r="J51" s="7"/>
      <c r="L51" s="7"/>
      <c r="M51" s="7"/>
      <c r="N51" s="7"/>
      <c r="R51" s="10"/>
      <c r="S51" s="10"/>
      <c r="T51" s="11"/>
      <c r="U51" s="11"/>
      <c r="V51" s="11"/>
      <c r="W51" s="11"/>
      <c r="X51" s="8"/>
      <c r="Y51" s="8"/>
      <c r="AA51" s="20"/>
      <c r="AB51" t="s">
        <v>62</v>
      </c>
    </row>
    <row r="52" spans="1:46" x14ac:dyDescent="0.25">
      <c r="A52">
        <f>ROW()</f>
        <v>52</v>
      </c>
      <c r="C52" s="1" t="str">
        <f>B56&amp;" range, "&amp;B58&amp;", vs shunts and 500 AT on "&amp;B60&amp;" range."</f>
        <v>30/5 range, l - 1200At(5A), vs shunts and 500 AT on 50/5 range.</v>
      </c>
      <c r="F52" s="7"/>
      <c r="G52" s="7"/>
      <c r="H52" s="7"/>
      <c r="J52" s="1" t="s">
        <v>83</v>
      </c>
      <c r="L52" s="7"/>
      <c r="M52" s="7"/>
      <c r="N52" s="7"/>
      <c r="R52" s="5"/>
      <c r="S52" s="5"/>
      <c r="X52" s="11"/>
      <c r="Y52" s="11"/>
      <c r="Z52" t="s">
        <v>65</v>
      </c>
      <c r="AA52" t="s">
        <v>65</v>
      </c>
      <c r="AB52" t="s">
        <v>66</v>
      </c>
      <c r="AF52" s="35"/>
      <c r="AG52" s="36" t="s">
        <v>84</v>
      </c>
      <c r="AH52" s="35">
        <f>[1]Calculations!K3</f>
        <v>0.6</v>
      </c>
      <c r="AI52" s="35" t="s">
        <v>85</v>
      </c>
      <c r="AJ52" s="1" t="s">
        <v>86</v>
      </c>
    </row>
    <row r="53" spans="1:46" x14ac:dyDescent="0.25">
      <c r="A53">
        <f>ROW()</f>
        <v>53</v>
      </c>
      <c r="B53" s="6">
        <v>43383</v>
      </c>
      <c r="I53" s="8"/>
      <c r="J53" s="9"/>
      <c r="K53" s="8"/>
      <c r="L53" s="7"/>
      <c r="M53" s="7"/>
      <c r="N53" s="7"/>
      <c r="R53" s="10"/>
      <c r="S53" s="10"/>
      <c r="T53" s="11"/>
      <c r="U53" s="11"/>
      <c r="V53" s="11"/>
      <c r="W53" s="11"/>
      <c r="X53" t="s">
        <v>67</v>
      </c>
      <c r="Y53" t="s">
        <v>68</v>
      </c>
      <c r="Z53" t="s">
        <v>69</v>
      </c>
      <c r="AA53" t="s">
        <v>70</v>
      </c>
      <c r="AB53" t="s">
        <v>67</v>
      </c>
      <c r="AC53" t="s">
        <v>68</v>
      </c>
      <c r="AF53" s="18"/>
      <c r="AG53" s="35" t="s">
        <v>87</v>
      </c>
      <c r="AH53" s="35" t="s">
        <v>17</v>
      </c>
      <c r="AI53" s="18"/>
    </row>
    <row r="54" spans="1:46" x14ac:dyDescent="0.25">
      <c r="A54">
        <f>ROW()</f>
        <v>54</v>
      </c>
      <c r="B54" s="3" t="s">
        <v>46</v>
      </c>
      <c r="C54" s="7">
        <f t="shared" ref="C54:H60" si="55">AM54</f>
        <v>2.9913531992E-2</v>
      </c>
      <c r="D54" s="7">
        <f t="shared" si="55"/>
        <v>-2.4998987999999999E-6</v>
      </c>
      <c r="E54" s="7">
        <f t="shared" si="55"/>
        <v>1.0905928999999999E-5</v>
      </c>
      <c r="F54" s="7">
        <f t="shared" si="55"/>
        <v>2.6476681319403201E-8</v>
      </c>
      <c r="G54" s="7">
        <f t="shared" si="55"/>
        <v>8.2951849458345405E-8</v>
      </c>
      <c r="H54" s="7">
        <f t="shared" si="55"/>
        <v>1.0757388836980801E-7</v>
      </c>
      <c r="I54" s="8">
        <v>20.94</v>
      </c>
      <c r="J54" s="9">
        <f>100*C54/0.5*N54</f>
        <v>4.9885002491138879</v>
      </c>
      <c r="K54" s="8">
        <f>C54/P54*N54</f>
        <v>0.24942501245569437</v>
      </c>
      <c r="L54">
        <v>10</v>
      </c>
      <c r="M54">
        <v>6</v>
      </c>
      <c r="N54">
        <v>0.83382000000000001</v>
      </c>
      <c r="O54">
        <v>0.2</v>
      </c>
      <c r="P54">
        <v>0.1</v>
      </c>
      <c r="Q54">
        <v>1</v>
      </c>
      <c r="R54" s="10">
        <f t="shared" ref="R54:R60" si="56">Q54*D54/C54/N54</f>
        <v>-1.002264678825689E-4</v>
      </c>
      <c r="S54" s="10">
        <f t="shared" ref="S54:S60" si="57">Q54*E54/C54/N54</f>
        <v>4.3724279664763893E-4</v>
      </c>
      <c r="T54" s="11">
        <f t="shared" ref="T54:T60" si="58">M54*N54*O54/(P54*U54*L54)</f>
        <v>0.99987815358824694</v>
      </c>
      <c r="U54" s="11">
        <f t="shared" ref="U54:U60" si="59">$AA$16</f>
        <v>1.0007059324270862</v>
      </c>
      <c r="V54" s="10">
        <f>AA$17</f>
        <v>1.1927894179369755E-4</v>
      </c>
      <c r="W54" s="11">
        <f t="shared" ref="W54:W60" si="60">R54+T54</f>
        <v>0.9997779271203644</v>
      </c>
      <c r="X54" s="8">
        <f t="shared" ref="X54:X60" si="61">1000*(W54-1)</f>
        <v>-0.22207287963560418</v>
      </c>
      <c r="Y54" s="8">
        <f t="shared" ref="Y54:Y60" si="62">1000*(S54-V54)</f>
        <v>0.31796385485394135</v>
      </c>
      <c r="Z54" s="21">
        <f t="shared" ref="Z54:Z60" si="63">((C54*N54)^2/P54-$AB$10)*$Z$28*0.001</f>
        <v>-7.706575570528728E-4</v>
      </c>
      <c r="AA54" s="21">
        <f>(C54^2/O54-$Z$10)*$AB$5*0.001</f>
        <v>-9.6287117127848932E-5</v>
      </c>
      <c r="AB54" s="8">
        <f>0.5*(X54+X62)+AA54-Z54</f>
        <v>-0.22973471918148333</v>
      </c>
      <c r="AC54" s="8">
        <f t="shared" ref="AC54:AC60" si="64">0.5*(Y54+Y62)</f>
        <v>0.33629938856407737</v>
      </c>
      <c r="AF54" s="18"/>
      <c r="AG54" s="37">
        <f>(AB54-AB32)*($AA$48-$AH$52)/($AA$48-$AA$70)</f>
        <v>-9.3965562224815433E-2</v>
      </c>
      <c r="AH54" s="37">
        <f>(Y54-Y32)*($AA$48-$AH$52)/($AA$48-$AA$70)</f>
        <v>0.15274237099012025</v>
      </c>
      <c r="AI54" s="18"/>
      <c r="AL54" s="3" t="s">
        <v>47</v>
      </c>
      <c r="AM54" s="7">
        <v>2.9913531992E-2</v>
      </c>
      <c r="AN54" s="7">
        <v>-2.4998987999999999E-6</v>
      </c>
      <c r="AO54" s="7">
        <v>1.0905928999999999E-5</v>
      </c>
      <c r="AP54" s="7">
        <v>2.6476681319403201E-8</v>
      </c>
      <c r="AQ54" s="7">
        <v>8.2951849458345405E-8</v>
      </c>
      <c r="AR54" s="8">
        <v>1.0757388836980801E-7</v>
      </c>
      <c r="AS54">
        <v>12</v>
      </c>
      <c r="AT54">
        <v>2</v>
      </c>
    </row>
    <row r="55" spans="1:46" x14ac:dyDescent="0.25">
      <c r="A55">
        <f>ROW()</f>
        <v>55</v>
      </c>
      <c r="B55" s="1" t="s">
        <v>71</v>
      </c>
      <c r="C55" s="7">
        <f t="shared" si="55"/>
        <v>5.9987968904000002E-2</v>
      </c>
      <c r="D55" s="7">
        <f t="shared" si="55"/>
        <v>-5.1321749999999997E-6</v>
      </c>
      <c r="E55" s="7">
        <f t="shared" si="55"/>
        <v>2.0717994000000001E-5</v>
      </c>
      <c r="F55" s="7">
        <f t="shared" si="55"/>
        <v>3.2556369520504902E-8</v>
      </c>
      <c r="G55" s="7">
        <f t="shared" si="55"/>
        <v>1.15436099072171E-7</v>
      </c>
      <c r="H55" s="7">
        <f t="shared" si="55"/>
        <v>1.21324993978982E-7</v>
      </c>
      <c r="I55" s="8">
        <v>20.94</v>
      </c>
      <c r="J55" s="9">
        <f t="shared" ref="J55:J60" si="65">100*C55/0.5*N55</f>
        <v>10.003833646306656</v>
      </c>
      <c r="K55" s="8">
        <f t="shared" ref="K55:K60" si="66">C55/P55*N55</f>
        <v>0.50019168231533284</v>
      </c>
      <c r="L55">
        <v>10</v>
      </c>
      <c r="M55">
        <v>6</v>
      </c>
      <c r="N55">
        <v>0.83382000000000001</v>
      </c>
      <c r="O55">
        <v>0.2</v>
      </c>
      <c r="P55">
        <v>0.1</v>
      </c>
      <c r="Q55">
        <v>1</v>
      </c>
      <c r="R55" s="10">
        <f t="shared" si="56"/>
        <v>-1.0260416519210637E-4</v>
      </c>
      <c r="S55" s="10">
        <f t="shared" si="57"/>
        <v>4.1420108995212924E-4</v>
      </c>
      <c r="T55" s="11">
        <f t="shared" si="58"/>
        <v>0.99987815358824694</v>
      </c>
      <c r="U55" s="11">
        <f t="shared" si="59"/>
        <v>1.0007059324270862</v>
      </c>
      <c r="V55" s="10">
        <f t="shared" ref="V55:V60" si="67">AA$17</f>
        <v>1.1927894179369755E-4</v>
      </c>
      <c r="W55" s="11">
        <f t="shared" si="60"/>
        <v>0.9997755494230548</v>
      </c>
      <c r="X55" s="8">
        <f t="shared" si="61"/>
        <v>-0.22445057694520099</v>
      </c>
      <c r="Y55" s="8">
        <f t="shared" si="62"/>
        <v>0.29492214815843171</v>
      </c>
      <c r="Z55" s="21">
        <f t="shared" si="63"/>
        <v>-6.1653404582812554E-4</v>
      </c>
      <c r="AA55" s="21">
        <f t="shared" ref="AA55:AA60" si="68">(C55^2/O55-$Z$10)*$AB$5*0.001</f>
        <v>-6.7762691598595334E-5</v>
      </c>
      <c r="AB55" s="8">
        <f t="shared" ref="AB55:AB60" si="69">0.5*(X55+X63)+AA55-Z55</f>
        <v>-0.23134193362990946</v>
      </c>
      <c r="AC55" s="8">
        <f t="shared" si="64"/>
        <v>0.30982849024614173</v>
      </c>
      <c r="AF55" s="18"/>
      <c r="AG55" s="37">
        <f t="shared" ref="AG55:AH60" si="70">(X55-X33)*($AA$48-$AH$52)/($AA$48-$AA$70)</f>
        <v>-9.4126467113707424E-2</v>
      </c>
      <c r="AH55" s="37">
        <f t="shared" si="70"/>
        <v>0.13810959756647398</v>
      </c>
      <c r="AI55" s="18"/>
      <c r="AL55" s="3" t="s">
        <v>47</v>
      </c>
      <c r="AM55" s="7">
        <v>5.9987968904000002E-2</v>
      </c>
      <c r="AN55" s="7">
        <v>-5.1321749999999997E-6</v>
      </c>
      <c r="AO55" s="7">
        <v>2.0717994000000001E-5</v>
      </c>
      <c r="AP55" s="7">
        <v>3.2556369520504902E-8</v>
      </c>
      <c r="AQ55" s="7">
        <v>1.15436099072171E-7</v>
      </c>
      <c r="AR55" s="8">
        <v>1.21324993978982E-7</v>
      </c>
      <c r="AS55">
        <v>12</v>
      </c>
      <c r="AT55">
        <v>2</v>
      </c>
    </row>
    <row r="56" spans="1:46" x14ac:dyDescent="0.25">
      <c r="A56">
        <f>ROW()</f>
        <v>56</v>
      </c>
      <c r="B56" s="22" t="s">
        <v>72</v>
      </c>
      <c r="C56" s="7">
        <f t="shared" si="55"/>
        <v>0.120033232</v>
      </c>
      <c r="D56" s="7">
        <f t="shared" si="55"/>
        <v>-1.0610226E-5</v>
      </c>
      <c r="E56" s="7">
        <f t="shared" si="55"/>
        <v>3.8717790000000003E-5</v>
      </c>
      <c r="F56" s="7">
        <f t="shared" si="55"/>
        <v>1.5295380008390398E-8</v>
      </c>
      <c r="G56" s="7">
        <f t="shared" si="55"/>
        <v>1.40910103697357E-7</v>
      </c>
      <c r="H56" s="7">
        <f t="shared" si="55"/>
        <v>9.3233099809027095E-8</v>
      </c>
      <c r="I56" s="8">
        <v>20.94</v>
      </c>
      <c r="J56" s="9">
        <f t="shared" si="65"/>
        <v>20.017221901248</v>
      </c>
      <c r="K56" s="8">
        <f t="shared" si="66"/>
        <v>1.0008610950624</v>
      </c>
      <c r="L56">
        <v>10</v>
      </c>
      <c r="M56">
        <v>6</v>
      </c>
      <c r="N56">
        <v>0.83382000000000001</v>
      </c>
      <c r="O56">
        <v>0.2</v>
      </c>
      <c r="P56">
        <v>0.1</v>
      </c>
      <c r="Q56">
        <v>1</v>
      </c>
      <c r="R56" s="10">
        <f t="shared" si="56"/>
        <v>-1.0601097447332081E-4</v>
      </c>
      <c r="S56" s="10">
        <f t="shared" si="57"/>
        <v>3.8684478986153513E-4</v>
      </c>
      <c r="T56" s="11">
        <f t="shared" si="58"/>
        <v>0.99987815358824694</v>
      </c>
      <c r="U56" s="11">
        <f t="shared" si="59"/>
        <v>1.0007059324270862</v>
      </c>
      <c r="V56" s="10">
        <f t="shared" si="67"/>
        <v>1.1927894179369755E-4</v>
      </c>
      <c r="W56" s="11">
        <f t="shared" si="60"/>
        <v>0.99977214261377367</v>
      </c>
      <c r="X56" s="8">
        <f t="shared" si="61"/>
        <v>-0.22785738622632667</v>
      </c>
      <c r="Y56" s="8">
        <f t="shared" si="62"/>
        <v>0.26756584806783756</v>
      </c>
      <c r="Z56" s="21">
        <f t="shared" si="63"/>
        <v>-3.5510111761100719E-7</v>
      </c>
      <c r="AA56" s="21">
        <f t="shared" si="68"/>
        <v>4.6276693316916426E-5</v>
      </c>
      <c r="AB56" s="8">
        <f t="shared" si="69"/>
        <v>-0.23525018270264231</v>
      </c>
      <c r="AC56" s="8">
        <f t="shared" si="64"/>
        <v>0.27999408514804408</v>
      </c>
      <c r="AF56" s="18"/>
      <c r="AG56" s="37">
        <f t="shared" si="70"/>
        <v>-9.5600502619257621E-2</v>
      </c>
      <c r="AH56" s="37">
        <f t="shared" si="70"/>
        <v>0.12115703808513031</v>
      </c>
      <c r="AI56" s="18"/>
      <c r="AL56" s="3" t="s">
        <v>47</v>
      </c>
      <c r="AM56" s="7">
        <v>0.120033232</v>
      </c>
      <c r="AN56" s="7">
        <v>-1.0610226E-5</v>
      </c>
      <c r="AO56" s="7">
        <v>3.8717790000000003E-5</v>
      </c>
      <c r="AP56" s="7">
        <v>1.5295380008390398E-8</v>
      </c>
      <c r="AQ56" s="7">
        <v>1.40910103697357E-7</v>
      </c>
      <c r="AR56" s="8">
        <v>9.3233099809027095E-8</v>
      </c>
      <c r="AS56">
        <v>13</v>
      </c>
      <c r="AT56">
        <v>2</v>
      </c>
    </row>
    <row r="57" spans="1:46" x14ac:dyDescent="0.25">
      <c r="A57">
        <f>ROW()</f>
        <v>57</v>
      </c>
      <c r="B57" s="23" t="s">
        <v>73</v>
      </c>
      <c r="C57" s="7">
        <f t="shared" si="55"/>
        <v>0.24039735851999999</v>
      </c>
      <c r="D57" s="7">
        <f t="shared" si="55"/>
        <v>-2.1058432999999998E-5</v>
      </c>
      <c r="E57" s="7">
        <f t="shared" si="55"/>
        <v>7.1247686000000001E-5</v>
      </c>
      <c r="F57" s="7">
        <f t="shared" si="55"/>
        <v>3.1803207469276898E-7</v>
      </c>
      <c r="G57" s="7">
        <f t="shared" si="55"/>
        <v>1.8518053950402001E-7</v>
      </c>
      <c r="H57" s="7">
        <f t="shared" si="55"/>
        <v>1.8005381974287599E-7</v>
      </c>
      <c r="I57" s="8">
        <v>20.94</v>
      </c>
      <c r="J57" s="9">
        <f t="shared" si="65"/>
        <v>40.089625096229277</v>
      </c>
      <c r="K57" s="8">
        <f t="shared" si="66"/>
        <v>2.0044812548114637</v>
      </c>
      <c r="L57">
        <v>10</v>
      </c>
      <c r="M57">
        <v>6</v>
      </c>
      <c r="N57">
        <v>0.83382000000000001</v>
      </c>
      <c r="O57">
        <v>0.2</v>
      </c>
      <c r="P57">
        <v>0.1</v>
      </c>
      <c r="Q57">
        <v>1</v>
      </c>
      <c r="R57" s="10">
        <f t="shared" si="56"/>
        <v>-1.0505677191768349E-4</v>
      </c>
      <c r="S57" s="10">
        <f t="shared" si="57"/>
        <v>3.5544201687583941E-4</v>
      </c>
      <c r="T57" s="11">
        <f t="shared" si="58"/>
        <v>0.99987815358824694</v>
      </c>
      <c r="U57" s="11">
        <f t="shared" si="59"/>
        <v>1.0007059324270862</v>
      </c>
      <c r="V57" s="10">
        <f t="shared" si="67"/>
        <v>1.1927894179369755E-4</v>
      </c>
      <c r="W57" s="11">
        <f t="shared" si="60"/>
        <v>0.99977309681632931</v>
      </c>
      <c r="X57" s="8">
        <f t="shared" si="61"/>
        <v>-0.22690318367069029</v>
      </c>
      <c r="Y57" s="8">
        <f t="shared" si="62"/>
        <v>0.23616307508214185</v>
      </c>
      <c r="Z57" s="21">
        <f t="shared" si="63"/>
        <v>2.4726394495262769E-3</v>
      </c>
      <c r="AA57" s="21">
        <f t="shared" si="68"/>
        <v>5.0396642756665743E-4</v>
      </c>
      <c r="AB57" s="8">
        <f t="shared" si="69"/>
        <v>-0.23573707082355214</v>
      </c>
      <c r="AC57" s="8">
        <f t="shared" si="64"/>
        <v>0.2468153136375604</v>
      </c>
      <c r="AF57" s="18"/>
      <c r="AG57" s="37">
        <f t="shared" si="70"/>
        <v>-9.9378571599830531E-2</v>
      </c>
      <c r="AH57" s="37">
        <f t="shared" si="70"/>
        <v>0.10255241555666654</v>
      </c>
      <c r="AI57" s="18"/>
      <c r="AL57" s="3" t="s">
        <v>47</v>
      </c>
      <c r="AM57" s="7">
        <v>0.24039735851999999</v>
      </c>
      <c r="AN57" s="7">
        <v>-2.1058432999999998E-5</v>
      </c>
      <c r="AO57" s="7">
        <v>7.1247686000000001E-5</v>
      </c>
      <c r="AP57" s="7">
        <v>3.1803207469276898E-7</v>
      </c>
      <c r="AQ57" s="7">
        <v>1.8518053950402001E-7</v>
      </c>
      <c r="AR57" s="8">
        <v>1.8005381974287599E-7</v>
      </c>
      <c r="AS57">
        <v>14</v>
      </c>
      <c r="AT57">
        <v>2</v>
      </c>
    </row>
    <row r="58" spans="1:46" x14ac:dyDescent="0.25">
      <c r="A58">
        <f>ROW()</f>
        <v>58</v>
      </c>
      <c r="B58" s="24" t="s">
        <v>74</v>
      </c>
      <c r="C58" s="7">
        <f t="shared" si="55"/>
        <v>0.36010682717999998</v>
      </c>
      <c r="D58" s="7">
        <f t="shared" si="55"/>
        <v>-2.9244874000000001E-5</v>
      </c>
      <c r="E58" s="7">
        <f t="shared" si="55"/>
        <v>1.004792E-4</v>
      </c>
      <c r="F58" s="7">
        <f t="shared" si="55"/>
        <v>8.1663224495927902E-7</v>
      </c>
      <c r="G58" s="7">
        <f t="shared" si="55"/>
        <v>9.6632858407479496E-8</v>
      </c>
      <c r="H58" s="7">
        <f t="shared" si="55"/>
        <v>1.5006865095682E-7</v>
      </c>
      <c r="I58" s="8">
        <v>20.93</v>
      </c>
      <c r="J58" s="9">
        <f t="shared" si="65"/>
        <v>60.052854927845516</v>
      </c>
      <c r="K58" s="8">
        <f t="shared" si="66"/>
        <v>3.0026427463922758</v>
      </c>
      <c r="L58">
        <v>10</v>
      </c>
      <c r="M58">
        <v>6</v>
      </c>
      <c r="N58">
        <v>0.83382000000000001</v>
      </c>
      <c r="O58">
        <v>0.2</v>
      </c>
      <c r="P58">
        <v>0.1</v>
      </c>
      <c r="Q58">
        <v>1</v>
      </c>
      <c r="R58" s="10">
        <f t="shared" si="56"/>
        <v>-9.739711470882839E-5</v>
      </c>
      <c r="S58" s="10">
        <f t="shared" si="57"/>
        <v>3.3463588074447877E-4</v>
      </c>
      <c r="T58" s="11">
        <f t="shared" si="58"/>
        <v>0.99987815358824694</v>
      </c>
      <c r="U58" s="11">
        <f t="shared" si="59"/>
        <v>1.0007059324270862</v>
      </c>
      <c r="V58" s="10">
        <f t="shared" si="67"/>
        <v>1.1927894179369755E-4</v>
      </c>
      <c r="W58" s="11">
        <f t="shared" si="60"/>
        <v>0.99978075647353815</v>
      </c>
      <c r="X58" s="8">
        <f t="shared" si="61"/>
        <v>-0.21924352646185419</v>
      </c>
      <c r="Y58" s="8">
        <f t="shared" si="62"/>
        <v>0.2153569389507812</v>
      </c>
      <c r="Z58" s="21">
        <f t="shared" si="63"/>
        <v>6.5704227622441751E-3</v>
      </c>
      <c r="AA58" s="21">
        <f t="shared" si="68"/>
        <v>1.2623641178982261E-3</v>
      </c>
      <c r="AB58" s="8">
        <f t="shared" si="69"/>
        <v>-0.23135413428065624</v>
      </c>
      <c r="AC58" s="8">
        <f t="shared" si="64"/>
        <v>0.22557390893206508</v>
      </c>
      <c r="AF58" s="18"/>
      <c r="AG58" s="37">
        <f t="shared" si="70"/>
        <v>-0.1010756635673645</v>
      </c>
      <c r="AH58" s="37">
        <f t="shared" si="70"/>
        <v>9.0824543584334977E-2</v>
      </c>
      <c r="AI58" s="18"/>
      <c r="AL58" s="3" t="s">
        <v>47</v>
      </c>
      <c r="AM58" s="7">
        <v>0.36010682717999998</v>
      </c>
      <c r="AN58" s="7">
        <v>-2.9244874000000001E-5</v>
      </c>
      <c r="AO58" s="7">
        <v>1.004792E-4</v>
      </c>
      <c r="AP58" s="7">
        <v>8.1663224495927902E-7</v>
      </c>
      <c r="AQ58" s="7">
        <v>9.6632858407479496E-8</v>
      </c>
      <c r="AR58" s="8">
        <v>1.5006865095682E-7</v>
      </c>
      <c r="AS58">
        <v>14</v>
      </c>
      <c r="AT58">
        <v>2</v>
      </c>
    </row>
    <row r="59" spans="1:46" x14ac:dyDescent="0.25">
      <c r="A59">
        <f>ROW()</f>
        <v>59</v>
      </c>
      <c r="B59" s="25" t="s">
        <v>75</v>
      </c>
      <c r="C59" s="7">
        <f t="shared" si="55"/>
        <v>0.60012211585999997</v>
      </c>
      <c r="D59" s="7">
        <f t="shared" si="55"/>
        <v>-3.9762341999999999E-5</v>
      </c>
      <c r="E59" s="7">
        <f t="shared" si="55"/>
        <v>1.5729673E-4</v>
      </c>
      <c r="F59" s="7">
        <f t="shared" si="55"/>
        <v>1.1994450959053699E-6</v>
      </c>
      <c r="G59" s="7">
        <f t="shared" si="55"/>
        <v>4.8940076382858197E-7</v>
      </c>
      <c r="H59" s="7">
        <f t="shared" si="55"/>
        <v>6.4514954630690102E-7</v>
      </c>
      <c r="I59" s="8">
        <v>20.93</v>
      </c>
      <c r="J59" s="9">
        <f t="shared" si="65"/>
        <v>100.07876452927704</v>
      </c>
      <c r="K59" s="8">
        <f t="shared" si="66"/>
        <v>5.003938226463851</v>
      </c>
      <c r="L59">
        <v>10</v>
      </c>
      <c r="M59">
        <v>6</v>
      </c>
      <c r="N59">
        <v>0.83382000000000001</v>
      </c>
      <c r="O59">
        <v>0.2</v>
      </c>
      <c r="P59">
        <v>0.1</v>
      </c>
      <c r="Q59">
        <v>1</v>
      </c>
      <c r="R59" s="10">
        <f t="shared" si="56"/>
        <v>-7.9462096054089317E-5</v>
      </c>
      <c r="S59" s="10">
        <f t="shared" si="57"/>
        <v>3.14345866957589E-4</v>
      </c>
      <c r="T59" s="11">
        <f t="shared" si="58"/>
        <v>0.99987815358824694</v>
      </c>
      <c r="U59" s="11">
        <f t="shared" si="59"/>
        <v>1.0007059324270862</v>
      </c>
      <c r="V59" s="10">
        <f t="shared" si="67"/>
        <v>1.1927894179369755E-4</v>
      </c>
      <c r="W59" s="11">
        <f t="shared" si="60"/>
        <v>0.9997986914921928</v>
      </c>
      <c r="X59" s="8">
        <f t="shared" si="61"/>
        <v>-0.20130850780719634</v>
      </c>
      <c r="Y59" s="8">
        <f t="shared" si="62"/>
        <v>0.19506692516389143</v>
      </c>
      <c r="Z59" s="21">
        <f t="shared" si="63"/>
        <v>1.970808663817554E-2</v>
      </c>
      <c r="AA59" s="21">
        <f t="shared" si="68"/>
        <v>3.6938186823540445E-3</v>
      </c>
      <c r="AB59" s="8">
        <f t="shared" si="69"/>
        <v>-0.223307074323986</v>
      </c>
      <c r="AC59" s="8">
        <f t="shared" si="64"/>
        <v>0.20353546651499238</v>
      </c>
      <c r="AF59" s="18"/>
      <c r="AG59" s="37">
        <f t="shared" si="70"/>
        <v>-0.10347531770882398</v>
      </c>
      <c r="AH59" s="37">
        <f t="shared" si="70"/>
        <v>7.9703707845963978E-2</v>
      </c>
      <c r="AI59" s="18"/>
      <c r="AL59" s="3" t="s">
        <v>47</v>
      </c>
      <c r="AM59" s="7">
        <v>0.60012211585999997</v>
      </c>
      <c r="AN59" s="7">
        <v>-3.9762341999999999E-5</v>
      </c>
      <c r="AO59" s="7">
        <v>1.5729673E-4</v>
      </c>
      <c r="AP59" s="7">
        <v>1.1994450959053699E-6</v>
      </c>
      <c r="AQ59" s="7">
        <v>4.8940076382858197E-7</v>
      </c>
      <c r="AR59" s="8">
        <v>6.4514954630690102E-7</v>
      </c>
      <c r="AS59">
        <v>15</v>
      </c>
      <c r="AT59">
        <v>2</v>
      </c>
    </row>
    <row r="60" spans="1:46" x14ac:dyDescent="0.25">
      <c r="A60">
        <f>ROW()</f>
        <v>60</v>
      </c>
      <c r="B60" s="26" t="s">
        <v>76</v>
      </c>
      <c r="C60" s="7">
        <f t="shared" si="55"/>
        <v>0.72024924615999997</v>
      </c>
      <c r="D60" s="7">
        <f t="shared" si="55"/>
        <v>-3.9923869000000001E-5</v>
      </c>
      <c r="E60" s="7">
        <f t="shared" si="55"/>
        <v>1.8327139E-4</v>
      </c>
      <c r="F60" s="7">
        <f t="shared" si="55"/>
        <v>5.5637056487464096E-6</v>
      </c>
      <c r="G60" s="7">
        <f t="shared" si="55"/>
        <v>5.36761831484878E-7</v>
      </c>
      <c r="H60" s="7">
        <f t="shared" si="55"/>
        <v>6.0897103206967001E-7</v>
      </c>
      <c r="I60" s="8">
        <v>20.93</v>
      </c>
      <c r="J60" s="9">
        <f t="shared" si="65"/>
        <v>120.11164528662623</v>
      </c>
      <c r="K60" s="8">
        <f t="shared" si="66"/>
        <v>6.0055822643313119</v>
      </c>
      <c r="L60">
        <v>10</v>
      </c>
      <c r="M60">
        <v>6</v>
      </c>
      <c r="N60">
        <v>0.83382000000000001</v>
      </c>
      <c r="O60">
        <v>0.2</v>
      </c>
      <c r="P60">
        <v>0.1</v>
      </c>
      <c r="Q60">
        <v>1</v>
      </c>
      <c r="R60" s="10">
        <f t="shared" si="56"/>
        <v>-6.6477932101801458E-5</v>
      </c>
      <c r="S60" s="10">
        <f t="shared" si="57"/>
        <v>3.051683948923581E-4</v>
      </c>
      <c r="T60" s="11">
        <f t="shared" si="58"/>
        <v>0.99987815358824694</v>
      </c>
      <c r="U60" s="11">
        <f t="shared" si="59"/>
        <v>1.0007059324270862</v>
      </c>
      <c r="V60" s="10">
        <f t="shared" si="67"/>
        <v>1.1927894179369755E-4</v>
      </c>
      <c r="W60" s="11">
        <f t="shared" si="60"/>
        <v>0.99981167565614515</v>
      </c>
      <c r="X60" s="8">
        <f t="shared" si="61"/>
        <v>-0.18832434385485097</v>
      </c>
      <c r="Y60" s="8">
        <f t="shared" si="62"/>
        <v>0.18588945309866053</v>
      </c>
      <c r="Z60" s="21">
        <f t="shared" si="63"/>
        <v>2.8749610776441246E-2</v>
      </c>
      <c r="AA60" s="21">
        <f t="shared" si="68"/>
        <v>5.367179741309065E-3</v>
      </c>
      <c r="AB60" s="8">
        <f t="shared" si="69"/>
        <v>-0.2178719620301223</v>
      </c>
      <c r="AC60" s="8">
        <f t="shared" si="64"/>
        <v>0.19302998019839718</v>
      </c>
      <c r="AF60" s="18"/>
      <c r="AG60" s="37">
        <f t="shared" si="70"/>
        <v>-0.10295861730144262</v>
      </c>
      <c r="AH60" s="37">
        <f t="shared" si="70"/>
        <v>7.2729308664942857E-2</v>
      </c>
      <c r="AI60" s="18"/>
      <c r="AL60" s="3" t="s">
        <v>47</v>
      </c>
      <c r="AM60" s="7">
        <v>0.72024924615999997</v>
      </c>
      <c r="AN60" s="7">
        <v>-3.9923869000000001E-5</v>
      </c>
      <c r="AO60" s="7">
        <v>1.8327139E-4</v>
      </c>
      <c r="AP60" s="7">
        <v>5.5637056487464096E-6</v>
      </c>
      <c r="AQ60" s="7">
        <v>5.36761831484878E-7</v>
      </c>
      <c r="AR60" s="8">
        <v>6.0897103206967001E-7</v>
      </c>
      <c r="AS60">
        <v>15</v>
      </c>
      <c r="AT60">
        <v>2</v>
      </c>
    </row>
    <row r="61" spans="1:46" x14ac:dyDescent="0.25">
      <c r="A61">
        <f>ROW()</f>
        <v>61</v>
      </c>
      <c r="D61" s="7"/>
      <c r="F61" s="7"/>
      <c r="G61" s="7"/>
      <c r="H61" s="7"/>
      <c r="I61" s="8"/>
      <c r="J61" s="9"/>
      <c r="K61" s="8"/>
      <c r="R61" s="10"/>
      <c r="S61" s="10"/>
      <c r="T61" s="11"/>
      <c r="U61" s="11"/>
      <c r="V61" s="10"/>
      <c r="W61" s="11"/>
      <c r="X61" s="8"/>
      <c r="Y61" s="8"/>
      <c r="AA61" s="8"/>
      <c r="AB61" s="8"/>
      <c r="AN61" s="7"/>
      <c r="AO61" s="7"/>
      <c r="AP61" s="7"/>
      <c r="AQ61" s="7"/>
      <c r="AR61" s="8"/>
    </row>
    <row r="62" spans="1:46" x14ac:dyDescent="0.25">
      <c r="A62">
        <f>ROW()</f>
        <v>62</v>
      </c>
      <c r="B62" s="3" t="s">
        <v>55</v>
      </c>
      <c r="C62" s="7">
        <f t="shared" ref="C62:H71" si="71">AM62</f>
        <v>2.9890239751999999E-2</v>
      </c>
      <c r="D62" s="7">
        <f t="shared" si="71"/>
        <v>-2.9134802999999998E-6</v>
      </c>
      <c r="E62" s="7">
        <f t="shared" si="71"/>
        <v>1.0780678E-5</v>
      </c>
      <c r="F62" s="7">
        <f t="shared" si="71"/>
        <v>4.3173540164235697E-8</v>
      </c>
      <c r="G62" s="7">
        <f t="shared" si="71"/>
        <v>2.02576819140073E-7</v>
      </c>
      <c r="H62" s="7">
        <f t="shared" si="71"/>
        <v>2.1849938561927399E-7</v>
      </c>
      <c r="I62" s="8">
        <v>20.95</v>
      </c>
      <c r="J62" s="9">
        <f t="shared" ref="J62:J71" si="72">100*C62/0.5*N62</f>
        <v>4.9846159420025282</v>
      </c>
      <c r="K62" s="8">
        <f t="shared" ref="K62:K71" si="73">C62/P62*N62</f>
        <v>0.24923079710012638</v>
      </c>
      <c r="L62">
        <v>10</v>
      </c>
      <c r="M62">
        <v>6</v>
      </c>
      <c r="N62">
        <v>0.83382000000000001</v>
      </c>
      <c r="O62">
        <v>0.2</v>
      </c>
      <c r="P62">
        <v>0.1</v>
      </c>
      <c r="Q62">
        <v>1</v>
      </c>
      <c r="R62" s="10">
        <f t="shared" ref="R62:R68" si="74">Q62*D62/C62/N62</f>
        <v>-1.1689888785411754E-4</v>
      </c>
      <c r="S62" s="10">
        <f t="shared" ref="S62:S68" si="75">Q62*E62/C62/N62</f>
        <v>4.3255801953195026E-4</v>
      </c>
      <c r="T62" s="11">
        <f t="shared" ref="T62:T68" si="76">M62*N62*O62/(P62*U62*L62)</f>
        <v>0.99987815358824694</v>
      </c>
      <c r="U62" s="11">
        <f t="shared" ref="U62:U69" si="77">$AA$16</f>
        <v>1.0007059324270862</v>
      </c>
      <c r="V62" s="10">
        <f>$AA$26</f>
        <v>7.7923097257736945E-5</v>
      </c>
      <c r="W62" s="11">
        <f t="shared" ref="W62:W68" si="78">R62+T62</f>
        <v>0.99976125470039279</v>
      </c>
      <c r="X62" s="8">
        <f t="shared" ref="X62:X68" si="79">1000*(W62-1)</f>
        <v>-0.23874529960721258</v>
      </c>
      <c r="Y62" s="8">
        <f t="shared" ref="Y62:Y68" si="80">1000*(S62-V62)</f>
        <v>0.35463492227421334</v>
      </c>
      <c r="Z62" s="21">
        <f t="shared" ref="Z62:Z68" si="81">((C62*N62)^2/P62-$AB$10)*$Z$28*0.001</f>
        <v>-7.7073696139996306E-4</v>
      </c>
      <c r="AA62" s="21">
        <f>(C62^2/O62-$Z$10)*$AB$5*0.001</f>
        <v>-9.630181289598498E-5</v>
      </c>
      <c r="AL62" s="3" t="s">
        <v>56</v>
      </c>
      <c r="AM62" s="7">
        <v>2.9890239751999999E-2</v>
      </c>
      <c r="AN62" s="7">
        <v>-2.9134802999999998E-6</v>
      </c>
      <c r="AO62" s="7">
        <v>1.0780678E-5</v>
      </c>
      <c r="AP62" s="7">
        <v>4.3173540164235697E-8</v>
      </c>
      <c r="AQ62" s="7">
        <v>2.02576819140073E-7</v>
      </c>
      <c r="AR62" s="8">
        <v>2.1849938561927399E-7</v>
      </c>
      <c r="AS62">
        <v>12</v>
      </c>
      <c r="AT62">
        <v>2</v>
      </c>
    </row>
    <row r="63" spans="1:46" x14ac:dyDescent="0.25">
      <c r="A63">
        <f>ROW()</f>
        <v>63</v>
      </c>
      <c r="B63" s="3"/>
      <c r="C63" s="7">
        <f t="shared" si="71"/>
        <v>6.0036229688000001E-2</v>
      </c>
      <c r="D63" s="7">
        <f t="shared" si="71"/>
        <v>-5.8812007000000001E-6</v>
      </c>
      <c r="E63" s="7">
        <f t="shared" si="71"/>
        <v>2.0156817999999999E-5</v>
      </c>
      <c r="F63" s="7">
        <f t="shared" si="71"/>
        <v>1.8283088158549401E-8</v>
      </c>
      <c r="G63" s="7">
        <f t="shared" si="71"/>
        <v>1.39481586528509E-7</v>
      </c>
      <c r="H63" s="7">
        <f t="shared" si="71"/>
        <v>1.2985942505648199E-7</v>
      </c>
      <c r="I63" s="8">
        <v>20.96</v>
      </c>
      <c r="J63" s="9">
        <f t="shared" si="72"/>
        <v>10.011881807689633</v>
      </c>
      <c r="K63" s="8">
        <f t="shared" si="73"/>
        <v>0.50059409038448155</v>
      </c>
      <c r="L63">
        <v>10</v>
      </c>
      <c r="M63">
        <v>6</v>
      </c>
      <c r="N63">
        <v>0.83382000000000001</v>
      </c>
      <c r="O63">
        <v>0.2</v>
      </c>
      <c r="P63">
        <v>0.1</v>
      </c>
      <c r="Q63">
        <v>1</v>
      </c>
      <c r="R63" s="10">
        <f t="shared" si="74"/>
        <v>-1.1748442126999422E-4</v>
      </c>
      <c r="S63" s="10">
        <f t="shared" si="75"/>
        <v>4.0265792959158871E-4</v>
      </c>
      <c r="T63" s="11">
        <f t="shared" si="76"/>
        <v>0.99987815358824694</v>
      </c>
      <c r="U63" s="11">
        <f t="shared" si="77"/>
        <v>1.0007059324270862</v>
      </c>
      <c r="V63" s="10">
        <f t="shared" ref="V63:V71" si="82">$AA$26</f>
        <v>7.7923097257736945E-5</v>
      </c>
      <c r="W63" s="11">
        <f t="shared" si="78"/>
        <v>0.99976066916697692</v>
      </c>
      <c r="X63" s="8">
        <f t="shared" si="79"/>
        <v>-0.23933083302307701</v>
      </c>
      <c r="Y63" s="8">
        <f t="shared" si="80"/>
        <v>0.32473483233385175</v>
      </c>
      <c r="Z63" s="21">
        <f t="shared" si="81"/>
        <v>-6.1620385300071602E-4</v>
      </c>
      <c r="AA63" s="21">
        <f t="shared" ref="AA63:AA68" si="83">(C63^2/O63-$Z$10)*$AB$5*0.001</f>
        <v>-6.7701581125307442E-5</v>
      </c>
      <c r="AL63" s="3" t="s">
        <v>56</v>
      </c>
      <c r="AM63">
        <v>6.0036229688000001E-2</v>
      </c>
      <c r="AN63" s="7">
        <v>-5.8812007000000001E-6</v>
      </c>
      <c r="AO63" s="7">
        <v>2.0156817999999999E-5</v>
      </c>
      <c r="AP63" s="7">
        <v>1.8283088158549401E-8</v>
      </c>
      <c r="AQ63" s="7">
        <v>1.39481586528509E-7</v>
      </c>
      <c r="AR63" s="7">
        <v>1.2985942505648199E-7</v>
      </c>
      <c r="AS63">
        <v>12</v>
      </c>
      <c r="AT63">
        <v>2</v>
      </c>
    </row>
    <row r="64" spans="1:46" x14ac:dyDescent="0.25">
      <c r="A64">
        <f>ROW()</f>
        <v>64</v>
      </c>
      <c r="C64" s="7">
        <f t="shared" si="71"/>
        <v>0.12056966992</v>
      </c>
      <c r="D64" s="7">
        <f t="shared" si="71"/>
        <v>-1.2153466E-5</v>
      </c>
      <c r="E64" s="7">
        <f t="shared" si="71"/>
        <v>3.7232084999999998E-5</v>
      </c>
      <c r="F64" s="7">
        <f t="shared" si="71"/>
        <v>3.0876821296257203E-8</v>
      </c>
      <c r="G64" s="7">
        <f t="shared" si="71"/>
        <v>2.4255414002651001E-7</v>
      </c>
      <c r="H64" s="7">
        <f t="shared" si="71"/>
        <v>1.44968053291062E-7</v>
      </c>
      <c r="I64" s="8">
        <v>20.99</v>
      </c>
      <c r="J64" s="9">
        <f t="shared" si="72"/>
        <v>20.10668043453888</v>
      </c>
      <c r="K64" s="8">
        <f t="shared" si="73"/>
        <v>1.005334021726944</v>
      </c>
      <c r="L64">
        <v>10</v>
      </c>
      <c r="M64">
        <v>6</v>
      </c>
      <c r="N64">
        <v>0.83382000000000001</v>
      </c>
      <c r="O64">
        <v>0.2</v>
      </c>
      <c r="P64">
        <v>0.1</v>
      </c>
      <c r="Q64">
        <v>1</v>
      </c>
      <c r="R64" s="10">
        <f t="shared" si="74"/>
        <v>-1.2088983101480047E-4</v>
      </c>
      <c r="S64" s="10">
        <f t="shared" si="75"/>
        <v>3.7034541948598756E-4</v>
      </c>
      <c r="T64" s="11">
        <f t="shared" si="76"/>
        <v>0.99987815358824694</v>
      </c>
      <c r="U64" s="11">
        <f t="shared" si="77"/>
        <v>1.0007059324270862</v>
      </c>
      <c r="V64" s="10">
        <f t="shared" si="82"/>
        <v>7.7923097257736945E-5</v>
      </c>
      <c r="W64" s="11">
        <f t="shared" si="78"/>
        <v>0.99975726375723217</v>
      </c>
      <c r="X64" s="8">
        <f t="shared" si="79"/>
        <v>-0.24273624276782702</v>
      </c>
      <c r="Y64" s="8">
        <f t="shared" si="80"/>
        <v>0.2924223222282506</v>
      </c>
      <c r="Z64" s="21">
        <f t="shared" si="81"/>
        <v>7.0023058360981104E-6</v>
      </c>
      <c r="AA64" s="21">
        <f t="shared" si="83"/>
        <v>4.7638366205574247E-5</v>
      </c>
      <c r="AL64" s="3" t="s">
        <v>56</v>
      </c>
      <c r="AM64" s="7">
        <v>0.12056966992</v>
      </c>
      <c r="AN64" s="7">
        <v>-1.2153466E-5</v>
      </c>
      <c r="AO64" s="7">
        <v>3.7232084999999998E-5</v>
      </c>
      <c r="AP64" s="7">
        <v>3.0876821296257203E-8</v>
      </c>
      <c r="AQ64" s="7">
        <v>2.4255414002651001E-7</v>
      </c>
      <c r="AR64" s="7">
        <v>1.44968053291062E-7</v>
      </c>
      <c r="AS64">
        <v>13</v>
      </c>
      <c r="AT64">
        <v>2</v>
      </c>
    </row>
    <row r="65" spans="1:46" x14ac:dyDescent="0.25">
      <c r="A65">
        <f>ROW()</f>
        <v>65</v>
      </c>
      <c r="C65" s="7">
        <f t="shared" si="71"/>
        <v>0.24031959144000001</v>
      </c>
      <c r="D65" s="7">
        <f t="shared" si="71"/>
        <v>-2.3802969000000001E-5</v>
      </c>
      <c r="E65" s="7">
        <f t="shared" si="71"/>
        <v>6.7206679000000004E-5</v>
      </c>
      <c r="F65" s="7">
        <f t="shared" si="71"/>
        <v>9.9922855163155993E-9</v>
      </c>
      <c r="G65" s="7">
        <f t="shared" si="71"/>
        <v>1.4854323390515E-7</v>
      </c>
      <c r="H65" s="7">
        <f t="shared" si="71"/>
        <v>1.7252746696975499E-7</v>
      </c>
      <c r="I65" s="8">
        <v>21.02</v>
      </c>
      <c r="J65" s="9">
        <f t="shared" si="72"/>
        <v>40.076656346900165</v>
      </c>
      <c r="K65" s="8">
        <f t="shared" si="73"/>
        <v>2.0038328173450077</v>
      </c>
      <c r="L65">
        <v>10</v>
      </c>
      <c r="M65">
        <v>6</v>
      </c>
      <c r="N65">
        <v>0.83382000000000001</v>
      </c>
      <c r="O65">
        <v>0.2</v>
      </c>
      <c r="P65">
        <v>0.1</v>
      </c>
      <c r="Q65">
        <v>1</v>
      </c>
      <c r="R65" s="10">
        <f t="shared" si="74"/>
        <v>-1.1878720017939374E-4</v>
      </c>
      <c r="S65" s="10">
        <f t="shared" si="75"/>
        <v>3.3539064945071589E-4</v>
      </c>
      <c r="T65" s="11">
        <f t="shared" si="76"/>
        <v>0.99987815358824694</v>
      </c>
      <c r="U65" s="11">
        <f t="shared" si="77"/>
        <v>1.0007059324270862</v>
      </c>
      <c r="V65" s="10">
        <f t="shared" si="82"/>
        <v>7.7923097257736945E-5</v>
      </c>
      <c r="W65" s="11">
        <f t="shared" si="78"/>
        <v>0.99975936638806751</v>
      </c>
      <c r="X65" s="8">
        <f t="shared" si="79"/>
        <v>-0.24063361193249477</v>
      </c>
      <c r="Y65" s="8">
        <f t="shared" si="80"/>
        <v>0.25746755219297895</v>
      </c>
      <c r="Z65" s="21">
        <f t="shared" si="81"/>
        <v>2.4705084189780291E-3</v>
      </c>
      <c r="AA65" s="21">
        <f t="shared" si="83"/>
        <v>5.0357202685718085E-4</v>
      </c>
      <c r="AL65" s="3" t="s">
        <v>56</v>
      </c>
      <c r="AM65" s="7">
        <v>0.24031959144000001</v>
      </c>
      <c r="AN65" s="7">
        <v>-2.3802969000000001E-5</v>
      </c>
      <c r="AO65" s="7">
        <v>6.7206679000000004E-5</v>
      </c>
      <c r="AP65" s="7">
        <v>9.9922855163155993E-9</v>
      </c>
      <c r="AQ65" s="7">
        <v>1.4854323390515E-7</v>
      </c>
      <c r="AR65" s="7">
        <v>1.7252746696975499E-7</v>
      </c>
      <c r="AS65">
        <v>14</v>
      </c>
      <c r="AT65">
        <v>2</v>
      </c>
    </row>
    <row r="66" spans="1:46" x14ac:dyDescent="0.25">
      <c r="A66">
        <f>ROW()</f>
        <v>66</v>
      </c>
      <c r="C66" s="7">
        <f t="shared" si="71"/>
        <v>0.3606843596</v>
      </c>
      <c r="D66" s="7">
        <f t="shared" si="71"/>
        <v>-3.3383453000000001E-5</v>
      </c>
      <c r="E66" s="7">
        <f t="shared" si="71"/>
        <v>9.4348171000000006E-5</v>
      </c>
      <c r="F66" s="7">
        <f t="shared" si="71"/>
        <v>9.4061714405107397E-8</v>
      </c>
      <c r="G66" s="7">
        <f t="shared" si="71"/>
        <v>2.0167505966529399E-7</v>
      </c>
      <c r="H66" s="7">
        <f t="shared" si="71"/>
        <v>1.9277012128179999E-7</v>
      </c>
      <c r="I66" s="8">
        <v>21.04</v>
      </c>
      <c r="J66" s="9">
        <f t="shared" si="72"/>
        <v>60.149166544334406</v>
      </c>
      <c r="K66" s="8">
        <f t="shared" si="73"/>
        <v>3.0074583272167201</v>
      </c>
      <c r="L66">
        <v>10</v>
      </c>
      <c r="M66">
        <v>6</v>
      </c>
      <c r="N66">
        <v>0.83382000000000001</v>
      </c>
      <c r="O66">
        <v>0.2</v>
      </c>
      <c r="P66">
        <v>0.1</v>
      </c>
      <c r="Q66">
        <v>1</v>
      </c>
      <c r="R66" s="10">
        <f t="shared" si="74"/>
        <v>-1.1100221305774509E-4</v>
      </c>
      <c r="S66" s="10">
        <f t="shared" si="75"/>
        <v>3.1371397617108588E-4</v>
      </c>
      <c r="T66" s="11">
        <f t="shared" si="76"/>
        <v>0.99987815358824694</v>
      </c>
      <c r="U66" s="11">
        <f t="shared" si="77"/>
        <v>1.0007059324270862</v>
      </c>
      <c r="V66" s="10">
        <f t="shared" si="82"/>
        <v>7.7923097257736945E-5</v>
      </c>
      <c r="W66" s="11">
        <f t="shared" si="78"/>
        <v>0.99976715137518923</v>
      </c>
      <c r="X66" s="8">
        <f t="shared" si="79"/>
        <v>-0.2328486248107664</v>
      </c>
      <c r="Y66" s="8">
        <f t="shared" si="80"/>
        <v>0.23579087891334893</v>
      </c>
      <c r="Z66" s="21">
        <f t="shared" si="81"/>
        <v>6.5941523549374985E-3</v>
      </c>
      <c r="AA66" s="21">
        <f t="shared" si="83"/>
        <v>1.2667558748355125E-3</v>
      </c>
      <c r="AL66" s="3" t="s">
        <v>56</v>
      </c>
      <c r="AM66" s="7">
        <v>0.3606843596</v>
      </c>
      <c r="AN66" s="7">
        <v>-3.3383453000000001E-5</v>
      </c>
      <c r="AO66" s="7">
        <v>9.4348171000000006E-5</v>
      </c>
      <c r="AP66" s="7">
        <v>9.4061714405107397E-8</v>
      </c>
      <c r="AQ66" s="7">
        <v>2.0167505966529399E-7</v>
      </c>
      <c r="AR66" s="7">
        <v>1.9277012128179999E-7</v>
      </c>
      <c r="AS66">
        <v>14</v>
      </c>
      <c r="AT66">
        <v>2</v>
      </c>
    </row>
    <row r="67" spans="1:46" x14ac:dyDescent="0.25">
      <c r="A67">
        <f>ROW()</f>
        <v>67</v>
      </c>
      <c r="C67" s="7">
        <f t="shared" si="71"/>
        <v>0.59994506126000002</v>
      </c>
      <c r="D67" s="7">
        <f t="shared" si="71"/>
        <v>-4.5737856000000001E-5</v>
      </c>
      <c r="E67" s="7">
        <f t="shared" si="71"/>
        <v>1.4503492999999999E-4</v>
      </c>
      <c r="F67" s="7">
        <f t="shared" si="71"/>
        <v>1.8084119919220501E-6</v>
      </c>
      <c r="G67" s="7">
        <f t="shared" si="71"/>
        <v>4.9633135349683505E-7</v>
      </c>
      <c r="H67" s="7">
        <f t="shared" si="71"/>
        <v>7.4820628512463097E-7</v>
      </c>
      <c r="I67" s="8">
        <v>21.05</v>
      </c>
      <c r="J67" s="9">
        <f t="shared" si="72"/>
        <v>100.04923819596264</v>
      </c>
      <c r="K67" s="8">
        <f t="shared" si="73"/>
        <v>5.0024619097981313</v>
      </c>
      <c r="L67">
        <v>10</v>
      </c>
      <c r="M67">
        <v>6</v>
      </c>
      <c r="N67">
        <v>0.83382000000000001</v>
      </c>
      <c r="O67">
        <v>0.2</v>
      </c>
      <c r="P67">
        <v>0.1</v>
      </c>
      <c r="Q67">
        <v>1</v>
      </c>
      <c r="R67" s="10">
        <f t="shared" si="74"/>
        <v>-9.1430693176123933E-5</v>
      </c>
      <c r="S67" s="10">
        <f t="shared" si="75"/>
        <v>2.8992710512383031E-4</v>
      </c>
      <c r="T67" s="11">
        <f t="shared" si="76"/>
        <v>0.99987815358824694</v>
      </c>
      <c r="U67" s="11">
        <f t="shared" si="77"/>
        <v>1.0007059324270862</v>
      </c>
      <c r="V67" s="10">
        <f t="shared" si="82"/>
        <v>7.7923097257736945E-5</v>
      </c>
      <c r="W67" s="11">
        <f t="shared" si="78"/>
        <v>0.99978672289507087</v>
      </c>
      <c r="X67" s="8">
        <f t="shared" si="79"/>
        <v>-0.21327710492913265</v>
      </c>
      <c r="Y67" s="8">
        <f t="shared" si="80"/>
        <v>0.21200400786609336</v>
      </c>
      <c r="Z67" s="21">
        <f t="shared" si="81"/>
        <v>1.9695974600318814E-2</v>
      </c>
      <c r="AA67" s="21">
        <f t="shared" si="83"/>
        <v>3.6915770456361538E-3</v>
      </c>
      <c r="AL67" s="3" t="s">
        <v>56</v>
      </c>
      <c r="AM67" s="7">
        <v>0.59994506126000002</v>
      </c>
      <c r="AN67" s="7">
        <v>-4.5737856000000001E-5</v>
      </c>
      <c r="AO67" s="7">
        <v>1.4503492999999999E-4</v>
      </c>
      <c r="AP67" s="7">
        <v>1.8084119919220501E-6</v>
      </c>
      <c r="AQ67" s="7">
        <v>4.9633135349683505E-7</v>
      </c>
      <c r="AR67" s="7">
        <v>7.4820628512463097E-7</v>
      </c>
      <c r="AS67">
        <v>15</v>
      </c>
      <c r="AT67">
        <v>2</v>
      </c>
    </row>
    <row r="68" spans="1:46" x14ac:dyDescent="0.25">
      <c r="A68">
        <f>ROW()</f>
        <v>68</v>
      </c>
      <c r="C68" s="7">
        <f t="shared" si="71"/>
        <v>0.72110907907999999</v>
      </c>
      <c r="D68" s="7">
        <f t="shared" si="71"/>
        <v>-4.7385478000000002E-5</v>
      </c>
      <c r="E68" s="7">
        <f t="shared" si="71"/>
        <v>1.6721077999999999E-4</v>
      </c>
      <c r="F68" s="7">
        <f t="shared" si="71"/>
        <v>2.1419410820176E-6</v>
      </c>
      <c r="G68" s="7">
        <f t="shared" si="71"/>
        <v>6.9620568391532103E-7</v>
      </c>
      <c r="H68" s="7">
        <f t="shared" si="71"/>
        <v>9.5270591034169304E-7</v>
      </c>
      <c r="I68" s="8">
        <v>21.07</v>
      </c>
      <c r="J68" s="9">
        <f t="shared" si="72"/>
        <v>120.25503446369713</v>
      </c>
      <c r="K68" s="8">
        <f t="shared" si="73"/>
        <v>6.0127517231848557</v>
      </c>
      <c r="L68">
        <v>10</v>
      </c>
      <c r="M68">
        <v>6</v>
      </c>
      <c r="N68">
        <v>0.83382000000000001</v>
      </c>
      <c r="O68">
        <v>0.2</v>
      </c>
      <c r="P68">
        <v>0.1</v>
      </c>
      <c r="Q68">
        <v>1</v>
      </c>
      <c r="R68" s="10">
        <f t="shared" si="74"/>
        <v>-7.8808306382058106E-5</v>
      </c>
      <c r="S68" s="10">
        <f t="shared" si="75"/>
        <v>2.7809360455587079E-4</v>
      </c>
      <c r="T68" s="11">
        <f t="shared" si="76"/>
        <v>0.99987815358824694</v>
      </c>
      <c r="U68" s="11">
        <f t="shared" si="77"/>
        <v>1.0007059324270862</v>
      </c>
      <c r="V68" s="10">
        <f t="shared" si="82"/>
        <v>7.7923097257736945E-5</v>
      </c>
      <c r="W68" s="11">
        <f t="shared" si="78"/>
        <v>0.99979934528186487</v>
      </c>
      <c r="X68" s="8">
        <f t="shared" si="79"/>
        <v>-0.20065471813512925</v>
      </c>
      <c r="Y68" s="8">
        <f t="shared" si="80"/>
        <v>0.20017050729813385</v>
      </c>
      <c r="Z68" s="21">
        <f t="shared" si="81"/>
        <v>2.8820257248202669E-2</v>
      </c>
      <c r="AA68" s="21">
        <f t="shared" si="83"/>
        <v>5.3802546447202964E-3</v>
      </c>
      <c r="AL68" s="3" t="s">
        <v>56</v>
      </c>
      <c r="AM68" s="7">
        <v>0.72110907907999999</v>
      </c>
      <c r="AN68" s="7">
        <v>-4.7385478000000002E-5</v>
      </c>
      <c r="AO68" s="7">
        <v>1.6721077999999999E-4</v>
      </c>
      <c r="AP68" s="7">
        <v>2.1419410820176E-6</v>
      </c>
      <c r="AQ68" s="7">
        <v>6.9620568391532103E-7</v>
      </c>
      <c r="AR68" s="7">
        <v>9.5270591034169304E-7</v>
      </c>
      <c r="AS68">
        <v>15</v>
      </c>
      <c r="AT68">
        <v>2</v>
      </c>
    </row>
    <row r="69" spans="1:46" x14ac:dyDescent="0.25">
      <c r="A69">
        <f>ROW()</f>
        <v>69</v>
      </c>
      <c r="B69" s="27" t="s">
        <v>55</v>
      </c>
      <c r="C69" s="28">
        <f>AM69</f>
        <v>6.0479886907999998E-2</v>
      </c>
      <c r="D69" s="28">
        <f t="shared" si="71"/>
        <v>-5.4659146000000001E-6</v>
      </c>
      <c r="E69" s="28">
        <f t="shared" si="71"/>
        <v>2.0100660999999999E-5</v>
      </c>
      <c r="F69" s="28">
        <f t="shared" si="71"/>
        <v>6.9555238347079697E-8</v>
      </c>
      <c r="G69" s="28">
        <f t="shared" si="71"/>
        <v>1.0833259811728E-7</v>
      </c>
      <c r="H69" s="28">
        <f t="shared" si="71"/>
        <v>9.7405494603743905E-8</v>
      </c>
      <c r="I69" s="29">
        <v>21.09</v>
      </c>
      <c r="J69" s="30">
        <f t="shared" si="72"/>
        <v>10.085867860325711</v>
      </c>
      <c r="K69" s="29">
        <f t="shared" si="73"/>
        <v>0.50429339301628551</v>
      </c>
      <c r="L69" s="28">
        <v>10</v>
      </c>
      <c r="M69" s="28">
        <v>6</v>
      </c>
      <c r="N69" s="31">
        <v>0.83382000000000001</v>
      </c>
      <c r="O69" s="31">
        <v>0.2</v>
      </c>
      <c r="P69" s="31">
        <v>0.1</v>
      </c>
      <c r="Q69" s="31">
        <v>1</v>
      </c>
      <c r="R69" s="10">
        <f>Q69*D69/C69/N69</f>
        <v>-1.0838759094794416E-4</v>
      </c>
      <c r="S69" s="10">
        <f>Q69*E69/C69/N69</f>
        <v>3.9859060773677181E-4</v>
      </c>
      <c r="T69" s="11">
        <f>M69*N69*O69/(P69*U69*L69)</f>
        <v>0.99987815358824694</v>
      </c>
      <c r="U69" s="11">
        <f t="shared" si="77"/>
        <v>1.0007059324270862</v>
      </c>
      <c r="V69" s="10">
        <f t="shared" si="82"/>
        <v>7.7923097257736945E-5</v>
      </c>
      <c r="W69" s="11">
        <f>R69+T69</f>
        <v>0.99976976599729905</v>
      </c>
      <c r="X69" s="8">
        <f>1000*(W69-1)</f>
        <v>-0.23023400270094641</v>
      </c>
      <c r="Y69" s="8">
        <f>1000*(S69-V69)</f>
        <v>0.32066751047903486</v>
      </c>
      <c r="Z69" t="s">
        <v>77</v>
      </c>
      <c r="AA69" t="s">
        <v>78</v>
      </c>
      <c r="AB69" t="s">
        <v>79</v>
      </c>
      <c r="AL69" s="3" t="s">
        <v>56</v>
      </c>
      <c r="AM69" s="7">
        <v>6.0479886907999998E-2</v>
      </c>
      <c r="AN69" s="7">
        <v>-5.4659146000000001E-6</v>
      </c>
      <c r="AO69" s="7">
        <v>2.0100660999999999E-5</v>
      </c>
      <c r="AP69" s="7">
        <v>6.9555238347079697E-8</v>
      </c>
      <c r="AQ69" s="7">
        <v>1.0833259811728E-7</v>
      </c>
      <c r="AR69" s="7">
        <v>9.7405494603743905E-8</v>
      </c>
      <c r="AS69">
        <v>12</v>
      </c>
      <c r="AT69">
        <v>2</v>
      </c>
    </row>
    <row r="70" spans="1:46" x14ac:dyDescent="0.25">
      <c r="A70">
        <f>ROW()</f>
        <v>70</v>
      </c>
      <c r="B70" s="27" t="s">
        <v>80</v>
      </c>
      <c r="C70" s="28">
        <f t="shared" ref="C70:C71" si="84">AM70</f>
        <v>6.0641868538E-2</v>
      </c>
      <c r="D70" s="28">
        <f t="shared" si="71"/>
        <v>-3.1997896000000002E-4</v>
      </c>
      <c r="E70" s="28">
        <f t="shared" si="71"/>
        <v>-2.2609966999999998E-5</v>
      </c>
      <c r="F70" s="28">
        <f t="shared" si="71"/>
        <v>3.9670986789157099E-8</v>
      </c>
      <c r="G70" s="28">
        <f t="shared" si="71"/>
        <v>1.4597814356950999E-7</v>
      </c>
      <c r="H70" s="28">
        <f t="shared" si="71"/>
        <v>1.3005046101802201E-7</v>
      </c>
      <c r="I70" s="29">
        <v>21.11</v>
      </c>
      <c r="J70" s="30">
        <f t="shared" si="72"/>
        <v>10.112880564871032</v>
      </c>
      <c r="K70" s="29">
        <f t="shared" si="73"/>
        <v>0.50564402824355159</v>
      </c>
      <c r="L70" s="28">
        <v>10</v>
      </c>
      <c r="M70" s="28">
        <v>6</v>
      </c>
      <c r="N70" s="31">
        <v>0.83382000000000001</v>
      </c>
      <c r="O70" s="31">
        <v>0.2</v>
      </c>
      <c r="P70" s="31">
        <v>0.1</v>
      </c>
      <c r="Q70" s="31">
        <v>1</v>
      </c>
      <c r="R70" s="10">
        <f>Q70*D70/C70/N70</f>
        <v>-6.3281467223395543E-3</v>
      </c>
      <c r="S70" s="10">
        <f>Q70*E70/C70/N70</f>
        <v>-4.4715186449526386E-4</v>
      </c>
      <c r="T70" s="11">
        <f>M70*N70*O70/(P70*U70*L70)</f>
        <v>0.99987815358824694</v>
      </c>
      <c r="U70" s="11">
        <f>$AA$16</f>
        <v>1.0007059324270862</v>
      </c>
      <c r="V70" s="10">
        <f t="shared" si="82"/>
        <v>7.7923097257736945E-5</v>
      </c>
      <c r="W70" s="11">
        <f>R70+T70</f>
        <v>0.99355000686590744</v>
      </c>
      <c r="X70" s="8">
        <f>1000*(W70-1)</f>
        <v>-6.4499931340925576</v>
      </c>
      <c r="Y70" s="8">
        <f>1000*(S70-V70)</f>
        <v>-0.52507496175300072</v>
      </c>
      <c r="AA70" s="33">
        <f>100*-(X70-X69)/1000</f>
        <v>0.62197591313916112</v>
      </c>
      <c r="AB70" s="33">
        <f>100*-(Y70-Y69)/1000</f>
        <v>8.4574247223203558E-2</v>
      </c>
      <c r="AL70" s="3" t="s">
        <v>56</v>
      </c>
      <c r="AM70" s="7">
        <v>6.0641868538E-2</v>
      </c>
      <c r="AN70" s="7">
        <v>-3.1997896000000002E-4</v>
      </c>
      <c r="AO70" s="7">
        <v>-2.2609966999999998E-5</v>
      </c>
      <c r="AP70" s="7">
        <v>3.9670986789157099E-8</v>
      </c>
      <c r="AQ70" s="7">
        <v>1.4597814356950999E-7</v>
      </c>
      <c r="AR70" s="7">
        <v>1.3005046101802201E-7</v>
      </c>
      <c r="AS70">
        <v>16</v>
      </c>
      <c r="AT70">
        <v>2</v>
      </c>
    </row>
    <row r="71" spans="1:46" x14ac:dyDescent="0.25">
      <c r="B71" s="27" t="s">
        <v>81</v>
      </c>
      <c r="C71" s="28">
        <f t="shared" si="84"/>
        <v>6.0568999512000003E-2</v>
      </c>
      <c r="D71" s="28">
        <f t="shared" si="71"/>
        <v>-4.4494787999999997E-6</v>
      </c>
      <c r="E71" s="28">
        <f t="shared" si="71"/>
        <v>1.0974351E-5</v>
      </c>
      <c r="F71" s="28">
        <f t="shared" si="71"/>
        <v>5.44846494733502E-8</v>
      </c>
      <c r="G71" s="28">
        <f t="shared" si="71"/>
        <v>1.22396135758283E-7</v>
      </c>
      <c r="H71" s="28">
        <f t="shared" si="71"/>
        <v>8.9825400077038395E-8</v>
      </c>
      <c r="I71" s="29">
        <v>21.13</v>
      </c>
      <c r="J71" s="30">
        <f t="shared" si="72"/>
        <v>10.100728634619168</v>
      </c>
      <c r="K71" s="29">
        <f t="shared" si="73"/>
        <v>0.50503643173095836</v>
      </c>
      <c r="L71" s="28">
        <v>10</v>
      </c>
      <c r="M71" s="28">
        <v>6</v>
      </c>
      <c r="N71" s="31">
        <v>0.83382000000000001</v>
      </c>
      <c r="O71" s="31">
        <v>0.2</v>
      </c>
      <c r="P71" s="31">
        <v>0.1</v>
      </c>
      <c r="Q71" s="31">
        <v>1</v>
      </c>
      <c r="R71" s="10">
        <f>Q71*D71/C71/N71</f>
        <v>-8.8102135221213381E-5</v>
      </c>
      <c r="S71" s="10">
        <f>Q71*E71/C71/N71</f>
        <v>2.1729820485200612E-4</v>
      </c>
      <c r="T71" s="11">
        <f>M71*N71*O71/(P71*U71*L71)</f>
        <v>0.99987815358824694</v>
      </c>
      <c r="U71" s="11">
        <f>$AA$16</f>
        <v>1.0007059324270862</v>
      </c>
      <c r="V71" s="10">
        <f t="shared" si="82"/>
        <v>7.7923097257736945E-5</v>
      </c>
      <c r="W71" s="11">
        <f>R71+T71</f>
        <v>0.99979005145302569</v>
      </c>
      <c r="X71" s="8">
        <f>1000*(W71-1)</f>
        <v>-0.20994854697431453</v>
      </c>
      <c r="Y71" s="8">
        <f>1000*(S71-V71)</f>
        <v>0.13937510759426919</v>
      </c>
      <c r="AA71" s="33">
        <f>1/(2*PI()*47*0.000001)*-(Y71-Y69)/1000</f>
        <v>0.61390600136420947</v>
      </c>
      <c r="AB71" s="33">
        <f>-1/(2*PI()*47*0.000001)*-(X71-X69)/1000</f>
        <v>6.8692139399260818E-2</v>
      </c>
      <c r="AL71" s="3" t="s">
        <v>56</v>
      </c>
      <c r="AM71">
        <v>6.0568999512000003E-2</v>
      </c>
      <c r="AN71" s="7">
        <v>-4.4494787999999997E-6</v>
      </c>
      <c r="AO71" s="7">
        <v>1.0974351E-5</v>
      </c>
      <c r="AP71" s="7">
        <v>5.44846494733502E-8</v>
      </c>
      <c r="AQ71" s="7">
        <v>1.22396135758283E-7</v>
      </c>
      <c r="AR71" s="7">
        <v>8.9825400077038395E-8</v>
      </c>
      <c r="AS71">
        <v>12</v>
      </c>
      <c r="AT71">
        <v>2</v>
      </c>
    </row>
    <row r="72" spans="1:46" x14ac:dyDescent="0.25">
      <c r="A72">
        <f>ROW()</f>
        <v>72</v>
      </c>
      <c r="F72" s="7"/>
      <c r="G72" s="7"/>
      <c r="H72" s="7"/>
      <c r="I72" s="8"/>
      <c r="J72" s="9"/>
      <c r="K72" s="8"/>
      <c r="R72" s="10"/>
      <c r="S72" s="10"/>
      <c r="T72" s="11"/>
      <c r="U72" s="11"/>
      <c r="V72" s="11"/>
      <c r="W72" s="11"/>
      <c r="X72" s="8"/>
      <c r="Y72" s="8"/>
      <c r="AB72" s="3"/>
    </row>
    <row r="73" spans="1:46" x14ac:dyDescent="0.25">
      <c r="A73">
        <f>ROW()</f>
        <v>73</v>
      </c>
      <c r="B73" s="19" t="s">
        <v>88</v>
      </c>
      <c r="F73" s="7"/>
      <c r="G73" s="7"/>
      <c r="H73" s="7"/>
      <c r="J73" s="9"/>
      <c r="K73" s="8"/>
      <c r="R73" s="10"/>
      <c r="S73" s="10"/>
      <c r="T73" s="11"/>
      <c r="U73" s="11"/>
      <c r="V73" s="11"/>
      <c r="W73" s="11"/>
      <c r="X73" s="8"/>
      <c r="Y73" s="8"/>
      <c r="AA73" s="20"/>
      <c r="AB73" t="s">
        <v>62</v>
      </c>
      <c r="AE73" s="38" t="s">
        <v>89</v>
      </c>
    </row>
    <row r="74" spans="1:46" x14ac:dyDescent="0.25">
      <c r="A74">
        <f>ROW()</f>
        <v>74</v>
      </c>
      <c r="C74" s="1" t="str">
        <f>B78&amp;" range, "&amp;B80&amp;", vs shunts and 500 AT on "&amp;B82&amp;" range."</f>
        <v>30/5 range, l - 1200At(5A), vs shunts and 500 AT on 50/5 range.</v>
      </c>
      <c r="G74" s="7"/>
      <c r="J74" s="1" t="s">
        <v>90</v>
      </c>
      <c r="R74" s="5"/>
      <c r="S74" s="5"/>
      <c r="X74" s="11"/>
      <c r="Y74" s="11"/>
      <c r="Z74" t="s">
        <v>65</v>
      </c>
      <c r="AA74" t="s">
        <v>65</v>
      </c>
      <c r="AB74" t="s">
        <v>66</v>
      </c>
      <c r="AE74" s="38" t="s">
        <v>91</v>
      </c>
    </row>
    <row r="75" spans="1:46" x14ac:dyDescent="0.25">
      <c r="A75">
        <f>ROW()</f>
        <v>75</v>
      </c>
      <c r="B75" s="6">
        <v>43383</v>
      </c>
      <c r="E75" s="7"/>
      <c r="F75" s="7"/>
      <c r="G75" s="7"/>
      <c r="H75" s="7"/>
      <c r="R75" s="5"/>
      <c r="S75" s="5"/>
      <c r="X75" t="s">
        <v>67</v>
      </c>
      <c r="Y75" t="s">
        <v>68</v>
      </c>
      <c r="Z75" t="s">
        <v>69</v>
      </c>
      <c r="AA75" t="s">
        <v>70</v>
      </c>
      <c r="AB75" t="s">
        <v>67</v>
      </c>
      <c r="AC75" t="s">
        <v>68</v>
      </c>
      <c r="AE75" s="38" t="s">
        <v>92</v>
      </c>
    </row>
    <row r="76" spans="1:46" x14ac:dyDescent="0.25">
      <c r="A76">
        <f>ROW()</f>
        <v>76</v>
      </c>
      <c r="B76" s="3" t="s">
        <v>46</v>
      </c>
      <c r="C76" s="7">
        <f t="shared" ref="C76:H82" si="85">AM76</f>
        <v>2.9899836249999999E-2</v>
      </c>
      <c r="D76" s="7">
        <f t="shared" si="85"/>
        <v>-2.0060331499999999E-7</v>
      </c>
      <c r="E76" s="7">
        <f t="shared" si="85"/>
        <v>7.0438966E-6</v>
      </c>
      <c r="F76" s="7">
        <f t="shared" si="85"/>
        <v>3.4943388745287801E-8</v>
      </c>
      <c r="G76" s="7">
        <f t="shared" si="85"/>
        <v>1.35239956759614E-7</v>
      </c>
      <c r="H76" s="7">
        <f t="shared" si="85"/>
        <v>1.3519009862575E-7</v>
      </c>
      <c r="I76" s="8">
        <v>21.01</v>
      </c>
      <c r="J76" s="9">
        <f>100*C76/0.5*N76</f>
        <v>4.9862162923949995</v>
      </c>
      <c r="K76" s="8">
        <f>C76/P76*N76</f>
        <v>0.24931081461974997</v>
      </c>
      <c r="L76">
        <v>10</v>
      </c>
      <c r="M76">
        <v>6</v>
      </c>
      <c r="N76">
        <v>0.83382000000000001</v>
      </c>
      <c r="O76">
        <v>0.2</v>
      </c>
      <c r="P76">
        <v>0.1</v>
      </c>
      <c r="Q76">
        <v>1</v>
      </c>
      <c r="R76" s="10">
        <f t="shared" ref="R76:R82" si="86">Q76*D76/C76/N76</f>
        <v>-8.0463142084695004E-6</v>
      </c>
      <c r="S76" s="10">
        <f t="shared" ref="S76:S82" si="87">Q76*E76/C76/N76</f>
        <v>2.8253473924680659E-4</v>
      </c>
      <c r="T76" s="11">
        <f t="shared" ref="T76:T82" si="88">M76*N76*O76/(P76*U76*L76)</f>
        <v>0.99987815358824694</v>
      </c>
      <c r="U76" s="11">
        <f t="shared" ref="U76:U82" si="89">$AA$16</f>
        <v>1.0007059324270862</v>
      </c>
      <c r="V76" s="10">
        <f>AA$17</f>
        <v>1.1927894179369755E-4</v>
      </c>
      <c r="W76" s="11">
        <f t="shared" ref="W76:W82" si="90">R76+T76</f>
        <v>0.99987010727403847</v>
      </c>
      <c r="X76" s="8">
        <f t="shared" ref="X76:X82" si="91">1000*(W76-1)</f>
        <v>-0.12989272596153345</v>
      </c>
      <c r="Y76" s="8">
        <f t="shared" ref="Y76:Y82" si="92">1000*(S76-V76)</f>
        <v>0.16325579745310903</v>
      </c>
      <c r="Z76" s="21">
        <f t="shared" ref="Z76:Z82" si="93">((C76*N76)^2/P76-$AB$10)*$Z$28*0.001</f>
        <v>-7.7070425397677991E-4</v>
      </c>
      <c r="AA76" s="21">
        <f>(C76^2/O76-$Z$10)*$AB$5*0.001</f>
        <v>-9.629575956609764E-5</v>
      </c>
      <c r="AB76" s="8">
        <f>0.5*(X76+X84)+AA76-Z76</f>
        <v>-0.13279468999707925</v>
      </c>
      <c r="AC76" s="8">
        <f t="shared" ref="AC76:AC82" si="94">0.5*(Y76+Y84)</f>
        <v>0.17551920573816848</v>
      </c>
      <c r="AE76" s="39">
        <v>1.4950000000000001</v>
      </c>
      <c r="AL76" s="3" t="s">
        <v>47</v>
      </c>
      <c r="AM76" s="7">
        <v>2.9899836249999999E-2</v>
      </c>
      <c r="AN76" s="7">
        <v>-2.0060331499999999E-7</v>
      </c>
      <c r="AO76" s="7">
        <v>7.0438966E-6</v>
      </c>
      <c r="AP76" s="7">
        <v>3.4943388745287801E-8</v>
      </c>
      <c r="AQ76" s="7">
        <v>1.35239956759614E-7</v>
      </c>
      <c r="AR76" s="7">
        <v>1.3519009862575E-7</v>
      </c>
      <c r="AS76">
        <v>11</v>
      </c>
      <c r="AT76">
        <v>2</v>
      </c>
    </row>
    <row r="77" spans="1:46" x14ac:dyDescent="0.25">
      <c r="A77">
        <f>ROW()</f>
        <v>77</v>
      </c>
      <c r="B77" s="1" t="s">
        <v>71</v>
      </c>
      <c r="C77" s="7">
        <f t="shared" si="85"/>
        <v>6.0312632105999998E-2</v>
      </c>
      <c r="D77" s="7">
        <f t="shared" si="85"/>
        <v>-5.2538070499999997E-7</v>
      </c>
      <c r="E77" s="7">
        <f t="shared" si="85"/>
        <v>1.3821748999999999E-5</v>
      </c>
      <c r="F77" s="7">
        <f t="shared" si="85"/>
        <v>3.3118182797347898E-8</v>
      </c>
      <c r="G77" s="7">
        <f t="shared" si="85"/>
        <v>2.8027465861368502E-7</v>
      </c>
      <c r="H77" s="7">
        <f t="shared" si="85"/>
        <v>2.10957148963954E-7</v>
      </c>
      <c r="I77" s="8">
        <v>21</v>
      </c>
      <c r="J77" s="9">
        <f t="shared" ref="J77:J82" si="95">100*C77/0.5*N77</f>
        <v>10.057975780524984</v>
      </c>
      <c r="K77" s="8">
        <f t="shared" ref="K77:K82" si="96">C77/P77*N77</f>
        <v>0.50289878902624918</v>
      </c>
      <c r="L77">
        <v>10</v>
      </c>
      <c r="M77">
        <v>6</v>
      </c>
      <c r="N77">
        <v>0.83382000000000001</v>
      </c>
      <c r="O77">
        <v>0.2</v>
      </c>
      <c r="P77">
        <v>0.1</v>
      </c>
      <c r="Q77">
        <v>1</v>
      </c>
      <c r="R77" s="10">
        <f t="shared" si="86"/>
        <v>-1.0447046532310845E-5</v>
      </c>
      <c r="S77" s="10">
        <f t="shared" si="87"/>
        <v>2.7484156457729237E-4</v>
      </c>
      <c r="T77" s="11">
        <f t="shared" si="88"/>
        <v>0.99987815358824694</v>
      </c>
      <c r="U77" s="11">
        <f t="shared" si="89"/>
        <v>1.0007059324270862</v>
      </c>
      <c r="V77" s="10">
        <f t="shared" ref="V77:V82" si="97">AA$17</f>
        <v>1.1927894179369755E-4</v>
      </c>
      <c r="W77" s="11">
        <f t="shared" si="90"/>
        <v>0.99986770654171464</v>
      </c>
      <c r="X77" s="8">
        <f t="shared" si="91"/>
        <v>-0.13229345828535966</v>
      </c>
      <c r="Y77" s="8">
        <f t="shared" si="92"/>
        <v>0.15556262278359481</v>
      </c>
      <c r="Z77" s="21">
        <f t="shared" si="93"/>
        <v>-6.1430763496628064E-4</v>
      </c>
      <c r="AA77" s="21">
        <f t="shared" ref="AA77:AA82" si="98">(C77^2/O77-$Z$10)*$AB$5*0.001</f>
        <v>-6.7350638367251472E-5</v>
      </c>
      <c r="AB77" s="8">
        <f t="shared" ref="AB77:AB82" si="99">0.5*(X77+X85)+AA77-Z77</f>
        <v>-0.13567884425706531</v>
      </c>
      <c r="AC77" s="8">
        <f t="shared" si="94"/>
        <v>0.1654874849288212</v>
      </c>
      <c r="AE77" s="39">
        <v>3.016</v>
      </c>
      <c r="AL77" s="3" t="s">
        <v>47</v>
      </c>
      <c r="AM77" s="7">
        <v>6.0312632105999998E-2</v>
      </c>
      <c r="AN77" s="7">
        <v>-5.2538070499999997E-7</v>
      </c>
      <c r="AO77" s="7">
        <v>1.3821748999999999E-5</v>
      </c>
      <c r="AP77" s="7">
        <v>3.3118182797347898E-8</v>
      </c>
      <c r="AQ77" s="7">
        <v>2.8027465861368502E-7</v>
      </c>
      <c r="AR77" s="7">
        <v>2.10957148963954E-7</v>
      </c>
      <c r="AS77">
        <v>12</v>
      </c>
      <c r="AT77">
        <v>2</v>
      </c>
    </row>
    <row r="78" spans="1:46" x14ac:dyDescent="0.25">
      <c r="A78">
        <f>ROW()</f>
        <v>78</v>
      </c>
      <c r="B78" s="22" t="s">
        <v>72</v>
      </c>
      <c r="C78" s="7">
        <f t="shared" si="85"/>
        <v>0.12017525665999999</v>
      </c>
      <c r="D78" s="7">
        <f t="shared" si="85"/>
        <v>-1.1151160499999999E-6</v>
      </c>
      <c r="E78" s="7">
        <f t="shared" si="85"/>
        <v>2.6457219999999999E-5</v>
      </c>
      <c r="F78" s="7">
        <f t="shared" si="85"/>
        <v>2.5343667671392601E-8</v>
      </c>
      <c r="G78" s="7">
        <f t="shared" si="85"/>
        <v>3.0655568830394802E-7</v>
      </c>
      <c r="H78" s="7">
        <f t="shared" si="85"/>
        <v>5.6504291518432498E-7</v>
      </c>
      <c r="I78" s="8">
        <v>21</v>
      </c>
      <c r="J78" s="9">
        <f t="shared" si="95"/>
        <v>20.040906501648237</v>
      </c>
      <c r="K78" s="8">
        <f t="shared" si="96"/>
        <v>1.002045325082412</v>
      </c>
      <c r="L78">
        <v>10</v>
      </c>
      <c r="M78">
        <v>6</v>
      </c>
      <c r="N78">
        <v>0.83382000000000001</v>
      </c>
      <c r="O78">
        <v>0.2</v>
      </c>
      <c r="P78">
        <v>0.1</v>
      </c>
      <c r="Q78">
        <v>1</v>
      </c>
      <c r="R78" s="10">
        <f t="shared" si="86"/>
        <v>-1.1128399305772806E-5</v>
      </c>
      <c r="S78" s="10">
        <f t="shared" si="87"/>
        <v>2.6403216838344172E-4</v>
      </c>
      <c r="T78" s="11">
        <f t="shared" si="88"/>
        <v>0.99987815358824694</v>
      </c>
      <c r="U78" s="11">
        <f t="shared" si="89"/>
        <v>1.0007059324270862</v>
      </c>
      <c r="V78" s="10">
        <f t="shared" si="97"/>
        <v>1.1927894179369755E-4</v>
      </c>
      <c r="W78" s="11">
        <f t="shared" si="90"/>
        <v>0.99986702518894122</v>
      </c>
      <c r="X78" s="8">
        <f t="shared" si="91"/>
        <v>-0.13297481105878362</v>
      </c>
      <c r="Y78" s="8">
        <f t="shared" si="92"/>
        <v>0.14475322658974416</v>
      </c>
      <c r="Z78" s="21">
        <f t="shared" si="93"/>
        <v>1.5896165354374776E-6</v>
      </c>
      <c r="AA78" s="21">
        <f t="shared" si="98"/>
        <v>4.6636612147138974E-5</v>
      </c>
      <c r="AB78" s="8">
        <f t="shared" si="99"/>
        <v>-0.13735895013358124</v>
      </c>
      <c r="AC78" s="8">
        <f t="shared" si="94"/>
        <v>0.15395292873768185</v>
      </c>
      <c r="AE78" s="39">
        <v>6.01</v>
      </c>
      <c r="AL78" s="3" t="s">
        <v>47</v>
      </c>
      <c r="AM78" s="7">
        <v>0.12017525665999999</v>
      </c>
      <c r="AN78" s="7">
        <v>-1.1151160499999999E-6</v>
      </c>
      <c r="AO78" s="7">
        <v>2.6457219999999999E-5</v>
      </c>
      <c r="AP78" s="7">
        <v>2.5343667671392601E-8</v>
      </c>
      <c r="AQ78" s="7">
        <v>3.0655568830394802E-7</v>
      </c>
      <c r="AR78" s="7">
        <v>5.6504291518432498E-7</v>
      </c>
      <c r="AS78">
        <v>13</v>
      </c>
      <c r="AT78">
        <v>2</v>
      </c>
    </row>
    <row r="79" spans="1:46" x14ac:dyDescent="0.25">
      <c r="A79">
        <f>ROW()</f>
        <v>79</v>
      </c>
      <c r="B79" s="23" t="s">
        <v>73</v>
      </c>
      <c r="C79" s="7">
        <f t="shared" si="85"/>
        <v>0.24005229255999999</v>
      </c>
      <c r="D79" s="7">
        <f t="shared" si="85"/>
        <v>-1.42137371E-6</v>
      </c>
      <c r="E79" s="7">
        <f t="shared" si="85"/>
        <v>5.0255942999999999E-5</v>
      </c>
      <c r="F79" s="7">
        <f t="shared" si="85"/>
        <v>6.8918257722031003E-8</v>
      </c>
      <c r="G79" s="7">
        <f t="shared" si="85"/>
        <v>2.82197648115157E-7</v>
      </c>
      <c r="H79" s="7">
        <f t="shared" si="85"/>
        <v>2.00059925149941E-7</v>
      </c>
      <c r="I79" s="8">
        <v>21</v>
      </c>
      <c r="J79" s="9">
        <f t="shared" si="95"/>
        <v>40.032080516475837</v>
      </c>
      <c r="K79" s="8">
        <f t="shared" si="96"/>
        <v>2.0016040258237919</v>
      </c>
      <c r="L79">
        <v>10</v>
      </c>
      <c r="M79">
        <v>6</v>
      </c>
      <c r="N79">
        <v>0.83382000000000001</v>
      </c>
      <c r="O79">
        <v>0.2</v>
      </c>
      <c r="P79">
        <v>0.1</v>
      </c>
      <c r="Q79">
        <v>1</v>
      </c>
      <c r="R79" s="10">
        <f t="shared" si="86"/>
        <v>-7.101173317309906E-6</v>
      </c>
      <c r="S79" s="10">
        <f t="shared" si="87"/>
        <v>2.5107834692386953E-4</v>
      </c>
      <c r="T79" s="11">
        <f t="shared" si="88"/>
        <v>0.99987815358824694</v>
      </c>
      <c r="U79" s="11">
        <f t="shared" si="89"/>
        <v>1.0007059324270862</v>
      </c>
      <c r="V79" s="10">
        <f t="shared" si="97"/>
        <v>1.1927894179369755E-4</v>
      </c>
      <c r="W79" s="11">
        <f t="shared" si="90"/>
        <v>0.99987105241492968</v>
      </c>
      <c r="X79" s="8">
        <f t="shared" si="91"/>
        <v>-0.1289475850703159</v>
      </c>
      <c r="Y79" s="8">
        <f t="shared" si="92"/>
        <v>0.13179940513017196</v>
      </c>
      <c r="Z79" s="21">
        <f t="shared" si="93"/>
        <v>2.4631889568691918E-3</v>
      </c>
      <c r="AA79" s="21">
        <f t="shared" si="98"/>
        <v>5.0221737661479665E-4</v>
      </c>
      <c r="AB79" s="8">
        <f t="shared" si="99"/>
        <v>-0.13533269632284692</v>
      </c>
      <c r="AC79" s="8">
        <f t="shared" si="94"/>
        <v>0.14007086923968884</v>
      </c>
      <c r="AE79" s="39">
        <v>12.01</v>
      </c>
      <c r="AL79" s="3" t="s">
        <v>47</v>
      </c>
      <c r="AM79" s="7">
        <v>0.24005229255999999</v>
      </c>
      <c r="AN79" s="7">
        <v>-1.42137371E-6</v>
      </c>
      <c r="AO79" s="7">
        <v>5.0255942999999999E-5</v>
      </c>
      <c r="AP79" s="7">
        <v>6.8918257722031003E-8</v>
      </c>
      <c r="AQ79" s="7">
        <v>2.82197648115157E-7</v>
      </c>
      <c r="AR79" s="7">
        <v>2.00059925149941E-7</v>
      </c>
      <c r="AS79">
        <v>13</v>
      </c>
      <c r="AT79">
        <v>2</v>
      </c>
    </row>
    <row r="80" spans="1:46" x14ac:dyDescent="0.25">
      <c r="A80">
        <f>ROW()</f>
        <v>80</v>
      </c>
      <c r="B80" s="24" t="s">
        <v>74</v>
      </c>
      <c r="C80" s="7">
        <f t="shared" si="85"/>
        <v>0.36021010539999998</v>
      </c>
      <c r="D80" s="7">
        <f t="shared" si="85"/>
        <v>3.9942772999999999E-7</v>
      </c>
      <c r="E80" s="7">
        <f t="shared" si="85"/>
        <v>7.2839308999999997E-5</v>
      </c>
      <c r="F80" s="7">
        <f t="shared" si="85"/>
        <v>2.0530809770188801E-7</v>
      </c>
      <c r="G80" s="7">
        <f t="shared" si="85"/>
        <v>1.17001547705136E-7</v>
      </c>
      <c r="H80" s="7">
        <f t="shared" si="85"/>
        <v>1.0936871682067001E-7</v>
      </c>
      <c r="I80" s="8">
        <v>21</v>
      </c>
      <c r="J80" s="9">
        <f t="shared" si="95"/>
        <v>60.070078016925599</v>
      </c>
      <c r="K80" s="8">
        <f t="shared" si="96"/>
        <v>3.0035039008462801</v>
      </c>
      <c r="L80">
        <v>10</v>
      </c>
      <c r="M80">
        <v>6</v>
      </c>
      <c r="N80">
        <v>0.83382000000000001</v>
      </c>
      <c r="O80">
        <v>0.2</v>
      </c>
      <c r="P80">
        <v>0.1</v>
      </c>
      <c r="Q80">
        <v>1</v>
      </c>
      <c r="R80" s="10">
        <f t="shared" si="86"/>
        <v>1.3298725195178058E-6</v>
      </c>
      <c r="S80" s="10">
        <f t="shared" si="87"/>
        <v>2.425144478070313E-4</v>
      </c>
      <c r="T80" s="11">
        <f t="shared" si="88"/>
        <v>0.99987815358824694</v>
      </c>
      <c r="U80" s="11">
        <f t="shared" si="89"/>
        <v>1.0007059324270862</v>
      </c>
      <c r="V80" s="10">
        <f t="shared" si="97"/>
        <v>1.1927894179369755E-4</v>
      </c>
      <c r="W80" s="11">
        <f t="shared" si="90"/>
        <v>0.99987948346076649</v>
      </c>
      <c r="X80" s="8">
        <f t="shared" si="91"/>
        <v>-0.12051653923350614</v>
      </c>
      <c r="Y80" s="8">
        <f t="shared" si="92"/>
        <v>0.12323550601333375</v>
      </c>
      <c r="Z80" s="21">
        <f t="shared" si="93"/>
        <v>6.5746634550712477E-3</v>
      </c>
      <c r="AA80" s="21">
        <f t="shared" si="98"/>
        <v>1.2631489645824015E-3</v>
      </c>
      <c r="AB80" s="8">
        <f t="shared" si="99"/>
        <v>-0.13001822961991893</v>
      </c>
      <c r="AC80" s="8">
        <f t="shared" si="94"/>
        <v>0.13111781376364878</v>
      </c>
      <c r="AE80" s="39">
        <v>18.03</v>
      </c>
      <c r="AL80" s="3" t="s">
        <v>47</v>
      </c>
      <c r="AM80" s="7">
        <v>0.36021010539999998</v>
      </c>
      <c r="AN80" s="7">
        <v>3.9942772999999999E-7</v>
      </c>
      <c r="AO80" s="7">
        <v>7.2839308999999997E-5</v>
      </c>
      <c r="AP80" s="7">
        <v>2.0530809770188801E-7</v>
      </c>
      <c r="AQ80" s="7">
        <v>1.17001547705136E-7</v>
      </c>
      <c r="AR80" s="7">
        <v>1.0936871682067001E-7</v>
      </c>
      <c r="AS80">
        <v>14</v>
      </c>
      <c r="AT80">
        <v>2</v>
      </c>
    </row>
    <row r="81" spans="1:46" x14ac:dyDescent="0.25">
      <c r="A81">
        <f>ROW()</f>
        <v>81</v>
      </c>
      <c r="B81" s="25" t="s">
        <v>75</v>
      </c>
      <c r="C81" s="7">
        <f t="shared" si="85"/>
        <v>0.60048749300000004</v>
      </c>
      <c r="D81" s="7">
        <f t="shared" si="85"/>
        <v>1.01367925E-5</v>
      </c>
      <c r="E81" s="7">
        <f t="shared" si="85"/>
        <v>1.1793887E-4</v>
      </c>
      <c r="F81" s="7">
        <f t="shared" si="85"/>
        <v>7.2373344512958498E-6</v>
      </c>
      <c r="G81" s="7">
        <f t="shared" si="85"/>
        <v>3.9202114713207802E-7</v>
      </c>
      <c r="H81" s="7">
        <f t="shared" si="85"/>
        <v>1.5380309847334099E-7</v>
      </c>
      <c r="I81" s="8">
        <v>20.99</v>
      </c>
      <c r="J81" s="9">
        <f t="shared" si="95"/>
        <v>100.13969628265201</v>
      </c>
      <c r="K81" s="8">
        <f t="shared" si="96"/>
        <v>5.0069848141325997</v>
      </c>
      <c r="L81">
        <v>10</v>
      </c>
      <c r="M81">
        <v>6</v>
      </c>
      <c r="N81">
        <v>0.83382000000000001</v>
      </c>
      <c r="O81">
        <v>0.2</v>
      </c>
      <c r="P81">
        <v>0.1</v>
      </c>
      <c r="Q81">
        <v>1</v>
      </c>
      <c r="R81" s="10">
        <f t="shared" si="86"/>
        <v>2.0245303064207668E-5</v>
      </c>
      <c r="S81" s="10">
        <f t="shared" si="87"/>
        <v>2.3554868724008998E-4</v>
      </c>
      <c r="T81" s="11">
        <f t="shared" si="88"/>
        <v>0.99987815358824694</v>
      </c>
      <c r="U81" s="11">
        <f t="shared" si="89"/>
        <v>1.0007059324270862</v>
      </c>
      <c r="V81" s="10">
        <f t="shared" si="97"/>
        <v>1.1927894179369755E-4</v>
      </c>
      <c r="W81" s="11">
        <f t="shared" si="90"/>
        <v>0.99989839889131116</v>
      </c>
      <c r="X81" s="8">
        <f t="shared" si="91"/>
        <v>-0.10160110868884242</v>
      </c>
      <c r="Y81" s="8">
        <f t="shared" si="92"/>
        <v>0.11626974544639243</v>
      </c>
      <c r="Z81" s="21">
        <f t="shared" si="93"/>
        <v>1.9733092834374043E-2</v>
      </c>
      <c r="AA81" s="21">
        <f t="shared" si="98"/>
        <v>3.6984467068232911E-3</v>
      </c>
      <c r="AB81" s="8">
        <f t="shared" si="99"/>
        <v>-0.12155776768914114</v>
      </c>
      <c r="AC81" s="8">
        <f t="shared" si="94"/>
        <v>0.12390345816699368</v>
      </c>
      <c r="AE81" s="39">
        <v>30.06</v>
      </c>
      <c r="AL81" s="3" t="s">
        <v>47</v>
      </c>
      <c r="AM81" s="7">
        <v>0.60048749300000004</v>
      </c>
      <c r="AN81" s="7">
        <v>1.01367925E-5</v>
      </c>
      <c r="AO81" s="7">
        <v>1.1793887E-4</v>
      </c>
      <c r="AP81" s="7">
        <v>7.2373344512958498E-6</v>
      </c>
      <c r="AQ81" s="7">
        <v>3.9202114713207802E-7</v>
      </c>
      <c r="AR81" s="7">
        <v>1.5380309847334099E-7</v>
      </c>
      <c r="AS81">
        <v>15</v>
      </c>
      <c r="AT81">
        <v>2</v>
      </c>
    </row>
    <row r="82" spans="1:46" x14ac:dyDescent="0.25">
      <c r="A82">
        <f>ROW()</f>
        <v>82</v>
      </c>
      <c r="B82" s="26" t="s">
        <v>76</v>
      </c>
      <c r="C82" s="7">
        <f t="shared" si="85"/>
        <v>0.72194946179999997</v>
      </c>
      <c r="D82" s="7">
        <f t="shared" si="85"/>
        <v>1.9248321000000001E-5</v>
      </c>
      <c r="E82" s="7">
        <f t="shared" si="85"/>
        <v>1.4122375000000001E-4</v>
      </c>
      <c r="F82" s="7">
        <f t="shared" si="85"/>
        <v>7.0453433276275604E-7</v>
      </c>
      <c r="G82" s="7">
        <f t="shared" si="85"/>
        <v>5.5651744326570698E-7</v>
      </c>
      <c r="H82" s="7">
        <f t="shared" si="85"/>
        <v>2.58321945447923E-7</v>
      </c>
      <c r="I82" s="8">
        <v>20.99</v>
      </c>
      <c r="J82" s="9">
        <f t="shared" si="95"/>
        <v>120.3951800476152</v>
      </c>
      <c r="K82" s="8">
        <f t="shared" si="96"/>
        <v>6.0197590023807601</v>
      </c>
      <c r="L82">
        <v>10</v>
      </c>
      <c r="M82">
        <v>6</v>
      </c>
      <c r="N82">
        <v>0.83382000000000001</v>
      </c>
      <c r="O82">
        <v>0.2</v>
      </c>
      <c r="P82">
        <v>0.1</v>
      </c>
      <c r="Q82">
        <v>1</v>
      </c>
      <c r="R82" s="10">
        <f t="shared" si="86"/>
        <v>3.1975235208564768E-5</v>
      </c>
      <c r="S82" s="10">
        <f t="shared" si="87"/>
        <v>2.3460033855864879E-4</v>
      </c>
      <c r="T82" s="11">
        <f t="shared" si="88"/>
        <v>0.99987815358824694</v>
      </c>
      <c r="U82" s="11">
        <f t="shared" si="89"/>
        <v>1.0007059324270862</v>
      </c>
      <c r="V82" s="10">
        <f t="shared" si="97"/>
        <v>1.1927894179369755E-4</v>
      </c>
      <c r="W82" s="11">
        <f t="shared" si="90"/>
        <v>0.99991012882345554</v>
      </c>
      <c r="X82" s="8">
        <f t="shared" si="91"/>
        <v>-8.9871176544464859E-2</v>
      </c>
      <c r="Y82" s="8">
        <f t="shared" si="92"/>
        <v>0.11532139676495125</v>
      </c>
      <c r="Z82" s="21">
        <f t="shared" si="93"/>
        <v>2.8889387081703802E-2</v>
      </c>
      <c r="AA82" s="21">
        <f t="shared" si="98"/>
        <v>5.3930488561412726E-3</v>
      </c>
      <c r="AB82" s="8">
        <f t="shared" si="99"/>
        <v>-0.11700664467122802</v>
      </c>
      <c r="AC82" s="8">
        <f t="shared" si="94"/>
        <v>0.12312097755411583</v>
      </c>
      <c r="AE82" s="39">
        <v>36.1</v>
      </c>
      <c r="AL82" s="3" t="s">
        <v>47</v>
      </c>
      <c r="AM82" s="7">
        <v>0.72194946179999997</v>
      </c>
      <c r="AN82" s="7">
        <v>1.9248321000000001E-5</v>
      </c>
      <c r="AO82" s="7">
        <v>1.4122375000000001E-4</v>
      </c>
      <c r="AP82" s="7">
        <v>7.0453433276275604E-7</v>
      </c>
      <c r="AQ82" s="7">
        <v>5.5651744326570698E-7</v>
      </c>
      <c r="AR82" s="7">
        <v>2.58321945447923E-7</v>
      </c>
      <c r="AS82">
        <v>15</v>
      </c>
      <c r="AT82">
        <v>2</v>
      </c>
    </row>
    <row r="83" spans="1:46" x14ac:dyDescent="0.25">
      <c r="A83">
        <f>ROW()</f>
        <v>83</v>
      </c>
      <c r="D83" s="7"/>
      <c r="F83" s="7"/>
      <c r="G83" s="7"/>
      <c r="H83" s="7"/>
      <c r="I83" s="8"/>
      <c r="J83" s="9"/>
      <c r="K83" s="8"/>
      <c r="R83" s="10"/>
      <c r="S83" s="10"/>
      <c r="T83" s="11"/>
      <c r="U83" s="11"/>
      <c r="V83" s="10"/>
      <c r="W83" s="11"/>
      <c r="X83" s="8"/>
      <c r="Y83" s="8"/>
      <c r="AA83" s="8"/>
      <c r="AB83" s="8"/>
      <c r="AE83" s="39"/>
    </row>
    <row r="84" spans="1:46" x14ac:dyDescent="0.25">
      <c r="A84">
        <f>ROW()</f>
        <v>84</v>
      </c>
      <c r="B84" s="3" t="s">
        <v>55</v>
      </c>
      <c r="C84" s="7">
        <f t="shared" ref="C84:H93" si="100">AM84</f>
        <v>2.9894353836E-2</v>
      </c>
      <c r="D84" s="7">
        <f t="shared" si="100"/>
        <v>-3.7885950460000002E-7</v>
      </c>
      <c r="E84" s="7">
        <f t="shared" si="100"/>
        <v>6.6231160999999997E-6</v>
      </c>
      <c r="F84" s="7">
        <f t="shared" si="100"/>
        <v>3.4930512571762698E-8</v>
      </c>
      <c r="G84" s="7">
        <f t="shared" si="100"/>
        <v>1.3525115493369501E-7</v>
      </c>
      <c r="H84" s="7">
        <f t="shared" si="100"/>
        <v>1.78569156552273E-7</v>
      </c>
      <c r="I84" s="8">
        <v>20.99</v>
      </c>
      <c r="J84" s="9">
        <f t="shared" ref="J84:J93" si="101">100*C84/0.5*N84</f>
        <v>4.985302023106704</v>
      </c>
      <c r="K84" s="8">
        <f t="shared" ref="K84:K93" si="102">C84/P84*N84</f>
        <v>0.24926510115533518</v>
      </c>
      <c r="L84">
        <v>10</v>
      </c>
      <c r="M84">
        <v>6</v>
      </c>
      <c r="N84">
        <v>0.83382000000000001</v>
      </c>
      <c r="O84">
        <v>0.2</v>
      </c>
      <c r="P84">
        <v>0.1</v>
      </c>
      <c r="Q84">
        <v>1</v>
      </c>
      <c r="R84" s="10">
        <f t="shared" ref="R84:R90" si="103">Q84*D84/C84/N84</f>
        <v>-1.5199059268385314E-5</v>
      </c>
      <c r="S84" s="10">
        <f t="shared" ref="S84:S90" si="104">Q84*E84/C84/N84</f>
        <v>2.6570571128096488E-4</v>
      </c>
      <c r="T84" s="11">
        <f t="shared" ref="T84:T90" si="105">M84*N84*O84/(P84*U84*L84)</f>
        <v>0.99987815358824694</v>
      </c>
      <c r="U84" s="11">
        <f t="shared" ref="U84:U91" si="106">$AA$16</f>
        <v>1.0007059324270862</v>
      </c>
      <c r="V84" s="10">
        <f>$AA$26</f>
        <v>7.7923097257736945E-5</v>
      </c>
      <c r="W84" s="11">
        <f t="shared" ref="W84:W90" si="107">R84+T84</f>
        <v>0.99986295452897855</v>
      </c>
      <c r="X84" s="8">
        <f t="shared" ref="X84:X90" si="108">1000*(W84-1)</f>
        <v>-0.13704547102144637</v>
      </c>
      <c r="Y84" s="8">
        <f t="shared" ref="Y84:Y90" si="109">1000*(S84-V84)</f>
        <v>0.18778261402322793</v>
      </c>
      <c r="Z84" s="21">
        <f t="shared" ref="Z84:Z90" si="110">((C84*N84)^2/P84-$AB$10)*$Z$28*0.001</f>
        <v>-7.7072294079078832E-4</v>
      </c>
      <c r="AA84" s="21">
        <f>(C84^2/O84-$Z$10)*$AB$5*0.001</f>
        <v>-9.6299218030223779E-5</v>
      </c>
      <c r="AE84" s="39">
        <v>1.494</v>
      </c>
      <c r="AL84" s="3" t="s">
        <v>56</v>
      </c>
      <c r="AM84">
        <v>2.9894353836E-2</v>
      </c>
      <c r="AN84" s="7">
        <v>-3.7885950460000002E-7</v>
      </c>
      <c r="AO84" s="7">
        <v>6.6231160999999997E-6</v>
      </c>
      <c r="AP84" s="7">
        <v>3.4930512571762698E-8</v>
      </c>
      <c r="AQ84" s="7">
        <v>1.3525115493369501E-7</v>
      </c>
      <c r="AR84" s="7">
        <v>1.78569156552273E-7</v>
      </c>
      <c r="AS84">
        <v>11</v>
      </c>
      <c r="AT84">
        <v>2</v>
      </c>
    </row>
    <row r="85" spans="1:46" x14ac:dyDescent="0.25">
      <c r="C85" s="7">
        <f t="shared" si="100"/>
        <v>6.0298733835999999E-2</v>
      </c>
      <c r="D85" s="7">
        <f t="shared" si="100"/>
        <v>-9.2068260000000002E-7</v>
      </c>
      <c r="E85" s="7">
        <f t="shared" si="100"/>
        <v>1.2737273E-5</v>
      </c>
      <c r="F85" s="7">
        <f t="shared" si="100"/>
        <v>4.0955801002924903E-8</v>
      </c>
      <c r="G85" s="7">
        <f t="shared" si="100"/>
        <v>1.37171642113521E-7</v>
      </c>
      <c r="H85" s="7">
        <f t="shared" si="100"/>
        <v>1.04661072854237E-7</v>
      </c>
      <c r="I85" s="8">
        <v>21.01</v>
      </c>
      <c r="J85" s="9">
        <f t="shared" si="101"/>
        <v>10.055658049426704</v>
      </c>
      <c r="K85" s="8">
        <f t="shared" si="102"/>
        <v>0.50278290247133517</v>
      </c>
      <c r="L85">
        <v>10</v>
      </c>
      <c r="M85">
        <v>6</v>
      </c>
      <c r="N85">
        <v>0.83382000000000001</v>
      </c>
      <c r="O85">
        <v>0.2</v>
      </c>
      <c r="P85">
        <v>0.1</v>
      </c>
      <c r="Q85">
        <v>1</v>
      </c>
      <c r="R85" s="10">
        <f t="shared" si="103"/>
        <v>-1.8311732468915651E-5</v>
      </c>
      <c r="S85" s="10">
        <f t="shared" si="104"/>
        <v>2.5333544433178457E-4</v>
      </c>
      <c r="T85" s="11">
        <f t="shared" si="105"/>
        <v>0.99987815358824694</v>
      </c>
      <c r="U85" s="11">
        <f t="shared" si="106"/>
        <v>1.0007059324270862</v>
      </c>
      <c r="V85" s="10">
        <f t="shared" ref="V85:V93" si="111">$AA$26</f>
        <v>7.7923097257736945E-5</v>
      </c>
      <c r="W85" s="11">
        <f t="shared" si="107"/>
        <v>0.99985984185577803</v>
      </c>
      <c r="X85" s="8">
        <f t="shared" si="108"/>
        <v>-0.14015814422196904</v>
      </c>
      <c r="Y85" s="8">
        <f t="shared" si="109"/>
        <v>0.17541234707404763</v>
      </c>
      <c r="Z85" s="21">
        <f t="shared" si="110"/>
        <v>-6.1440318996870127E-4</v>
      </c>
      <c r="AA85" s="21">
        <f t="shared" ref="AA85:AA90" si="112">(C85^2/O85-$Z$10)*$AB$5*0.001</f>
        <v>-6.7368323219671699E-5</v>
      </c>
      <c r="AE85" s="39">
        <v>3.0139999999999998</v>
      </c>
      <c r="AL85" s="3" t="s">
        <v>56</v>
      </c>
      <c r="AM85" s="7">
        <v>6.0298733835999999E-2</v>
      </c>
      <c r="AN85" s="7">
        <v>-9.2068260000000002E-7</v>
      </c>
      <c r="AO85" s="7">
        <v>1.2737273E-5</v>
      </c>
      <c r="AP85" s="7">
        <v>4.0955801002924903E-8</v>
      </c>
      <c r="AQ85" s="7">
        <v>1.37171642113521E-7</v>
      </c>
      <c r="AR85" s="7">
        <v>1.04661072854237E-7</v>
      </c>
      <c r="AS85">
        <v>12</v>
      </c>
      <c r="AT85">
        <v>2</v>
      </c>
    </row>
    <row r="86" spans="1:46" x14ac:dyDescent="0.25">
      <c r="C86" s="7">
        <f t="shared" si="100"/>
        <v>0.12047043228</v>
      </c>
      <c r="D86" s="7">
        <f t="shared" si="100"/>
        <v>-2.0076843000000001E-6</v>
      </c>
      <c r="E86" s="7">
        <f t="shared" si="100"/>
        <v>2.4216215000000001E-5</v>
      </c>
      <c r="F86" s="7">
        <f t="shared" si="100"/>
        <v>5.3983383259653398E-8</v>
      </c>
      <c r="G86" s="7">
        <f t="shared" si="100"/>
        <v>9.34073490176763E-8</v>
      </c>
      <c r="H86" s="7">
        <f t="shared" si="100"/>
        <v>8.8009787381858904E-8</v>
      </c>
      <c r="I86" s="8">
        <v>21.03</v>
      </c>
      <c r="J86" s="9">
        <f t="shared" si="101"/>
        <v>20.09013116874192</v>
      </c>
      <c r="K86" s="8">
        <f t="shared" si="102"/>
        <v>1.0045065584370958</v>
      </c>
      <c r="L86">
        <v>10</v>
      </c>
      <c r="M86">
        <v>6</v>
      </c>
      <c r="N86">
        <v>0.83382000000000001</v>
      </c>
      <c r="O86">
        <v>0.2</v>
      </c>
      <c r="P86">
        <v>0.1</v>
      </c>
      <c r="Q86">
        <v>1</v>
      </c>
      <c r="R86" s="10">
        <f t="shared" si="103"/>
        <v>-1.9986771446507435E-5</v>
      </c>
      <c r="S86" s="10">
        <f t="shared" si="104"/>
        <v>2.410757281433565E-4</v>
      </c>
      <c r="T86" s="11">
        <f t="shared" si="105"/>
        <v>0.99987815358824694</v>
      </c>
      <c r="U86" s="11">
        <f t="shared" si="106"/>
        <v>1.0007059324270862</v>
      </c>
      <c r="V86" s="10">
        <f t="shared" si="111"/>
        <v>7.7923097257736945E-5</v>
      </c>
      <c r="W86" s="11">
        <f t="shared" si="107"/>
        <v>0.9998581668168004</v>
      </c>
      <c r="X86" s="8">
        <f t="shared" si="108"/>
        <v>-0.14183318319960225</v>
      </c>
      <c r="Y86" s="8">
        <f t="shared" si="109"/>
        <v>0.16315263088561954</v>
      </c>
      <c r="Z86" s="21">
        <f t="shared" si="110"/>
        <v>5.6387586297614681E-6</v>
      </c>
      <c r="AA86" s="21">
        <f t="shared" si="112"/>
        <v>4.7386007558709142E-5</v>
      </c>
      <c r="AE86" s="40">
        <v>6.03</v>
      </c>
      <c r="AL86" s="3" t="s">
        <v>56</v>
      </c>
      <c r="AM86">
        <v>0.12047043228</v>
      </c>
      <c r="AN86" s="7">
        <v>-2.0076843000000001E-6</v>
      </c>
      <c r="AO86" s="7">
        <v>2.4216215000000001E-5</v>
      </c>
      <c r="AP86" s="7">
        <v>5.3983383259653398E-8</v>
      </c>
      <c r="AQ86" s="7">
        <v>9.34073490176763E-8</v>
      </c>
      <c r="AR86" s="7">
        <v>8.8009787381858904E-8</v>
      </c>
      <c r="AS86">
        <v>13</v>
      </c>
      <c r="AT86">
        <v>2</v>
      </c>
    </row>
    <row r="87" spans="1:46" x14ac:dyDescent="0.25">
      <c r="C87" s="7">
        <f t="shared" si="100"/>
        <v>0.23986247595999999</v>
      </c>
      <c r="D87" s="7">
        <f t="shared" si="100"/>
        <v>-3.1899245000000001E-6</v>
      </c>
      <c r="E87" s="7">
        <f t="shared" si="100"/>
        <v>4.5253568000000002E-5</v>
      </c>
      <c r="F87" s="7">
        <f t="shared" si="100"/>
        <v>4.5043460584654602E-8</v>
      </c>
      <c r="G87" s="7">
        <f t="shared" si="100"/>
        <v>1.26896322045795E-7</v>
      </c>
      <c r="H87" s="7">
        <f t="shared" si="100"/>
        <v>1.00569655343946E-7</v>
      </c>
      <c r="I87" s="8">
        <v>21.05</v>
      </c>
      <c r="J87" s="9">
        <f t="shared" si="101"/>
        <v>40.000425940993438</v>
      </c>
      <c r="K87" s="8">
        <f t="shared" si="102"/>
        <v>2.0000212970496718</v>
      </c>
      <c r="L87">
        <v>10</v>
      </c>
      <c r="M87">
        <v>6</v>
      </c>
      <c r="N87">
        <v>0.83382000000000001</v>
      </c>
      <c r="O87">
        <v>0.2</v>
      </c>
      <c r="P87">
        <v>0.1</v>
      </c>
      <c r="Q87">
        <v>1</v>
      </c>
      <c r="R87" s="10">
        <f t="shared" si="103"/>
        <v>-1.5949452661857212E-5</v>
      </c>
      <c r="S87" s="10">
        <f t="shared" si="104"/>
        <v>2.2626543060694267E-4</v>
      </c>
      <c r="T87" s="11">
        <f t="shared" si="105"/>
        <v>0.99987815358824694</v>
      </c>
      <c r="U87" s="11">
        <f t="shared" si="106"/>
        <v>1.0007059324270862</v>
      </c>
      <c r="V87" s="10">
        <f t="shared" si="111"/>
        <v>7.7923097257736945E-5</v>
      </c>
      <c r="W87" s="11">
        <f t="shared" si="107"/>
        <v>0.99986220413558513</v>
      </c>
      <c r="X87" s="8">
        <f t="shared" si="108"/>
        <v>-0.13779586441486913</v>
      </c>
      <c r="Y87" s="8">
        <f t="shared" si="109"/>
        <v>0.14834233334920571</v>
      </c>
      <c r="Z87" s="21">
        <f t="shared" si="110"/>
        <v>2.4579961430450446E-3</v>
      </c>
      <c r="AA87" s="21">
        <f t="shared" si="112"/>
        <v>5.0125631603398647E-4</v>
      </c>
      <c r="AE87" s="39">
        <v>11.99</v>
      </c>
      <c r="AL87" s="3" t="s">
        <v>56</v>
      </c>
      <c r="AM87" s="7">
        <v>0.23986247595999999</v>
      </c>
      <c r="AN87" s="7">
        <v>-3.1899245000000001E-6</v>
      </c>
      <c r="AO87" s="7">
        <v>4.5253568000000002E-5</v>
      </c>
      <c r="AP87" s="7">
        <v>4.5043460584654602E-8</v>
      </c>
      <c r="AQ87" s="7">
        <v>1.26896322045795E-7</v>
      </c>
      <c r="AR87" s="7">
        <v>1.00569655343946E-7</v>
      </c>
      <c r="AS87">
        <v>13</v>
      </c>
      <c r="AT87">
        <v>2</v>
      </c>
    </row>
    <row r="88" spans="1:46" x14ac:dyDescent="0.25">
      <c r="C88" s="7">
        <f t="shared" si="100"/>
        <v>0.36003330158000002</v>
      </c>
      <c r="D88" s="7">
        <f t="shared" si="100"/>
        <v>-2.1165747999999998E-6</v>
      </c>
      <c r="E88" s="7">
        <f t="shared" si="100"/>
        <v>6.5120993999999999E-5</v>
      </c>
      <c r="F88" s="7">
        <f t="shared" si="100"/>
        <v>1.0369106880234099E-7</v>
      </c>
      <c r="G88" s="7">
        <f t="shared" si="100"/>
        <v>1.5322585401609E-7</v>
      </c>
      <c r="H88" s="7">
        <f t="shared" si="100"/>
        <v>1.30427314485885E-7</v>
      </c>
      <c r="I88" s="8">
        <v>21.07</v>
      </c>
      <c r="J88" s="9">
        <f t="shared" si="101"/>
        <v>60.040593504687131</v>
      </c>
      <c r="K88" s="8">
        <f t="shared" si="102"/>
        <v>3.0020296752343558</v>
      </c>
      <c r="L88">
        <v>10</v>
      </c>
      <c r="M88">
        <v>6</v>
      </c>
      <c r="N88">
        <v>0.83382000000000001</v>
      </c>
      <c r="O88">
        <v>0.2</v>
      </c>
      <c r="P88">
        <v>0.1</v>
      </c>
      <c r="Q88">
        <v>1</v>
      </c>
      <c r="R88" s="10">
        <f t="shared" si="103"/>
        <v>-7.0504792722769051E-6</v>
      </c>
      <c r="S88" s="10">
        <f t="shared" si="104"/>
        <v>2.1692321877170076E-4</v>
      </c>
      <c r="T88" s="11">
        <f t="shared" si="105"/>
        <v>0.99987815358824694</v>
      </c>
      <c r="U88" s="11">
        <f t="shared" si="106"/>
        <v>1.0007059324270862</v>
      </c>
      <c r="V88" s="10">
        <f t="shared" si="111"/>
        <v>7.7923097257736945E-5</v>
      </c>
      <c r="W88" s="11">
        <f t="shared" si="107"/>
        <v>0.99987110310897465</v>
      </c>
      <c r="X88" s="8">
        <f t="shared" si="108"/>
        <v>-0.12889689102535407</v>
      </c>
      <c r="Y88" s="8">
        <f t="shared" si="109"/>
        <v>0.13900012151396382</v>
      </c>
      <c r="Z88" s="21">
        <f t="shared" si="110"/>
        <v>6.5674044786945178E-3</v>
      </c>
      <c r="AA88" s="21">
        <f t="shared" si="112"/>
        <v>1.2618055087434369E-3</v>
      </c>
      <c r="AE88" s="39">
        <v>18.010000000000002</v>
      </c>
      <c r="AL88" s="3" t="s">
        <v>56</v>
      </c>
      <c r="AM88" s="7">
        <v>0.36003330158000002</v>
      </c>
      <c r="AN88" s="7">
        <v>-2.1165747999999998E-6</v>
      </c>
      <c r="AO88" s="7">
        <v>6.5120993999999999E-5</v>
      </c>
      <c r="AP88" s="7">
        <v>1.0369106880234099E-7</v>
      </c>
      <c r="AQ88" s="7">
        <v>1.5322585401609E-7</v>
      </c>
      <c r="AR88" s="7">
        <v>1.30427314485885E-7</v>
      </c>
      <c r="AS88">
        <v>14</v>
      </c>
      <c r="AT88">
        <v>2</v>
      </c>
    </row>
    <row r="89" spans="1:46" x14ac:dyDescent="0.25">
      <c r="C89" s="7">
        <f t="shared" si="100"/>
        <v>0.60083379173999996</v>
      </c>
      <c r="D89" s="7">
        <f t="shared" si="100"/>
        <v>6.2128815999999996E-6</v>
      </c>
      <c r="E89" s="7">
        <f t="shared" si="100"/>
        <v>1.0493692E-4</v>
      </c>
      <c r="F89" s="7">
        <f t="shared" si="100"/>
        <v>7.9642624770259502E-7</v>
      </c>
      <c r="G89" s="7">
        <f t="shared" si="100"/>
        <v>3.5937748073222398E-7</v>
      </c>
      <c r="H89" s="7">
        <f t="shared" si="100"/>
        <v>2.27179958623115E-7</v>
      </c>
      <c r="I89" s="8">
        <v>21.08</v>
      </c>
      <c r="J89" s="9">
        <f t="shared" si="101"/>
        <v>100.19744644572935</v>
      </c>
      <c r="K89" s="8">
        <f t="shared" si="102"/>
        <v>5.0098723222864674</v>
      </c>
      <c r="L89">
        <v>10</v>
      </c>
      <c r="M89">
        <v>6</v>
      </c>
      <c r="N89">
        <v>0.83382000000000001</v>
      </c>
      <c r="O89">
        <v>0.2</v>
      </c>
      <c r="P89">
        <v>0.1</v>
      </c>
      <c r="Q89">
        <v>1</v>
      </c>
      <c r="R89" s="10">
        <f t="shared" si="103"/>
        <v>1.2401277318709168E-5</v>
      </c>
      <c r="S89" s="10">
        <f t="shared" si="104"/>
        <v>2.0946026814533186E-4</v>
      </c>
      <c r="T89" s="11">
        <f t="shared" si="105"/>
        <v>0.99987815358824694</v>
      </c>
      <c r="U89" s="11">
        <f t="shared" si="106"/>
        <v>1.0007059324270862</v>
      </c>
      <c r="V89" s="10">
        <f t="shared" si="111"/>
        <v>7.7923097257736945E-5</v>
      </c>
      <c r="W89" s="11">
        <f t="shared" si="107"/>
        <v>0.99989055486556566</v>
      </c>
      <c r="X89" s="8">
        <f t="shared" si="108"/>
        <v>-0.10944513443433834</v>
      </c>
      <c r="Y89" s="8">
        <f t="shared" si="109"/>
        <v>0.13153717088759492</v>
      </c>
      <c r="Z89" s="21">
        <f t="shared" si="110"/>
        <v>1.9756807364864109E-2</v>
      </c>
      <c r="AA89" s="21">
        <f t="shared" si="112"/>
        <v>3.7028356761216789E-3</v>
      </c>
      <c r="AE89" s="40">
        <v>30.01</v>
      </c>
      <c r="AL89" s="3" t="s">
        <v>56</v>
      </c>
      <c r="AM89" s="7">
        <v>0.60083379173999996</v>
      </c>
      <c r="AN89" s="7">
        <v>6.2128815999999996E-6</v>
      </c>
      <c r="AO89" s="7">
        <v>1.0493692E-4</v>
      </c>
      <c r="AP89" s="7">
        <v>7.9642624770259502E-7</v>
      </c>
      <c r="AQ89" s="7">
        <v>3.5937748073222398E-7</v>
      </c>
      <c r="AR89" s="7">
        <v>2.27179958623115E-7</v>
      </c>
      <c r="AS89">
        <v>14</v>
      </c>
      <c r="AT89">
        <v>2</v>
      </c>
    </row>
    <row r="90" spans="1:46" x14ac:dyDescent="0.25">
      <c r="C90" s="7">
        <f t="shared" si="100"/>
        <v>0.72194120634000003</v>
      </c>
      <c r="D90" s="7">
        <f t="shared" si="100"/>
        <v>1.4866814E-5</v>
      </c>
      <c r="E90" s="7">
        <f t="shared" si="100"/>
        <v>1.2571741E-4</v>
      </c>
      <c r="F90" s="7">
        <f t="shared" si="100"/>
        <v>3.96397168283912E-6</v>
      </c>
      <c r="G90" s="7">
        <f t="shared" si="100"/>
        <v>4.7895774072876195E-7</v>
      </c>
      <c r="H90" s="7">
        <f t="shared" si="100"/>
        <v>1.42573777041924E-7</v>
      </c>
      <c r="I90" s="8">
        <v>21.09</v>
      </c>
      <c r="J90" s="9">
        <f t="shared" si="101"/>
        <v>120.39380333408376</v>
      </c>
      <c r="K90" s="8">
        <f t="shared" si="102"/>
        <v>6.019690166704188</v>
      </c>
      <c r="L90">
        <v>10</v>
      </c>
      <c r="M90">
        <v>6</v>
      </c>
      <c r="N90">
        <v>0.83382000000000001</v>
      </c>
      <c r="O90">
        <v>0.2</v>
      </c>
      <c r="P90">
        <v>0.1</v>
      </c>
      <c r="Q90">
        <v>1</v>
      </c>
      <c r="R90" s="10">
        <f t="shared" si="103"/>
        <v>2.4696975406193802E-5</v>
      </c>
      <c r="S90" s="10">
        <f t="shared" si="104"/>
        <v>2.0884365560101733E-4</v>
      </c>
      <c r="T90" s="11">
        <f t="shared" si="105"/>
        <v>0.99987815358824694</v>
      </c>
      <c r="U90" s="11">
        <f t="shared" si="106"/>
        <v>1.0007059324270862</v>
      </c>
      <c r="V90" s="10">
        <f t="shared" si="111"/>
        <v>7.7923097257736945E-5</v>
      </c>
      <c r="W90" s="11">
        <f t="shared" si="107"/>
        <v>0.99990285056365313</v>
      </c>
      <c r="X90" s="8">
        <f t="shared" si="108"/>
        <v>-9.7149436346866125E-2</v>
      </c>
      <c r="Y90" s="8">
        <f t="shared" si="109"/>
        <v>0.1309205583432804</v>
      </c>
      <c r="Z90" s="21">
        <f t="shared" si="110"/>
        <v>2.8888707596452502E-2</v>
      </c>
      <c r="AA90" s="21">
        <f t="shared" si="112"/>
        <v>5.3929231003348116E-3</v>
      </c>
      <c r="AE90" s="41">
        <v>36.1</v>
      </c>
      <c r="AG90" s="42" t="s">
        <v>93</v>
      </c>
      <c r="AH90" s="39"/>
      <c r="AI90" s="39"/>
      <c r="AJ90" s="39"/>
      <c r="AK90" s="39"/>
      <c r="AL90" s="3" t="s">
        <v>56</v>
      </c>
      <c r="AM90" s="7">
        <v>0.72194120634000003</v>
      </c>
      <c r="AN90" s="7">
        <v>1.4866814E-5</v>
      </c>
      <c r="AO90" s="7">
        <v>1.2571741E-4</v>
      </c>
      <c r="AP90" s="7">
        <v>3.96397168283912E-6</v>
      </c>
      <c r="AQ90" s="7">
        <v>4.7895774072876195E-7</v>
      </c>
      <c r="AR90" s="7">
        <v>1.42573777041924E-7</v>
      </c>
      <c r="AS90">
        <v>15</v>
      </c>
      <c r="AT90">
        <v>2</v>
      </c>
    </row>
    <row r="91" spans="1:46" x14ac:dyDescent="0.25">
      <c r="B91" s="27" t="s">
        <v>55</v>
      </c>
      <c r="C91" s="28">
        <f>AM91</f>
        <v>0.24160163596000001</v>
      </c>
      <c r="D91" s="28">
        <f t="shared" si="100"/>
        <v>-9.6578713000000004E-7</v>
      </c>
      <c r="E91" s="28">
        <f t="shared" si="100"/>
        <v>4.5265098000000003E-5</v>
      </c>
      <c r="F91" s="28">
        <f t="shared" si="100"/>
        <v>2.3756639107717999E-7</v>
      </c>
      <c r="G91" s="28">
        <f t="shared" si="100"/>
        <v>1.54440197910755E-7</v>
      </c>
      <c r="H91" s="28">
        <f t="shared" si="100"/>
        <v>1.5675359260954799E-7</v>
      </c>
      <c r="I91" s="29">
        <v>21.12</v>
      </c>
      <c r="J91" s="30">
        <f t="shared" si="101"/>
        <v>40.290455219233444</v>
      </c>
      <c r="K91" s="29">
        <f t="shared" si="102"/>
        <v>2.0145227609616718</v>
      </c>
      <c r="L91" s="28">
        <v>10</v>
      </c>
      <c r="M91" s="28">
        <v>6</v>
      </c>
      <c r="N91" s="31">
        <v>0.83382000000000001</v>
      </c>
      <c r="O91" s="31">
        <v>0.2</v>
      </c>
      <c r="P91" s="31">
        <v>0.1</v>
      </c>
      <c r="Q91" s="31">
        <v>1</v>
      </c>
      <c r="R91" s="10">
        <f>Q91*D91/C91/N91</f>
        <v>-4.7941236937872204E-6</v>
      </c>
      <c r="S91" s="10">
        <f>Q91*E91/C91/N91</f>
        <v>2.2469390208523541E-4</v>
      </c>
      <c r="T91" s="11">
        <f>M91*N91*O91/(P91*U91*L91)</f>
        <v>0.99987815358824694</v>
      </c>
      <c r="U91" s="11">
        <f t="shared" si="106"/>
        <v>1.0007059324270862</v>
      </c>
      <c r="V91" s="10">
        <f t="shared" si="111"/>
        <v>7.7923097257736945E-5</v>
      </c>
      <c r="W91" s="11">
        <f>R91+T91</f>
        <v>0.99987335946455314</v>
      </c>
      <c r="X91" s="8">
        <f>1000*(W91-1)</f>
        <v>-0.12664053544686471</v>
      </c>
      <c r="Y91" s="8">
        <f>1000*(S91-V91)</f>
        <v>0.14677080482749846</v>
      </c>
      <c r="Z91" t="s">
        <v>77</v>
      </c>
      <c r="AA91" t="s">
        <v>78</v>
      </c>
      <c r="AB91" t="s">
        <v>79</v>
      </c>
      <c r="AE91" s="38" t="s">
        <v>94</v>
      </c>
      <c r="AF91" s="39"/>
      <c r="AG91" s="39"/>
      <c r="AH91" s="39"/>
      <c r="AI91" s="42"/>
      <c r="AJ91" s="39">
        <v>12.09</v>
      </c>
      <c r="AK91" s="39"/>
      <c r="AL91" s="3" t="s">
        <v>56</v>
      </c>
      <c r="AM91" s="7">
        <v>0.24160163596000001</v>
      </c>
      <c r="AN91" s="7">
        <v>-9.6578713000000004E-7</v>
      </c>
      <c r="AO91" s="7">
        <v>4.5265098000000003E-5</v>
      </c>
      <c r="AP91" s="7">
        <v>2.3756639107717999E-7</v>
      </c>
      <c r="AQ91" s="7">
        <v>1.54440197910755E-7</v>
      </c>
      <c r="AR91" s="7">
        <v>1.5675359260954799E-7</v>
      </c>
      <c r="AS91">
        <v>13</v>
      </c>
      <c r="AT91">
        <v>2</v>
      </c>
    </row>
    <row r="92" spans="1:46" x14ac:dyDescent="0.25">
      <c r="B92" s="27" t="s">
        <v>80</v>
      </c>
      <c r="C92" s="28">
        <f t="shared" ref="C92:C93" si="113">AM92</f>
        <v>0.24189681939999999</v>
      </c>
      <c r="D92" s="28">
        <f t="shared" si="100"/>
        <v>-3.6646870000000002E-4</v>
      </c>
      <c r="E92" s="28">
        <f t="shared" si="100"/>
        <v>1.7940504E-5</v>
      </c>
      <c r="F92" s="28">
        <f t="shared" si="100"/>
        <v>1.44002402675728E-7</v>
      </c>
      <c r="G92" s="28">
        <f t="shared" si="100"/>
        <v>1.2715695026226301E-7</v>
      </c>
      <c r="H92" s="28">
        <f t="shared" si="100"/>
        <v>1.17093904128268E-7</v>
      </c>
      <c r="I92" s="29">
        <v>21.14</v>
      </c>
      <c r="J92" s="30">
        <f t="shared" si="101"/>
        <v>40.339681190421601</v>
      </c>
      <c r="K92" s="29">
        <f t="shared" si="102"/>
        <v>2.0169840595210795</v>
      </c>
      <c r="L92" s="28">
        <v>10</v>
      </c>
      <c r="M92" s="28">
        <v>6</v>
      </c>
      <c r="N92" s="31">
        <v>0.83382000000000001</v>
      </c>
      <c r="O92" s="31">
        <v>0.2</v>
      </c>
      <c r="P92" s="31">
        <v>0.1</v>
      </c>
      <c r="Q92" s="31">
        <v>1</v>
      </c>
      <c r="R92" s="10">
        <f>Q92*D92/C92/N92</f>
        <v>-1.8169142104524894E-3</v>
      </c>
      <c r="S92" s="10">
        <f>Q92*E92/C92/N92</f>
        <v>8.8947177918004264E-5</v>
      </c>
      <c r="T92" s="11">
        <f>M92*N92*O92/(P92*U92*L92)</f>
        <v>0.99987815358824694</v>
      </c>
      <c r="U92" s="11">
        <f>$AA$16</f>
        <v>1.0007059324270862</v>
      </c>
      <c r="V92" s="10">
        <f t="shared" si="111"/>
        <v>7.7923097257736945E-5</v>
      </c>
      <c r="W92" s="11">
        <f>R92+T92</f>
        <v>0.99806123937779445</v>
      </c>
      <c r="X92" s="8">
        <f>1000*(W92-1)</f>
        <v>-1.9387606222055487</v>
      </c>
      <c r="Y92" s="8">
        <f>1000*(S92-V92)</f>
        <v>1.1024080660267319E-2</v>
      </c>
      <c r="AA92" s="33">
        <f>100*-(X92-X91)/1000</f>
        <v>0.1812120086758684</v>
      </c>
      <c r="AB92" s="33">
        <f>100*-(Y92-Y91)/1000</f>
        <v>1.3574672416723116E-2</v>
      </c>
      <c r="AC92" s="33"/>
      <c r="AD92" s="33" t="s">
        <v>95</v>
      </c>
      <c r="AE92" s="33"/>
      <c r="AF92" s="33"/>
      <c r="AG92" s="33"/>
      <c r="AH92" s="33"/>
      <c r="AI92" s="33"/>
      <c r="AJ92" s="40">
        <v>12.1</v>
      </c>
      <c r="AK92" s="39"/>
      <c r="AL92" s="3" t="s">
        <v>56</v>
      </c>
      <c r="AM92">
        <v>0.24189681939999999</v>
      </c>
      <c r="AN92" s="7">
        <v>-3.6646870000000002E-4</v>
      </c>
      <c r="AO92" s="7">
        <v>1.7940504E-5</v>
      </c>
      <c r="AP92" s="7">
        <v>1.44002402675728E-7</v>
      </c>
      <c r="AQ92" s="7">
        <v>1.2715695026226301E-7</v>
      </c>
      <c r="AR92" s="7">
        <v>1.17093904128268E-7</v>
      </c>
      <c r="AS92">
        <v>16</v>
      </c>
      <c r="AT92">
        <v>2</v>
      </c>
    </row>
    <row r="93" spans="1:46" x14ac:dyDescent="0.25">
      <c r="B93" s="27" t="s">
        <v>81</v>
      </c>
      <c r="C93" s="28">
        <f t="shared" si="113"/>
        <v>0.2420341503</v>
      </c>
      <c r="D93" s="28">
        <f t="shared" si="100"/>
        <v>-8.5551723000000004E-7</v>
      </c>
      <c r="E93" s="28">
        <f t="shared" si="100"/>
        <v>3.4933506000000003E-5</v>
      </c>
      <c r="F93" s="28">
        <f t="shared" si="100"/>
        <v>6.6937022828975303E-8</v>
      </c>
      <c r="G93" s="28">
        <f t="shared" si="100"/>
        <v>9.4434626161366796E-8</v>
      </c>
      <c r="H93" s="28">
        <f t="shared" si="100"/>
        <v>1.1250084961456899E-7</v>
      </c>
      <c r="I93" s="29">
        <v>21.17</v>
      </c>
      <c r="J93" s="30">
        <f t="shared" si="101"/>
        <v>40.362583040629197</v>
      </c>
      <c r="K93" s="29">
        <f t="shared" si="102"/>
        <v>2.0181291520314599</v>
      </c>
      <c r="L93" s="28">
        <v>10</v>
      </c>
      <c r="M93" s="28">
        <v>6</v>
      </c>
      <c r="N93" s="31">
        <v>0.83382000000000001</v>
      </c>
      <c r="O93" s="31">
        <v>0.2</v>
      </c>
      <c r="P93" s="31">
        <v>0.1</v>
      </c>
      <c r="Q93" s="31">
        <v>1</v>
      </c>
      <c r="R93" s="10">
        <f>Q93*D93/C93/N93</f>
        <v>-4.2391599622790824E-6</v>
      </c>
      <c r="S93" s="10">
        <f>Q93*E93/C93/N93</f>
        <v>1.7309846579856273E-4</v>
      </c>
      <c r="T93" s="11">
        <f>M93*N93*O93/(P93*U93*L93)</f>
        <v>0.99987815358824694</v>
      </c>
      <c r="U93" s="11">
        <f>$AA$16</f>
        <v>1.0007059324270862</v>
      </c>
      <c r="V93" s="10">
        <f t="shared" si="111"/>
        <v>7.7923097257736945E-5</v>
      </c>
      <c r="W93" s="11">
        <f>R93+T93</f>
        <v>0.99987391442828466</v>
      </c>
      <c r="X93" s="8">
        <f>1000*(W93-1)</f>
        <v>-0.12608557171533974</v>
      </c>
      <c r="Y93" s="8">
        <f>1000*(S93-V93)</f>
        <v>9.5175368540825783E-2</v>
      </c>
      <c r="AA93" s="33">
        <f>1/(2*PI()*47*0.000001)*-(Y93-Y91)/1000</f>
        <v>0.17471635587248729</v>
      </c>
      <c r="AB93" s="33">
        <f>-1/(2*PI()*47*0.000001)*-(X93-X91)/1000</f>
        <v>1.8792600235940995E-3</v>
      </c>
      <c r="AC93" s="33"/>
      <c r="AD93" s="33" t="s">
        <v>96</v>
      </c>
      <c r="AE93" s="33"/>
      <c r="AF93" s="33"/>
      <c r="AG93" s="33"/>
      <c r="AH93" s="33"/>
      <c r="AI93" s="33"/>
      <c r="AJ93" s="40">
        <v>12.1</v>
      </c>
      <c r="AK93" s="39"/>
      <c r="AL93" s="3" t="s">
        <v>56</v>
      </c>
      <c r="AM93" s="7">
        <v>0.2420341503</v>
      </c>
      <c r="AN93" s="7">
        <v>-8.5551723000000004E-7</v>
      </c>
      <c r="AO93" s="7">
        <v>3.4933506000000003E-5</v>
      </c>
      <c r="AP93" s="7">
        <v>6.6937022828975303E-8</v>
      </c>
      <c r="AQ93" s="7">
        <v>9.4434626161366796E-8</v>
      </c>
      <c r="AR93" s="7">
        <v>1.1250084961456899E-7</v>
      </c>
      <c r="AS93">
        <v>13</v>
      </c>
      <c r="AT93">
        <v>2</v>
      </c>
    </row>
    <row r="94" spans="1:46" x14ac:dyDescent="0.25">
      <c r="R94" s="10"/>
      <c r="S94" s="10"/>
      <c r="T94" s="11"/>
      <c r="U94" s="11"/>
      <c r="V94" s="10"/>
      <c r="W94" s="11"/>
      <c r="X94" s="8"/>
      <c r="Y94" s="8"/>
      <c r="AJ94" s="8"/>
    </row>
    <row r="95" spans="1:46" x14ac:dyDescent="0.25">
      <c r="A95">
        <f>ROW()</f>
        <v>95</v>
      </c>
      <c r="B95" s="19" t="s">
        <v>82</v>
      </c>
      <c r="R95" s="5"/>
      <c r="S95" s="5"/>
      <c r="AB95" t="s">
        <v>62</v>
      </c>
    </row>
    <row r="96" spans="1:46" x14ac:dyDescent="0.25">
      <c r="A96">
        <f>ROW()</f>
        <v>96</v>
      </c>
      <c r="C96" s="1" t="str">
        <f>B100&amp;" range, "&amp;B102&amp;", vs shunts and 500 AT on "&amp;B104&amp;" range."</f>
        <v>30/5 range, l - 1200At(5A), vs shunts and 500 AT on 50/5 range.</v>
      </c>
      <c r="J96" s="1" t="s">
        <v>83</v>
      </c>
      <c r="R96" s="5"/>
      <c r="S96" s="5"/>
      <c r="AB96" t="s">
        <v>66</v>
      </c>
    </row>
    <row r="97" spans="1:31" x14ac:dyDescent="0.25">
      <c r="A97">
        <f>ROW()</f>
        <v>97</v>
      </c>
      <c r="B97" s="6">
        <v>43369</v>
      </c>
      <c r="R97" s="5"/>
      <c r="S97" s="5"/>
      <c r="AB97" t="s">
        <v>67</v>
      </c>
      <c r="AC97" t="s">
        <v>68</v>
      </c>
    </row>
    <row r="98" spans="1:31" x14ac:dyDescent="0.25">
      <c r="A98">
        <f>ROW()</f>
        <v>98</v>
      </c>
      <c r="B98" s="3" t="s">
        <v>46</v>
      </c>
      <c r="C98">
        <v>2.4716728223999999E-2</v>
      </c>
      <c r="D98" s="7">
        <v>-1.022691127E-7</v>
      </c>
      <c r="E98" s="7">
        <v>1.3078631E-5</v>
      </c>
      <c r="F98" s="7">
        <v>1.7767973212675301E-8</v>
      </c>
      <c r="G98" s="7">
        <v>9.6212884633275096E-8</v>
      </c>
      <c r="H98" s="7">
        <v>1.3283672511395301E-7</v>
      </c>
      <c r="I98" s="8">
        <v>20.73</v>
      </c>
      <c r="J98" s="9">
        <f t="shared" ref="J98:J104" si="114">100*C98/0.5</f>
        <v>4.9433456447999999</v>
      </c>
      <c r="K98" s="8">
        <f t="shared" ref="K98:K104" si="115">C98/P98</f>
        <v>0.24716728223999998</v>
      </c>
      <c r="L98">
        <v>10</v>
      </c>
      <c r="M98">
        <v>6</v>
      </c>
      <c r="N98">
        <v>0.83384899999999995</v>
      </c>
      <c r="O98">
        <v>0.2</v>
      </c>
      <c r="P98">
        <v>0.1</v>
      </c>
      <c r="Q98">
        <v>1</v>
      </c>
      <c r="R98" s="10">
        <f t="shared" ref="R98:R104" si="116">Q98*D98/C98/N98</f>
        <v>-4.9621066404647931E-6</v>
      </c>
      <c r="S98" s="10">
        <f t="shared" ref="S98:S104" si="117">Q98*E98/C98/N98</f>
        <v>6.3457636445582162E-4</v>
      </c>
      <c r="T98" s="11">
        <f t="shared" ref="T98:T104" si="118">M98*N98*O98/(P98*U98*L98)</f>
        <v>0.99991292903912865</v>
      </c>
      <c r="U98" s="11">
        <f t="shared" ref="U98:U104" si="119">$AA$16</f>
        <v>1.0007059324270862</v>
      </c>
      <c r="V98" s="10">
        <f>AA$17</f>
        <v>1.1927894179369755E-4</v>
      </c>
      <c r="W98" s="11">
        <f t="shared" ref="W98:W104" si="120">R98+T98</f>
        <v>0.99990796693248818</v>
      </c>
      <c r="X98" s="8">
        <f t="shared" ref="X98:X104" si="121">1000*(W98-1)</f>
        <v>-9.2033067511820832E-2</v>
      </c>
      <c r="Y98" s="8">
        <f t="shared" ref="Y98:Y104" si="122">1000*(S98-V98)</f>
        <v>0.51529742266212408</v>
      </c>
      <c r="Z98" s="21">
        <f t="shared" ref="Z98:Z104" si="123">((C98*N98)^2/P98-$AB$10)*$Z$28*0.001</f>
        <v>-7.8683869360567701E-4</v>
      </c>
      <c r="AA98" s="21">
        <f>(C98^2/O98-$Z$10)*$AB$5*0.001</f>
        <v>-9.928229105739775E-5</v>
      </c>
      <c r="AB98" s="8">
        <f t="shared" ref="AB98:AB104" si="124">0.5*(X98+X106)+AA98-Z98</f>
        <v>-0.10347277552634479</v>
      </c>
      <c r="AC98" s="8">
        <f t="shared" ref="AC98:AC104" si="125">0.5*(Y98+Y106)</f>
        <v>0.54293534872870519</v>
      </c>
      <c r="AD98" s="8"/>
      <c r="AE98" s="8"/>
    </row>
    <row r="99" spans="1:31" x14ac:dyDescent="0.25">
      <c r="A99">
        <f>ROW()</f>
        <v>99</v>
      </c>
      <c r="B99" s="1" t="s">
        <v>71</v>
      </c>
      <c r="C99">
        <v>5.0558376362000002E-2</v>
      </c>
      <c r="D99" s="7">
        <v>-7.4183963500000003E-7</v>
      </c>
      <c r="E99" s="7">
        <v>2.5260036000000001E-5</v>
      </c>
      <c r="F99" s="7">
        <v>1.10031921959866E-8</v>
      </c>
      <c r="G99" s="7">
        <v>2.6832134638457802E-7</v>
      </c>
      <c r="H99" s="7">
        <v>3.3893918392537897E-8</v>
      </c>
      <c r="I99" s="8">
        <v>20.73</v>
      </c>
      <c r="J99" s="9">
        <f t="shared" si="114"/>
        <v>10.111675272399999</v>
      </c>
      <c r="K99" s="8">
        <f t="shared" si="115"/>
        <v>0.50558376362000002</v>
      </c>
      <c r="L99">
        <v>10</v>
      </c>
      <c r="M99">
        <v>6</v>
      </c>
      <c r="N99">
        <v>0.83384899999999995</v>
      </c>
      <c r="O99">
        <v>0.2</v>
      </c>
      <c r="P99">
        <v>0.1</v>
      </c>
      <c r="Q99">
        <v>1</v>
      </c>
      <c r="R99" s="10">
        <f t="shared" si="116"/>
        <v>-1.7596629999592806E-5</v>
      </c>
      <c r="S99" s="10">
        <f t="shared" si="117"/>
        <v>5.9917465486781954E-4</v>
      </c>
      <c r="T99" s="11">
        <f t="shared" si="118"/>
        <v>0.99991292903912865</v>
      </c>
      <c r="U99" s="11">
        <f t="shared" si="119"/>
        <v>1.0007059324270862</v>
      </c>
      <c r="V99" s="10">
        <f t="shared" ref="V99:V104" si="126">AA$17</f>
        <v>1.1927894179369755E-4</v>
      </c>
      <c r="W99" s="11">
        <f t="shared" si="120"/>
        <v>0.99989533240912909</v>
      </c>
      <c r="X99" s="8">
        <f t="shared" si="121"/>
        <v>-0.10466759087091049</v>
      </c>
      <c r="Y99" s="8">
        <f t="shared" si="122"/>
        <v>0.47989571307412199</v>
      </c>
      <c r="Z99" s="21">
        <f t="shared" si="123"/>
        <v>-6.7594515740366904E-4</v>
      </c>
      <c r="AA99" s="21">
        <f t="shared" ref="AA99:AA104" si="127">(C99^2/O99-$Z$10)*$AB$5*0.001</f>
        <v>-7.8760085373327722E-5</v>
      </c>
      <c r="AB99" s="8">
        <f t="shared" si="124"/>
        <v>-0.10980229599264101</v>
      </c>
      <c r="AC99" s="8">
        <f t="shared" si="125"/>
        <v>0.50974463799992697</v>
      </c>
      <c r="AD99" s="8"/>
      <c r="AE99" s="8"/>
    </row>
    <row r="100" spans="1:31" x14ac:dyDescent="0.25">
      <c r="A100">
        <f>ROW()</f>
        <v>100</v>
      </c>
      <c r="B100" s="22" t="s">
        <v>72</v>
      </c>
      <c r="C100">
        <v>0.10016200984</v>
      </c>
      <c r="D100" s="7">
        <v>-2.1572371000000002E-6</v>
      </c>
      <c r="E100" s="7">
        <v>4.7775794000000001E-5</v>
      </c>
      <c r="F100" s="7">
        <v>2.1722774754613999E-8</v>
      </c>
      <c r="G100" s="7">
        <v>8.6250487202044199E-8</v>
      </c>
      <c r="H100" s="7">
        <v>3.02815367119966E-7</v>
      </c>
      <c r="I100" s="8">
        <v>20.73</v>
      </c>
      <c r="J100" s="9">
        <f t="shared" si="114"/>
        <v>20.032401967999999</v>
      </c>
      <c r="K100" s="8">
        <f t="shared" si="115"/>
        <v>1.0016200983999999</v>
      </c>
      <c r="L100">
        <v>10</v>
      </c>
      <c r="M100">
        <v>6</v>
      </c>
      <c r="N100">
        <v>0.83384899999999995</v>
      </c>
      <c r="O100">
        <v>0.2</v>
      </c>
      <c r="P100">
        <v>0.1</v>
      </c>
      <c r="Q100">
        <v>1</v>
      </c>
      <c r="R100" s="10">
        <f t="shared" si="116"/>
        <v>-2.582899081978044E-5</v>
      </c>
      <c r="S100" s="10">
        <f t="shared" si="117"/>
        <v>5.7202824141756197E-4</v>
      </c>
      <c r="T100" s="11">
        <f t="shared" si="118"/>
        <v>0.99991292903912865</v>
      </c>
      <c r="U100" s="11">
        <f t="shared" si="119"/>
        <v>1.0007059324270862</v>
      </c>
      <c r="V100" s="10">
        <f t="shared" si="126"/>
        <v>1.1927894179369755E-4</v>
      </c>
      <c r="W100" s="11">
        <f t="shared" si="120"/>
        <v>0.99988710004830883</v>
      </c>
      <c r="X100" s="8">
        <f t="shared" si="121"/>
        <v>-0.11289995169116995</v>
      </c>
      <c r="Y100" s="8">
        <f t="shared" si="122"/>
        <v>0.4527492996238644</v>
      </c>
      <c r="Z100" s="21">
        <f t="shared" si="123"/>
        <v>-2.4973858327561178E-4</v>
      </c>
      <c r="AA100" s="21">
        <f t="shared" si="127"/>
        <v>1.1465591209305937E-7</v>
      </c>
      <c r="AB100" s="8">
        <f t="shared" si="124"/>
        <v>-0.12595280697793518</v>
      </c>
      <c r="AC100" s="8">
        <f t="shared" si="125"/>
        <v>0.46717774913621901</v>
      </c>
      <c r="AD100" s="8"/>
      <c r="AE100" s="8"/>
    </row>
    <row r="101" spans="1:31" x14ac:dyDescent="0.25">
      <c r="A101">
        <f>ROW()</f>
        <v>101</v>
      </c>
      <c r="B101" s="23" t="s">
        <v>73</v>
      </c>
      <c r="C101">
        <v>0.20006912714</v>
      </c>
      <c r="D101" s="7">
        <v>-6.2286023000000104E-6</v>
      </c>
      <c r="E101" s="7">
        <v>8.9896355999999995E-5</v>
      </c>
      <c r="F101" s="7">
        <v>5.6151627063167901E-8</v>
      </c>
      <c r="G101" s="7">
        <v>2.3651279747827701E-8</v>
      </c>
      <c r="H101" s="7">
        <v>3.4110380590079402E-8</v>
      </c>
      <c r="I101" s="8">
        <v>20.73</v>
      </c>
      <c r="J101" s="9">
        <f t="shared" si="114"/>
        <v>40.013825427999997</v>
      </c>
      <c r="K101" s="8">
        <f t="shared" si="115"/>
        <v>2.0006912714</v>
      </c>
      <c r="L101">
        <v>10</v>
      </c>
      <c r="M101">
        <v>6</v>
      </c>
      <c r="N101">
        <v>0.83384899999999995</v>
      </c>
      <c r="O101">
        <v>0.2</v>
      </c>
      <c r="P101">
        <v>0.1</v>
      </c>
      <c r="Q101">
        <v>1</v>
      </c>
      <c r="R101" s="10">
        <f t="shared" si="116"/>
        <v>-3.7335598031063832E-5</v>
      </c>
      <c r="S101" s="10">
        <f t="shared" si="117"/>
        <v>5.388583265419607E-4</v>
      </c>
      <c r="T101" s="11">
        <f t="shared" si="118"/>
        <v>0.99991292903912865</v>
      </c>
      <c r="U101" s="11">
        <f t="shared" si="119"/>
        <v>1.0007059324270862</v>
      </c>
      <c r="V101" s="10">
        <f t="shared" si="126"/>
        <v>1.1927894179369755E-4</v>
      </c>
      <c r="W101" s="11">
        <f t="shared" si="120"/>
        <v>0.99987559344109755</v>
      </c>
      <c r="X101" s="8">
        <f t="shared" si="121"/>
        <v>-0.12440655890244567</v>
      </c>
      <c r="Y101" s="8">
        <f t="shared" si="122"/>
        <v>0.41957938474826312</v>
      </c>
      <c r="Z101" s="21">
        <f t="shared" si="123"/>
        <v>1.4602248182296036E-3</v>
      </c>
      <c r="AA101" s="21">
        <f t="shared" si="127"/>
        <v>3.1656430518648061E-4</v>
      </c>
      <c r="AB101" s="8">
        <f t="shared" si="124"/>
        <v>-0.13913702862275543</v>
      </c>
      <c r="AC101" s="8">
        <f t="shared" si="125"/>
        <v>0.4356243941888146</v>
      </c>
      <c r="AD101" s="8"/>
      <c r="AE101" s="8"/>
    </row>
    <row r="102" spans="1:31" x14ac:dyDescent="0.25">
      <c r="A102">
        <f>ROW()</f>
        <v>102</v>
      </c>
      <c r="B102" s="24" t="s">
        <v>74</v>
      </c>
      <c r="C102">
        <v>0.3011010449</v>
      </c>
      <c r="D102" s="7">
        <v>-9.3119431000000006E-6</v>
      </c>
      <c r="E102" s="7">
        <v>1.3942089000000001E-4</v>
      </c>
      <c r="F102" s="7">
        <v>2.8372890923353702E-6</v>
      </c>
      <c r="G102" s="7">
        <v>4.5163311643345E-7</v>
      </c>
      <c r="H102" s="7">
        <v>1.1773392790100901E-6</v>
      </c>
      <c r="I102" s="8">
        <v>20.73</v>
      </c>
      <c r="J102" s="9">
        <f t="shared" si="114"/>
        <v>60.220208980000002</v>
      </c>
      <c r="K102" s="8">
        <f t="shared" si="115"/>
        <v>3.011010449</v>
      </c>
      <c r="L102">
        <v>10</v>
      </c>
      <c r="M102">
        <v>6</v>
      </c>
      <c r="N102">
        <v>0.83384899999999995</v>
      </c>
      <c r="O102">
        <v>0.2</v>
      </c>
      <c r="P102">
        <v>0.1</v>
      </c>
      <c r="Q102">
        <v>1</v>
      </c>
      <c r="R102" s="10">
        <f t="shared" si="116"/>
        <v>-3.7088616957128927E-5</v>
      </c>
      <c r="S102" s="10">
        <f t="shared" si="117"/>
        <v>5.553006423580925E-4</v>
      </c>
      <c r="T102" s="11">
        <f t="shared" si="118"/>
        <v>0.99991292903912865</v>
      </c>
      <c r="U102" s="11">
        <f t="shared" si="119"/>
        <v>1.0007059324270862</v>
      </c>
      <c r="V102" s="10">
        <f t="shared" si="126"/>
        <v>1.1927894179369755E-4</v>
      </c>
      <c r="W102" s="11">
        <f t="shared" si="120"/>
        <v>0.99987584042217148</v>
      </c>
      <c r="X102" s="8">
        <f t="shared" si="121"/>
        <v>-0.12415957782851983</v>
      </c>
      <c r="Y102" s="8">
        <f t="shared" si="122"/>
        <v>0.43602170056439493</v>
      </c>
      <c r="Z102" s="21">
        <f t="shared" si="123"/>
        <v>4.3467707216707074E-3</v>
      </c>
      <c r="AA102" s="21">
        <f t="shared" si="127"/>
        <v>8.5075494222250456E-4</v>
      </c>
      <c r="AB102" s="8">
        <f t="shared" si="124"/>
        <v>-0.14155288639574698</v>
      </c>
      <c r="AC102" s="8">
        <f t="shared" si="125"/>
        <v>0.43405734566250065</v>
      </c>
      <c r="AD102" s="8"/>
      <c r="AE102" s="8"/>
    </row>
    <row r="103" spans="1:31" x14ac:dyDescent="0.25">
      <c r="A103">
        <f>ROW()</f>
        <v>103</v>
      </c>
      <c r="B103" s="25" t="s">
        <v>75</v>
      </c>
      <c r="C103">
        <v>0.50237822472000004</v>
      </c>
      <c r="D103" s="7">
        <v>-1.0490202E-5</v>
      </c>
      <c r="E103">
        <v>3.4184584000000002E-4</v>
      </c>
      <c r="F103" s="7">
        <v>2.71745840068431E-6</v>
      </c>
      <c r="G103" s="7">
        <v>2.9650625625778301E-9</v>
      </c>
      <c r="H103" s="7">
        <v>2.8499497864601101E-5</v>
      </c>
      <c r="I103" s="8">
        <v>20.73</v>
      </c>
      <c r="J103" s="9">
        <f t="shared" si="114"/>
        <v>100.47564494400001</v>
      </c>
      <c r="K103" s="8">
        <f t="shared" si="115"/>
        <v>5.0237822471999998</v>
      </c>
      <c r="L103">
        <v>10</v>
      </c>
      <c r="M103">
        <v>6</v>
      </c>
      <c r="N103">
        <v>0.83384899999999995</v>
      </c>
      <c r="O103">
        <v>0.2</v>
      </c>
      <c r="P103">
        <v>0.1</v>
      </c>
      <c r="Q103">
        <v>1</v>
      </c>
      <c r="R103" s="10">
        <f t="shared" si="116"/>
        <v>-2.5041805145597E-5</v>
      </c>
      <c r="S103" s="10">
        <f t="shared" si="117"/>
        <v>8.1604118920807519E-4</v>
      </c>
      <c r="T103" s="11">
        <f t="shared" si="118"/>
        <v>0.99991292903912865</v>
      </c>
      <c r="U103" s="11">
        <f t="shared" si="119"/>
        <v>1.0007059324270862</v>
      </c>
      <c r="V103" s="10">
        <f t="shared" si="126"/>
        <v>1.1927894179369755E-4</v>
      </c>
      <c r="W103" s="11">
        <f t="shared" si="120"/>
        <v>0.99988788723398303</v>
      </c>
      <c r="X103" s="8">
        <f t="shared" si="121"/>
        <v>-0.11211276601696962</v>
      </c>
      <c r="Y103" s="8">
        <f t="shared" si="122"/>
        <v>0.69676224741437764</v>
      </c>
      <c r="Z103" s="21">
        <f t="shared" si="123"/>
        <v>1.3566196472329943E-2</v>
      </c>
      <c r="AA103" s="21">
        <f t="shared" si="127"/>
        <v>2.5569224793400955E-3</v>
      </c>
      <c r="AB103" s="8">
        <f t="shared" si="124"/>
        <v>-0.14064648221538942</v>
      </c>
      <c r="AC103" s="8">
        <f t="shared" si="125"/>
        <v>0.80546484641876848</v>
      </c>
      <c r="AD103" s="8"/>
      <c r="AE103" s="8"/>
    </row>
    <row r="104" spans="1:31" x14ac:dyDescent="0.25">
      <c r="A104">
        <f>ROW()</f>
        <v>104</v>
      </c>
      <c r="B104" s="26" t="s">
        <v>76</v>
      </c>
      <c r="C104">
        <v>0.60116460236000002</v>
      </c>
      <c r="D104" s="7">
        <v>-6.3294516999999897E-6</v>
      </c>
      <c r="E104">
        <v>5.5334106999999999E-4</v>
      </c>
      <c r="F104" s="7">
        <v>5.2794693767995897E-6</v>
      </c>
      <c r="G104" s="7">
        <v>2.0055962963912001E-6</v>
      </c>
      <c r="H104" s="7">
        <v>2.40528483395439E-5</v>
      </c>
      <c r="I104" s="8">
        <v>20.73</v>
      </c>
      <c r="J104" s="9">
        <f t="shared" si="114"/>
        <v>120.232920472</v>
      </c>
      <c r="K104" s="8">
        <f t="shared" si="115"/>
        <v>6.0116460236</v>
      </c>
      <c r="L104">
        <v>10</v>
      </c>
      <c r="M104">
        <v>6</v>
      </c>
      <c r="N104">
        <v>0.83384899999999995</v>
      </c>
      <c r="O104">
        <v>0.2</v>
      </c>
      <c r="P104">
        <v>0.1</v>
      </c>
      <c r="Q104">
        <v>1</v>
      </c>
      <c r="R104" s="10">
        <f t="shared" si="116"/>
        <v>-1.2626566699215002E-5</v>
      </c>
      <c r="S104" s="10">
        <f t="shared" si="117"/>
        <v>1.1038551613830956E-3</v>
      </c>
      <c r="T104" s="11">
        <f t="shared" si="118"/>
        <v>0.99991292903912865</v>
      </c>
      <c r="U104" s="11">
        <f t="shared" si="119"/>
        <v>1.0007059324270862</v>
      </c>
      <c r="V104" s="10">
        <f t="shared" si="126"/>
        <v>1.1927894179369755E-4</v>
      </c>
      <c r="W104" s="11">
        <f t="shared" si="120"/>
        <v>0.99990030247242945</v>
      </c>
      <c r="X104" s="8">
        <f t="shared" si="121"/>
        <v>-9.9697527570552502E-2</v>
      </c>
      <c r="Y104" s="8">
        <f t="shared" si="122"/>
        <v>0.98457621958939812</v>
      </c>
      <c r="Z104" s="21">
        <f t="shared" si="123"/>
        <v>1.978090706517751E-2</v>
      </c>
      <c r="AA104" s="21">
        <f t="shared" si="127"/>
        <v>3.7070307130702869E-3</v>
      </c>
      <c r="AB104" s="8">
        <f t="shared" si="124"/>
        <v>-0.12728509096782126</v>
      </c>
      <c r="AC104" s="8">
        <f t="shared" si="125"/>
        <v>0.94012045726841609</v>
      </c>
      <c r="AD104" s="8"/>
      <c r="AE104" s="8"/>
    </row>
    <row r="105" spans="1:31" x14ac:dyDescent="0.25">
      <c r="A105">
        <f>ROW()</f>
        <v>105</v>
      </c>
      <c r="R105" s="10"/>
      <c r="S105" s="10"/>
      <c r="U105" s="11"/>
      <c r="V105" s="10"/>
    </row>
    <row r="106" spans="1:31" x14ac:dyDescent="0.25">
      <c r="A106">
        <f>ROW()</f>
        <v>106</v>
      </c>
      <c r="B106" s="3" t="s">
        <v>55</v>
      </c>
      <c r="C106">
        <v>2.4976080758000001E-2</v>
      </c>
      <c r="D106" s="7">
        <v>-6.0847383000000002E-7</v>
      </c>
      <c r="E106" s="7">
        <v>1.3505767E-5</v>
      </c>
      <c r="F106" s="7">
        <v>1.8099335093798099E-8</v>
      </c>
      <c r="G106" s="7">
        <v>9.7463225957389203E-8</v>
      </c>
      <c r="H106" s="7">
        <v>6.7487923445606101E-8</v>
      </c>
      <c r="I106" s="8">
        <v>20.66</v>
      </c>
      <c r="J106" s="9">
        <f t="shared" ref="J106:J112" si="128">100*C106/0.5</f>
        <v>4.9952161516000002</v>
      </c>
      <c r="K106" s="8">
        <f t="shared" ref="K106:K112" si="129">C106/P106</f>
        <v>0.24976080757999999</v>
      </c>
      <c r="L106">
        <v>10</v>
      </c>
      <c r="M106">
        <v>6</v>
      </c>
      <c r="N106">
        <v>0.83384899999999995</v>
      </c>
      <c r="O106">
        <v>0.2</v>
      </c>
      <c r="P106">
        <v>0.1</v>
      </c>
      <c r="Q106">
        <v>1</v>
      </c>
      <c r="R106" s="10">
        <f t="shared" ref="R106:R112" si="130">Q106*D106/C106/N106</f>
        <v>-2.9216635474624131E-5</v>
      </c>
      <c r="S106" s="10">
        <f t="shared" ref="S106:S112" si="131">Q106*E106/C106/N106</f>
        <v>6.4849637205302308E-4</v>
      </c>
      <c r="T106" s="11">
        <f t="shared" ref="T106:T112" si="132">M106*N106*O106/(P106*U106*L106)</f>
        <v>0.99991292903912865</v>
      </c>
      <c r="U106" s="11">
        <f t="shared" ref="U106:U113" si="133">$AA$16</f>
        <v>1.0007059324270862</v>
      </c>
      <c r="V106" s="10">
        <f>$AA$26</f>
        <v>7.7923097257736945E-5</v>
      </c>
      <c r="W106" s="11">
        <f t="shared" ref="W106:W112" si="134">R106+T106</f>
        <v>0.99988371240365403</v>
      </c>
      <c r="X106" s="8">
        <f t="shared" ref="X106:X112" si="135">1000*(W106-1)</f>
        <v>-0.11628759634596531</v>
      </c>
      <c r="Y106" s="8">
        <f t="shared" ref="Y106:Y112" si="136">1000*(S106-V106)</f>
        <v>0.57057327479528619</v>
      </c>
    </row>
    <row r="107" spans="1:31" x14ac:dyDescent="0.25">
      <c r="A107">
        <f>ROW()</f>
        <v>107</v>
      </c>
      <c r="C107">
        <v>5.0348254167999998E-2</v>
      </c>
      <c r="D107" s="7">
        <v>-1.2200386E-6</v>
      </c>
      <c r="E107" s="7">
        <v>2.5925104000000001E-5</v>
      </c>
      <c r="F107" s="7">
        <v>4.3931532991316598E-9</v>
      </c>
      <c r="G107" s="7">
        <v>1.5137781521755399E-7</v>
      </c>
      <c r="H107" s="7">
        <v>2.5969205337091102E-7</v>
      </c>
      <c r="I107" s="8">
        <v>20.66</v>
      </c>
      <c r="J107" s="9">
        <f t="shared" si="128"/>
        <v>10.069650833599999</v>
      </c>
      <c r="K107" s="8">
        <f t="shared" si="129"/>
        <v>0.50348254167999995</v>
      </c>
      <c r="L107">
        <v>10</v>
      </c>
      <c r="M107">
        <v>6</v>
      </c>
      <c r="N107">
        <v>0.83384899999999995</v>
      </c>
      <c r="O107">
        <v>0.2</v>
      </c>
      <c r="P107">
        <v>0.1</v>
      </c>
      <c r="Q107">
        <v>1</v>
      </c>
      <c r="R107" s="10">
        <f t="shared" si="130"/>
        <v>-2.9060410387048603E-5</v>
      </c>
      <c r="S107" s="10">
        <f t="shared" si="131"/>
        <v>6.1751666018346901E-4</v>
      </c>
      <c r="T107" s="11">
        <f t="shared" si="132"/>
        <v>0.99991292903912865</v>
      </c>
      <c r="U107" s="11">
        <f t="shared" si="133"/>
        <v>1.0007059324270862</v>
      </c>
      <c r="V107" s="10">
        <f t="shared" ref="V107:V115" si="137">$AA$26</f>
        <v>7.7923097257736945E-5</v>
      </c>
      <c r="W107" s="11">
        <f t="shared" si="134"/>
        <v>0.99988386862874157</v>
      </c>
      <c r="X107" s="8">
        <f t="shared" si="135"/>
        <v>-0.1161313712584322</v>
      </c>
      <c r="Y107" s="8">
        <f t="shared" si="136"/>
        <v>0.53959356292573202</v>
      </c>
    </row>
    <row r="108" spans="1:31" x14ac:dyDescent="0.25">
      <c r="A108">
        <f>ROW()</f>
        <v>108</v>
      </c>
      <c r="C108">
        <v>0.10063986782000001</v>
      </c>
      <c r="D108" s="7">
        <v>-4.4002144000000004E-6</v>
      </c>
      <c r="E108" s="7">
        <v>4.6954832999999997E-5</v>
      </c>
      <c r="F108" s="7">
        <v>1.5165793344249001E-8</v>
      </c>
      <c r="G108" s="7">
        <v>3.4088093531906503E-8</v>
      </c>
      <c r="H108" s="7">
        <v>1.05994180080795E-7</v>
      </c>
      <c r="I108" s="8">
        <v>20.66</v>
      </c>
      <c r="J108" s="9">
        <f t="shared" si="128"/>
        <v>20.127973564000001</v>
      </c>
      <c r="K108" s="8">
        <f t="shared" si="129"/>
        <v>1.0063986782000001</v>
      </c>
      <c r="L108">
        <v>10</v>
      </c>
      <c r="M108">
        <v>6</v>
      </c>
      <c r="N108">
        <v>0.83384899999999995</v>
      </c>
      <c r="O108">
        <v>0.2</v>
      </c>
      <c r="P108">
        <v>0.1</v>
      </c>
      <c r="Q108">
        <v>1</v>
      </c>
      <c r="R108" s="10">
        <f t="shared" si="130"/>
        <v>-5.2434407871684038E-5</v>
      </c>
      <c r="S108" s="10">
        <f t="shared" si="131"/>
        <v>5.5952929590631065E-4</v>
      </c>
      <c r="T108" s="11">
        <f t="shared" si="132"/>
        <v>0.99991292903912865</v>
      </c>
      <c r="U108" s="11">
        <f t="shared" si="133"/>
        <v>1.0007059324270862</v>
      </c>
      <c r="V108" s="10">
        <f t="shared" si="137"/>
        <v>7.7923097257736945E-5</v>
      </c>
      <c r="W108" s="11">
        <f t="shared" si="134"/>
        <v>0.99986049463125692</v>
      </c>
      <c r="X108" s="8">
        <f t="shared" si="135"/>
        <v>-0.13950536874307584</v>
      </c>
      <c r="Y108" s="8">
        <f t="shared" si="136"/>
        <v>0.48160619864857368</v>
      </c>
    </row>
    <row r="109" spans="1:31" x14ac:dyDescent="0.25">
      <c r="A109">
        <f>ROW()</f>
        <v>109</v>
      </c>
      <c r="C109">
        <v>0.20028569632000001</v>
      </c>
      <c r="D109" s="7">
        <v>-1.0773557E-5</v>
      </c>
      <c r="E109" s="7">
        <v>8.8446199000000004E-5</v>
      </c>
      <c r="F109" s="7">
        <v>6.2230245544789699E-8</v>
      </c>
      <c r="G109" s="7">
        <v>1.8977632268278399E-7</v>
      </c>
      <c r="H109" s="7">
        <v>1.03033783289754E-7</v>
      </c>
      <c r="I109" s="8">
        <v>20.66</v>
      </c>
      <c r="J109" s="9">
        <f t="shared" si="128"/>
        <v>40.057139264</v>
      </c>
      <c r="K109" s="8">
        <f t="shared" si="129"/>
        <v>2.0028569632000002</v>
      </c>
      <c r="L109">
        <v>10</v>
      </c>
      <c r="M109">
        <v>6</v>
      </c>
      <c r="N109">
        <v>0.83384899999999995</v>
      </c>
      <c r="O109">
        <v>0.2</v>
      </c>
      <c r="P109">
        <v>0.1</v>
      </c>
      <c r="Q109">
        <v>1</v>
      </c>
      <c r="R109" s="10">
        <f t="shared" si="130"/>
        <v>-6.4509216445579018E-5</v>
      </c>
      <c r="S109" s="10">
        <f t="shared" si="131"/>
        <v>5.2959250088710302E-4</v>
      </c>
      <c r="T109" s="11">
        <f t="shared" si="132"/>
        <v>0.99991292903912865</v>
      </c>
      <c r="U109" s="11">
        <f t="shared" si="133"/>
        <v>1.0007059324270862</v>
      </c>
      <c r="V109" s="10">
        <f t="shared" si="137"/>
        <v>7.7923097257736945E-5</v>
      </c>
      <c r="W109" s="11">
        <f t="shared" si="134"/>
        <v>0.99984841982268302</v>
      </c>
      <c r="X109" s="8">
        <f t="shared" si="135"/>
        <v>-0.15158017731697893</v>
      </c>
      <c r="Y109" s="8">
        <f t="shared" si="136"/>
        <v>0.45166940362936608</v>
      </c>
    </row>
    <row r="110" spans="1:31" x14ac:dyDescent="0.25">
      <c r="A110">
        <f>ROW()</f>
        <v>110</v>
      </c>
      <c r="C110">
        <v>0.30013901195999998</v>
      </c>
      <c r="D110" s="7">
        <v>-1.6238359000000001E-5</v>
      </c>
      <c r="E110" s="7">
        <v>1.2764204E-4</v>
      </c>
      <c r="F110" s="7">
        <v>6.0591557108652996E-7</v>
      </c>
      <c r="G110" s="7">
        <v>2.2297779400424601E-7</v>
      </c>
      <c r="H110" s="7">
        <v>3.4985116835589601E-8</v>
      </c>
      <c r="I110" s="8">
        <v>20.66</v>
      </c>
      <c r="J110" s="9">
        <f t="shared" si="128"/>
        <v>60.027802391999998</v>
      </c>
      <c r="K110" s="8">
        <f t="shared" si="129"/>
        <v>3.0013901195999995</v>
      </c>
      <c r="L110">
        <v>10</v>
      </c>
      <c r="M110">
        <v>6</v>
      </c>
      <c r="N110">
        <v>0.83384899999999995</v>
      </c>
      <c r="O110">
        <v>0.2</v>
      </c>
      <c r="P110">
        <v>0.1</v>
      </c>
      <c r="Q110">
        <v>1</v>
      </c>
      <c r="R110" s="10">
        <f t="shared" si="130"/>
        <v>-6.4883202532781977E-5</v>
      </c>
      <c r="S110" s="10">
        <f t="shared" si="131"/>
        <v>5.1001608801834334E-4</v>
      </c>
      <c r="T110" s="11">
        <f t="shared" si="132"/>
        <v>0.99991292903912865</v>
      </c>
      <c r="U110" s="11">
        <f t="shared" si="133"/>
        <v>1.0007059324270862</v>
      </c>
      <c r="V110" s="10">
        <f t="shared" si="137"/>
        <v>7.7923097257736945E-5</v>
      </c>
      <c r="W110" s="11">
        <f t="shared" si="134"/>
        <v>0.99984804583659592</v>
      </c>
      <c r="X110" s="8">
        <f t="shared" si="135"/>
        <v>-0.15195416340407775</v>
      </c>
      <c r="Y110" s="8">
        <f t="shared" si="136"/>
        <v>0.43209299076060637</v>
      </c>
    </row>
    <row r="111" spans="1:31" x14ac:dyDescent="0.25">
      <c r="A111">
        <f>ROW()</f>
        <v>111</v>
      </c>
      <c r="C111">
        <v>0.50083572491999995</v>
      </c>
      <c r="D111" s="7">
        <v>-2.5095156E-5</v>
      </c>
      <c r="E111" s="7">
        <v>4.1431820999999997E-4</v>
      </c>
      <c r="F111" s="7">
        <v>4.4473642101820998E-6</v>
      </c>
      <c r="G111" s="7">
        <v>5.2329681851125398E-7</v>
      </c>
      <c r="H111" s="7">
        <v>2.4987074166974801E-5</v>
      </c>
      <c r="I111" s="8">
        <v>20.67</v>
      </c>
      <c r="J111" s="9">
        <f t="shared" si="128"/>
        <v>100.16714498399999</v>
      </c>
      <c r="K111" s="8">
        <f t="shared" si="129"/>
        <v>5.0083572491999995</v>
      </c>
      <c r="L111">
        <v>10</v>
      </c>
      <c r="M111">
        <v>6</v>
      </c>
      <c r="N111">
        <v>0.83384899999999995</v>
      </c>
      <c r="O111">
        <v>0.2</v>
      </c>
      <c r="P111">
        <v>0.1</v>
      </c>
      <c r="Q111">
        <v>1</v>
      </c>
      <c r="R111" s="10">
        <f t="shared" si="130"/>
        <v>-6.0090689556468568E-5</v>
      </c>
      <c r="S111" s="10">
        <f t="shared" si="131"/>
        <v>9.9209054268089626E-4</v>
      </c>
      <c r="T111" s="11">
        <f t="shared" si="132"/>
        <v>0.99991292903912865</v>
      </c>
      <c r="U111" s="11">
        <f t="shared" si="133"/>
        <v>1.0007059324270862</v>
      </c>
      <c r="V111" s="10">
        <f t="shared" si="137"/>
        <v>7.7923097257736945E-5</v>
      </c>
      <c r="W111" s="11">
        <f t="shared" si="134"/>
        <v>0.99985283834957217</v>
      </c>
      <c r="X111" s="8">
        <f t="shared" si="135"/>
        <v>-0.14716165042782947</v>
      </c>
      <c r="Y111" s="8">
        <f t="shared" si="136"/>
        <v>0.91416744542315931</v>
      </c>
    </row>
    <row r="112" spans="1:31" x14ac:dyDescent="0.25">
      <c r="A112">
        <f>ROW()</f>
        <v>112</v>
      </c>
      <c r="C112">
        <v>0.60209556911999995</v>
      </c>
      <c r="D112" s="7">
        <v>-1.7900303E-5</v>
      </c>
      <c r="E112">
        <v>4.8879635999999997E-4</v>
      </c>
      <c r="F112" s="7">
        <v>3.6657623856771498E-6</v>
      </c>
      <c r="G112" s="7">
        <v>5.1949477080236302E-7</v>
      </c>
      <c r="H112" s="7">
        <v>3.0725185185290599E-5</v>
      </c>
      <c r="I112" s="8">
        <v>20.67</v>
      </c>
      <c r="J112" s="9">
        <f t="shared" si="128"/>
        <v>120.41911382399999</v>
      </c>
      <c r="K112" s="8">
        <f t="shared" si="129"/>
        <v>6.0209556911999993</v>
      </c>
      <c r="L112">
        <v>10</v>
      </c>
      <c r="M112">
        <v>6</v>
      </c>
      <c r="N112">
        <v>0.83384899999999995</v>
      </c>
      <c r="O112">
        <v>0.2</v>
      </c>
      <c r="P112">
        <v>0.1</v>
      </c>
      <c r="Q112">
        <v>1</v>
      </c>
      <c r="R112" s="10">
        <f t="shared" si="130"/>
        <v>-3.5653940789521426E-5</v>
      </c>
      <c r="S112" s="10">
        <f t="shared" si="131"/>
        <v>9.7358779220517097E-4</v>
      </c>
      <c r="T112" s="11">
        <f t="shared" si="132"/>
        <v>0.99991292903912865</v>
      </c>
      <c r="U112" s="11">
        <f t="shared" si="133"/>
        <v>1.0007059324270862</v>
      </c>
      <c r="V112" s="10">
        <f t="shared" si="137"/>
        <v>7.7923097257736945E-5</v>
      </c>
      <c r="W112" s="11">
        <f t="shared" si="134"/>
        <v>0.99987727509833912</v>
      </c>
      <c r="X112" s="8">
        <f t="shared" si="135"/>
        <v>-0.12272490166087557</v>
      </c>
      <c r="Y112" s="8">
        <f t="shared" si="136"/>
        <v>0.89566469494743406</v>
      </c>
    </row>
    <row r="113" spans="1:29" x14ac:dyDescent="0.25">
      <c r="A113">
        <f>ROW()</f>
        <v>113</v>
      </c>
      <c r="B113" s="28" t="s">
        <v>46</v>
      </c>
      <c r="C113" s="28">
        <v>0.30243963864000001</v>
      </c>
      <c r="D113" s="43">
        <v>-7.9442309000000008E-6</v>
      </c>
      <c r="E113" s="43">
        <v>1.6053787999999999E-4</v>
      </c>
      <c r="F113" s="43">
        <v>2.5587099486121001E-6</v>
      </c>
      <c r="G113" s="43">
        <v>5.1742517201059104E-7</v>
      </c>
      <c r="H113" s="43">
        <v>9.0572584461303396E-7</v>
      </c>
      <c r="I113" s="29">
        <v>20.67</v>
      </c>
      <c r="J113" s="30">
        <f>100*C113/0.5</f>
        <v>60.487927728000003</v>
      </c>
      <c r="K113" s="29">
        <f>C113/P113</f>
        <v>3.0243963863999999</v>
      </c>
      <c r="L113" s="28">
        <v>10</v>
      </c>
      <c r="M113" s="28">
        <v>6</v>
      </c>
      <c r="N113" s="28">
        <v>0.83384899999999995</v>
      </c>
      <c r="O113" s="31">
        <v>0.2</v>
      </c>
      <c r="P113" s="31">
        <v>0.1</v>
      </c>
      <c r="Q113" s="31">
        <v>1</v>
      </c>
      <c r="R113" s="10">
        <f>Q113*D113/C113/N113</f>
        <v>-3.1501101187761954E-5</v>
      </c>
      <c r="S113" s="10">
        <f>Q113*E113/C113/N113</f>
        <v>6.3657767076593719E-4</v>
      </c>
      <c r="T113" s="11">
        <f>M113*N113*O113/(P113*U113*L113)</f>
        <v>0.99991292903912865</v>
      </c>
      <c r="U113" s="11">
        <f t="shared" si="133"/>
        <v>1.0007059324270862</v>
      </c>
      <c r="V113" s="10">
        <f t="shared" si="137"/>
        <v>7.7923097257736945E-5</v>
      </c>
      <c r="W113" s="11">
        <f>R113+T113</f>
        <v>0.99988142793794088</v>
      </c>
      <c r="X113" s="8">
        <f>1000*(W113-1)</f>
        <v>-0.11857206205911908</v>
      </c>
      <c r="Y113" s="8">
        <f>1000*(S113-V113)</f>
        <v>0.55865457350820025</v>
      </c>
      <c r="Z113" t="s">
        <v>77</v>
      </c>
      <c r="AA113" t="s">
        <v>78</v>
      </c>
      <c r="AB113" t="s">
        <v>79</v>
      </c>
    </row>
    <row r="114" spans="1:29" x14ac:dyDescent="0.25">
      <c r="A114">
        <f>ROW()</f>
        <v>114</v>
      </c>
      <c r="B114" s="27" t="s">
        <v>97</v>
      </c>
      <c r="C114" s="28">
        <v>0.30513087368000003</v>
      </c>
      <c r="D114" s="43">
        <v>-1.5887009000000001E-3</v>
      </c>
      <c r="E114" s="43">
        <v>3.5858575000000001E-4</v>
      </c>
      <c r="F114" s="43">
        <v>1.6912358448479301E-7</v>
      </c>
      <c r="G114" s="43">
        <v>1.56918711121396E-6</v>
      </c>
      <c r="H114" s="43">
        <v>7.7089386615473895E-6</v>
      </c>
      <c r="I114" s="29">
        <v>20.67</v>
      </c>
      <c r="J114" s="30">
        <f>100*C114/0.5</f>
        <v>61.026174736000002</v>
      </c>
      <c r="K114" s="29">
        <f>C114/P114</f>
        <v>3.0513087368000003</v>
      </c>
      <c r="L114" s="28">
        <v>10</v>
      </c>
      <c r="M114" s="28">
        <v>6</v>
      </c>
      <c r="N114" s="28">
        <v>0.83384899999999995</v>
      </c>
      <c r="O114" s="31">
        <v>0.2</v>
      </c>
      <c r="P114" s="31">
        <v>0.1</v>
      </c>
      <c r="Q114" s="31">
        <v>1</v>
      </c>
      <c r="R114" s="10">
        <f>Q114*D114/C114/N114</f>
        <v>-6.2440816979020888E-3</v>
      </c>
      <c r="S114" s="10">
        <f>Q114*E114/C114/N114</f>
        <v>1.4093519546086329E-3</v>
      </c>
      <c r="T114" s="11">
        <f>M114*N114*O114/(P114*U114*L114)</f>
        <v>0.99991292903912865</v>
      </c>
      <c r="U114" s="11">
        <f>$AA$16</f>
        <v>1.0007059324270862</v>
      </c>
      <c r="V114" s="10">
        <f t="shared" si="137"/>
        <v>7.7923097257736945E-5</v>
      </c>
      <c r="W114" s="11">
        <f>R114+T114</f>
        <v>0.99366884734122651</v>
      </c>
      <c r="X114" s="8">
        <f>1000*(W114-1)</f>
        <v>-6.3311526587734868</v>
      </c>
      <c r="Y114" s="8">
        <f>1000*(S114-V114)</f>
        <v>1.3314288573508959</v>
      </c>
      <c r="AA114" s="33">
        <f>100*-(X114-X113)/1000</f>
        <v>0.62125805967143677</v>
      </c>
      <c r="AB114" s="33">
        <f>100*-(Y114-Y113)/1000</f>
        <v>-7.727742838426957E-2</v>
      </c>
    </row>
    <row r="115" spans="1:29" x14ac:dyDescent="0.25">
      <c r="B115" s="27"/>
      <c r="C115" s="28">
        <v>0.30339690666000002</v>
      </c>
      <c r="D115" s="43">
        <v>-1.5522355999999999E-5</v>
      </c>
      <c r="E115" s="43">
        <v>9.6595632999999997E-5</v>
      </c>
      <c r="F115" s="43">
        <v>5.4539196098678804E-7</v>
      </c>
      <c r="G115" s="43">
        <v>7.8869704348374595E-8</v>
      </c>
      <c r="H115" s="43">
        <v>6.6306669521859596E-6</v>
      </c>
      <c r="I115" s="29">
        <v>20.68</v>
      </c>
      <c r="J115" s="30">
        <f>100*C115/0.5</f>
        <v>60.679381332000006</v>
      </c>
      <c r="K115" s="29">
        <f>C115/P115</f>
        <v>3.0339690666000001</v>
      </c>
      <c r="L115" s="28">
        <v>10</v>
      </c>
      <c r="M115" s="28">
        <v>6</v>
      </c>
      <c r="N115" s="28">
        <v>0.83384899999999995</v>
      </c>
      <c r="O115" s="31">
        <v>0.2</v>
      </c>
      <c r="P115" s="31">
        <v>0.1</v>
      </c>
      <c r="Q115" s="31">
        <v>1</v>
      </c>
      <c r="R115" s="10">
        <f>Q115*D115/C115/N115</f>
        <v>-6.1356288211077305E-5</v>
      </c>
      <c r="S115" s="10">
        <f>Q115*E115/C115/N115</f>
        <v>3.8182022743708815E-4</v>
      </c>
      <c r="T115" s="11">
        <f>M115*N115*O115/(P115*U115*L115)</f>
        <v>0.99991292903912865</v>
      </c>
      <c r="U115" s="11">
        <f>$AA$16</f>
        <v>1.0007059324270862</v>
      </c>
      <c r="V115" s="10">
        <f t="shared" si="137"/>
        <v>7.7923097257736945E-5</v>
      </c>
      <c r="W115" s="11">
        <f>R115+T115</f>
        <v>0.99985157275091763</v>
      </c>
      <c r="X115" s="8">
        <f>1000*(W115-1)</f>
        <v>-0.14842724908237237</v>
      </c>
      <c r="Y115" s="8">
        <f>1000*(S115-V115)</f>
        <v>0.30389713017935122</v>
      </c>
      <c r="AA115" s="33"/>
      <c r="AB115" s="33"/>
    </row>
    <row r="116" spans="1:29" x14ac:dyDescent="0.25">
      <c r="R116" s="10"/>
      <c r="S116" s="10"/>
      <c r="T116" s="11"/>
      <c r="U116" s="11"/>
      <c r="V116" s="10"/>
      <c r="W116" s="11"/>
      <c r="X116" s="8"/>
      <c r="Y116" s="8"/>
      <c r="AA116" s="33"/>
      <c r="AB116" s="33"/>
    </row>
    <row r="117" spans="1:29" x14ac:dyDescent="0.25">
      <c r="A117">
        <f>ROW()</f>
        <v>117</v>
      </c>
      <c r="C117" s="1" t="str">
        <f>B121&amp;" range, "&amp;B123&amp;", vs shunts and 500 AT on "&amp;B125&amp;" range."</f>
        <v>75/5 range, l - 1200At(5A), vs shunts and 500 AT on 100/5 range.</v>
      </c>
      <c r="F117" s="7"/>
      <c r="G117" s="7"/>
      <c r="H117" s="7"/>
      <c r="J117" s="7"/>
      <c r="L117" s="7"/>
      <c r="M117" s="7"/>
      <c r="N117" s="7"/>
      <c r="R117" s="5"/>
      <c r="S117" s="5"/>
      <c r="X117" s="11"/>
      <c r="Y117" s="11"/>
      <c r="Z117" t="s">
        <v>65</v>
      </c>
      <c r="AA117" t="s">
        <v>65</v>
      </c>
      <c r="AB117" t="s">
        <v>66</v>
      </c>
    </row>
    <row r="118" spans="1:29" x14ac:dyDescent="0.25">
      <c r="B118" s="6">
        <v>43369</v>
      </c>
      <c r="I118" s="8"/>
      <c r="J118" s="9"/>
      <c r="K118" s="8"/>
      <c r="L118" s="7"/>
      <c r="M118" s="7"/>
      <c r="N118" s="7"/>
      <c r="R118" s="10"/>
      <c r="S118" s="10"/>
      <c r="T118" s="11"/>
      <c r="U118" s="11"/>
      <c r="V118" s="11"/>
      <c r="W118" s="11"/>
      <c r="X118" t="s">
        <v>67</v>
      </c>
      <c r="Y118" t="s">
        <v>68</v>
      </c>
      <c r="Z118" t="s">
        <v>69</v>
      </c>
      <c r="AA118" t="s">
        <v>70</v>
      </c>
      <c r="AB118" t="s">
        <v>67</v>
      </c>
      <c r="AC118" t="s">
        <v>68</v>
      </c>
    </row>
    <row r="119" spans="1:29" x14ac:dyDescent="0.25">
      <c r="B119" s="3" t="s">
        <v>46</v>
      </c>
      <c r="C119">
        <v>2.4791812707999999E-2</v>
      </c>
      <c r="D119" s="7">
        <v>1.2869788219999999E-7</v>
      </c>
      <c r="E119" s="7">
        <v>4.3345888999999999E-6</v>
      </c>
      <c r="F119" s="7">
        <v>1.6390239781026501E-7</v>
      </c>
      <c r="G119" s="7">
        <v>1.2621899658481901E-7</v>
      </c>
      <c r="H119" s="7">
        <v>8.8433622315214498E-8</v>
      </c>
      <c r="I119" s="8">
        <v>20.69</v>
      </c>
      <c r="J119" s="9">
        <f t="shared" ref="J119:J125" si="138">100*C119/0.5</f>
        <v>4.9583625415999997</v>
      </c>
      <c r="K119" s="8">
        <f t="shared" ref="K119:K125" si="139">C119/P119</f>
        <v>0.24791812707999997</v>
      </c>
      <c r="L119">
        <v>20</v>
      </c>
      <c r="M119">
        <v>15</v>
      </c>
      <c r="N119">
        <v>0.66707000000000005</v>
      </c>
      <c r="O119">
        <v>0.2</v>
      </c>
      <c r="P119">
        <v>0.1</v>
      </c>
      <c r="Q119">
        <v>1</v>
      </c>
      <c r="R119" s="10">
        <f t="shared" ref="R119:R125" si="140">Q119*D119/C119/N119</f>
        <v>7.7820086357335003E-6</v>
      </c>
      <c r="S119" s="10">
        <f t="shared" ref="S119:S125" si="141">Q119*E119/C119/N119</f>
        <v>2.6210072516760167E-4</v>
      </c>
      <c r="T119" s="11">
        <f t="shared" ref="T119:T125" si="142">M119*N119*O119/(P119*U119*L119)</f>
        <v>0.99989913877412373</v>
      </c>
      <c r="U119" s="11">
        <f t="shared" ref="U119:U125" si="143">$AA$16</f>
        <v>1.0007059324270862</v>
      </c>
      <c r="V119" s="10">
        <f>AA$17</f>
        <v>1.1927894179369755E-4</v>
      </c>
      <c r="W119" s="11">
        <f t="shared" ref="W119:W125" si="144">R119+T119</f>
        <v>0.99990692078275945</v>
      </c>
      <c r="X119" s="8">
        <f t="shared" ref="X119:X125" si="145">1000*(W119-1)</f>
        <v>-9.307921724055479E-2</v>
      </c>
      <c r="Y119" s="8">
        <f t="shared" ref="Y119:Y125" si="146">1000*(S119-V119)</f>
        <v>0.14282178337390411</v>
      </c>
      <c r="Z119" s="21">
        <f t="shared" ref="Z119:Z125" si="147">((C119*N119)^2/P119-$AB$10)*$Z$28*0.001</f>
        <v>-7.9924142153787764E-4</v>
      </c>
      <c r="AA119" s="21">
        <f>(C119^2/O119-$Z$10)*$AB$5*0.001</f>
        <v>-9.9243073297115825E-5</v>
      </c>
      <c r="AB119" s="8">
        <f>0.5*(X119+X127)+AA119-Z119</f>
        <v>-9.5882419192439658E-2</v>
      </c>
      <c r="AC119" s="8">
        <f t="shared" ref="AC119:AC125" si="148">0.5*(Y119+Y127)</f>
        <v>0.1597215326502377</v>
      </c>
    </row>
    <row r="120" spans="1:29" x14ac:dyDescent="0.25">
      <c r="B120" s="1" t="s">
        <v>71</v>
      </c>
      <c r="C120">
        <v>5.0304594197999999E-2</v>
      </c>
      <c r="D120" s="7">
        <v>5.6256858049999997E-8</v>
      </c>
      <c r="E120" s="7">
        <v>8.4152418000000003E-6</v>
      </c>
      <c r="F120" s="7">
        <v>2.6426527793952401E-7</v>
      </c>
      <c r="G120" s="7">
        <v>8.9036305181707598E-8</v>
      </c>
      <c r="H120" s="7">
        <v>1.22743746418137E-7</v>
      </c>
      <c r="I120" s="8">
        <v>20.69</v>
      </c>
      <c r="J120" s="9">
        <f t="shared" si="138"/>
        <v>10.060918839599999</v>
      </c>
      <c r="K120" s="8">
        <f t="shared" si="139"/>
        <v>0.50304594197999997</v>
      </c>
      <c r="L120">
        <v>20</v>
      </c>
      <c r="M120">
        <v>15</v>
      </c>
      <c r="N120">
        <v>0.66707000000000005</v>
      </c>
      <c r="O120">
        <v>0.2</v>
      </c>
      <c r="P120">
        <v>0.1</v>
      </c>
      <c r="Q120">
        <v>1</v>
      </c>
      <c r="R120" s="10">
        <f t="shared" si="140"/>
        <v>1.6764724214418145E-6</v>
      </c>
      <c r="S120" s="10">
        <f t="shared" si="141"/>
        <v>2.5077690590053089E-4</v>
      </c>
      <c r="T120" s="11">
        <f t="shared" si="142"/>
        <v>0.99989913877412373</v>
      </c>
      <c r="U120" s="11">
        <f t="shared" si="143"/>
        <v>1.0007059324270862</v>
      </c>
      <c r="V120" s="10">
        <f t="shared" ref="V120:V125" si="149">AA$17</f>
        <v>1.1927894179369755E-4</v>
      </c>
      <c r="W120" s="11">
        <f t="shared" si="144"/>
        <v>0.99990081524654517</v>
      </c>
      <c r="X120" s="8">
        <f t="shared" si="145"/>
        <v>-9.9184753454828467E-2</v>
      </c>
      <c r="Y120" s="8">
        <f t="shared" si="146"/>
        <v>0.13149796410683331</v>
      </c>
      <c r="Z120" s="21">
        <f t="shared" si="147"/>
        <v>-7.2934102837241086E-4</v>
      </c>
      <c r="AA120" s="21">
        <f t="shared" ref="AA120:AA125" si="150">(C120^2/O120-$Z$10)*$AB$5*0.001</f>
        <v>-7.9030136075304474E-5</v>
      </c>
      <c r="AB120" s="8">
        <f t="shared" ref="AB120:AB125" si="151">0.5*(X120+X128)+AA120-Z120</f>
        <v>-9.9721306459249648E-2</v>
      </c>
      <c r="AC120" s="8">
        <f t="shared" si="148"/>
        <v>0.15126170860874572</v>
      </c>
    </row>
    <row r="121" spans="1:29" x14ac:dyDescent="0.25">
      <c r="B121" s="22" t="s">
        <v>98</v>
      </c>
      <c r="C121">
        <v>0.10030874882</v>
      </c>
      <c r="D121" s="7">
        <v>2.11038812E-8</v>
      </c>
      <c r="E121" s="7">
        <v>1.6488611999999999E-5</v>
      </c>
      <c r="F121" s="7">
        <v>1.8888147335336599E-8</v>
      </c>
      <c r="G121" s="7">
        <v>4.19794564587726E-8</v>
      </c>
      <c r="H121" s="7">
        <v>1.6609721929039099E-7</v>
      </c>
      <c r="I121" s="8">
        <v>20.69</v>
      </c>
      <c r="J121" s="9">
        <f t="shared" si="138"/>
        <v>20.061749764000002</v>
      </c>
      <c r="K121" s="8">
        <f t="shared" si="139"/>
        <v>1.0030874882</v>
      </c>
      <c r="L121">
        <v>20</v>
      </c>
      <c r="M121">
        <v>15</v>
      </c>
      <c r="N121">
        <v>0.66707000000000005</v>
      </c>
      <c r="O121">
        <v>0.2</v>
      </c>
      <c r="P121">
        <v>0.1</v>
      </c>
      <c r="Q121">
        <v>1</v>
      </c>
      <c r="R121" s="10">
        <f t="shared" si="140"/>
        <v>3.1539304377525563E-7</v>
      </c>
      <c r="S121" s="10">
        <f t="shared" si="141"/>
        <v>2.4641882111756797E-4</v>
      </c>
      <c r="T121" s="11">
        <f t="shared" si="142"/>
        <v>0.99989913877412373</v>
      </c>
      <c r="U121" s="11">
        <f t="shared" si="143"/>
        <v>1.0007059324270862</v>
      </c>
      <c r="V121" s="10">
        <f t="shared" si="149"/>
        <v>1.1927894179369755E-4</v>
      </c>
      <c r="W121" s="11">
        <f t="shared" si="144"/>
        <v>0.99989945416716752</v>
      </c>
      <c r="X121" s="8">
        <f t="shared" si="145"/>
        <v>-0.10054583283247709</v>
      </c>
      <c r="Y121" s="8">
        <f t="shared" si="146"/>
        <v>0.12713987932387041</v>
      </c>
      <c r="Z121" s="21">
        <f t="shared" si="147"/>
        <v>-4.545692094570397E-4</v>
      </c>
      <c r="AA121" s="21">
        <f t="shared" si="150"/>
        <v>4.2500393960410131E-7</v>
      </c>
      <c r="AB121" s="8">
        <f t="shared" si="151"/>
        <v>-0.10108358750240212</v>
      </c>
      <c r="AC121" s="8">
        <f t="shared" si="148"/>
        <v>0.14501510641849086</v>
      </c>
    </row>
    <row r="122" spans="1:29" x14ac:dyDescent="0.25">
      <c r="B122" s="23" t="s">
        <v>73</v>
      </c>
      <c r="C122">
        <v>0.20009979374</v>
      </c>
      <c r="D122" s="7">
        <v>-1.047743914E-7</v>
      </c>
      <c r="E122" s="7">
        <v>3.1510007999999997E-5</v>
      </c>
      <c r="F122" s="7">
        <v>4.7508066574705899E-7</v>
      </c>
      <c r="G122" s="7">
        <v>1.69369827093873E-7</v>
      </c>
      <c r="H122" s="7">
        <v>2.07656279789463E-7</v>
      </c>
      <c r="I122" s="8">
        <v>20.69</v>
      </c>
      <c r="J122" s="9">
        <f t="shared" si="138"/>
        <v>40.019958748000001</v>
      </c>
      <c r="K122" s="8">
        <f t="shared" si="139"/>
        <v>2.0009979373999998</v>
      </c>
      <c r="L122">
        <v>20</v>
      </c>
      <c r="M122">
        <v>15</v>
      </c>
      <c r="N122">
        <v>0.66707000000000005</v>
      </c>
      <c r="O122">
        <v>0.2</v>
      </c>
      <c r="P122">
        <v>0.1</v>
      </c>
      <c r="Q122">
        <v>1</v>
      </c>
      <c r="R122" s="10">
        <f t="shared" si="140"/>
        <v>-7.8494114808622676E-7</v>
      </c>
      <c r="S122" s="10">
        <f t="shared" si="141"/>
        <v>2.3606438104994984E-4</v>
      </c>
      <c r="T122" s="11">
        <f t="shared" si="142"/>
        <v>0.99989913877412373</v>
      </c>
      <c r="U122" s="11">
        <f t="shared" si="143"/>
        <v>1.0007059324270862</v>
      </c>
      <c r="V122" s="10">
        <f t="shared" si="149"/>
        <v>1.1927894179369755E-4</v>
      </c>
      <c r="W122" s="11">
        <f t="shared" si="144"/>
        <v>0.99989835383297565</v>
      </c>
      <c r="X122" s="8">
        <f t="shared" si="145"/>
        <v>-0.10164616702434959</v>
      </c>
      <c r="Y122" s="8">
        <f t="shared" si="146"/>
        <v>0.11678543925625229</v>
      </c>
      <c r="Z122" s="21">
        <f t="shared" si="147"/>
        <v>6.3915166114102888E-4</v>
      </c>
      <c r="AA122" s="21">
        <f t="shared" si="150"/>
        <v>3.1669377288989721E-4</v>
      </c>
      <c r="AB122" s="8">
        <f t="shared" si="151"/>
        <v>-0.10564370200402584</v>
      </c>
      <c r="AC122" s="8">
        <f t="shared" si="148"/>
        <v>0.13379486563378556</v>
      </c>
    </row>
    <row r="123" spans="1:29" x14ac:dyDescent="0.25">
      <c r="B123" s="24" t="s">
        <v>74</v>
      </c>
      <c r="C123">
        <v>0.30058177553999998</v>
      </c>
      <c r="D123" s="7">
        <v>-1.0122977300000001E-6</v>
      </c>
      <c r="E123" s="7">
        <v>4.5899965000000002E-5</v>
      </c>
      <c r="F123" s="7">
        <v>1.54755377440221E-7</v>
      </c>
      <c r="G123" s="7">
        <v>1.4134677678722301E-7</v>
      </c>
      <c r="H123" s="7">
        <v>1.5279275203686799E-7</v>
      </c>
      <c r="I123" s="8">
        <v>20.69</v>
      </c>
      <c r="J123" s="9">
        <f t="shared" si="138"/>
        <v>60.116355107999993</v>
      </c>
      <c r="K123" s="8">
        <f t="shared" si="139"/>
        <v>3.0058177553999998</v>
      </c>
      <c r="L123">
        <v>20</v>
      </c>
      <c r="M123">
        <v>15</v>
      </c>
      <c r="N123">
        <v>0.66707000000000005</v>
      </c>
      <c r="O123">
        <v>0.2</v>
      </c>
      <c r="P123">
        <v>0.1</v>
      </c>
      <c r="Q123">
        <v>1</v>
      </c>
      <c r="R123" s="10">
        <f t="shared" si="140"/>
        <v>-5.0486377210897975E-6</v>
      </c>
      <c r="S123" s="10">
        <f t="shared" si="141"/>
        <v>2.2891713359438382E-4</v>
      </c>
      <c r="T123" s="11">
        <f t="shared" si="142"/>
        <v>0.99989913877412373</v>
      </c>
      <c r="U123" s="11">
        <f t="shared" si="143"/>
        <v>1.0007059324270862</v>
      </c>
      <c r="V123" s="10">
        <f t="shared" si="149"/>
        <v>1.1927894179369755E-4</v>
      </c>
      <c r="W123" s="11">
        <f t="shared" si="144"/>
        <v>0.99989409013640262</v>
      </c>
      <c r="X123" s="8">
        <f t="shared" si="145"/>
        <v>-0.10590986359737542</v>
      </c>
      <c r="Y123" s="8">
        <f t="shared" si="146"/>
        <v>0.10963819180068628</v>
      </c>
      <c r="Z123" s="21">
        <f t="shared" si="147"/>
        <v>2.4746434575568339E-3</v>
      </c>
      <c r="AA123" s="21">
        <f t="shared" si="150"/>
        <v>8.4745874819237453E-4</v>
      </c>
      <c r="AB123" s="8">
        <f t="shared" si="151"/>
        <v>-0.10868265963592955</v>
      </c>
      <c r="AC123" s="8">
        <f t="shared" si="148"/>
        <v>0.12708635853072017</v>
      </c>
    </row>
    <row r="124" spans="1:29" x14ac:dyDescent="0.25">
      <c r="B124" s="25" t="s">
        <v>75</v>
      </c>
      <c r="C124">
        <v>0.49938330019999999</v>
      </c>
      <c r="D124" s="7">
        <v>-1.56463E-6</v>
      </c>
      <c r="E124" s="7">
        <v>7.2324782999999996E-5</v>
      </c>
      <c r="F124" s="7">
        <v>6.3544853982253104E-6</v>
      </c>
      <c r="G124" s="7">
        <v>8.4703294725429996E-22</v>
      </c>
      <c r="H124" s="7">
        <v>4.3664772759170503E-7</v>
      </c>
      <c r="I124" s="8">
        <v>20.69</v>
      </c>
      <c r="J124" s="9">
        <f t="shared" si="138"/>
        <v>99.876660040000004</v>
      </c>
      <c r="K124" s="8">
        <f t="shared" si="139"/>
        <v>4.9938330019999997</v>
      </c>
      <c r="L124">
        <v>20</v>
      </c>
      <c r="M124">
        <v>15</v>
      </c>
      <c r="N124">
        <v>0.66707000000000005</v>
      </c>
      <c r="O124">
        <v>0.2</v>
      </c>
      <c r="P124">
        <v>0.1</v>
      </c>
      <c r="Q124">
        <v>1</v>
      </c>
      <c r="R124" s="10">
        <f t="shared" si="140"/>
        <v>-4.6968450003369542E-6</v>
      </c>
      <c r="S124" s="10">
        <f t="shared" si="141"/>
        <v>2.1711094343966633E-4</v>
      </c>
      <c r="T124" s="11">
        <f t="shared" si="142"/>
        <v>0.99989913877412373</v>
      </c>
      <c r="U124" s="11">
        <f t="shared" si="143"/>
        <v>1.0007059324270862</v>
      </c>
      <c r="V124" s="10">
        <f t="shared" si="149"/>
        <v>1.1927894179369755E-4</v>
      </c>
      <c r="W124" s="11">
        <f t="shared" si="144"/>
        <v>0.99989444192912336</v>
      </c>
      <c r="X124" s="8">
        <f t="shared" si="145"/>
        <v>-0.10555807087664348</v>
      </c>
      <c r="Y124" s="8">
        <f t="shared" si="146"/>
        <v>9.783200164596878E-2</v>
      </c>
      <c r="Z124" s="21">
        <f t="shared" si="147"/>
        <v>8.2768527344730097E-3</v>
      </c>
      <c r="AA124" s="21">
        <f t="shared" si="150"/>
        <v>2.5252703677135437E-3</v>
      </c>
      <c r="AB124" s="8">
        <f t="shared" si="151"/>
        <v>-0.11268379543466014</v>
      </c>
      <c r="AC124" s="8">
        <f t="shared" si="148"/>
        <v>0.11489371434867118</v>
      </c>
    </row>
    <row r="125" spans="1:29" x14ac:dyDescent="0.25">
      <c r="B125" s="26" t="s">
        <v>99</v>
      </c>
      <c r="C125">
        <v>0.60106333164000003</v>
      </c>
      <c r="D125" s="7">
        <v>-7.1972961799999996E-8</v>
      </c>
      <c r="E125" s="7">
        <v>8.5060323999999995E-5</v>
      </c>
      <c r="F125" s="7">
        <v>8.5056507332635501E-7</v>
      </c>
      <c r="G125" s="7">
        <v>1.8464434813583001E-7</v>
      </c>
      <c r="H125" s="7">
        <v>3.6448363148981002E-7</v>
      </c>
      <c r="I125" s="8">
        <v>20.69</v>
      </c>
      <c r="J125" s="9">
        <f t="shared" si="138"/>
        <v>120.21266632800001</v>
      </c>
      <c r="K125" s="8">
        <f t="shared" si="139"/>
        <v>6.0106333163999999</v>
      </c>
      <c r="L125">
        <v>20</v>
      </c>
      <c r="M125">
        <v>15</v>
      </c>
      <c r="N125">
        <v>0.66707000000000005</v>
      </c>
      <c r="O125">
        <v>0.2</v>
      </c>
      <c r="P125">
        <v>0.1</v>
      </c>
      <c r="Q125">
        <v>1</v>
      </c>
      <c r="R125" s="10">
        <f t="shared" si="140"/>
        <v>-1.7950548810678546E-7</v>
      </c>
      <c r="S125" s="10">
        <f t="shared" si="141"/>
        <v>2.1214626432312968E-4</v>
      </c>
      <c r="T125" s="11">
        <f t="shared" si="142"/>
        <v>0.99989913877412373</v>
      </c>
      <c r="U125" s="11">
        <f t="shared" si="143"/>
        <v>1.0007059324270862</v>
      </c>
      <c r="V125" s="10">
        <f t="shared" si="149"/>
        <v>1.1927894179369755E-4</v>
      </c>
      <c r="W125" s="11">
        <f t="shared" si="144"/>
        <v>0.99989895926863559</v>
      </c>
      <c r="X125" s="8">
        <f t="shared" si="145"/>
        <v>-0.10104073136441016</v>
      </c>
      <c r="Y125" s="8">
        <f t="shared" si="146"/>
        <v>9.2867322529432139E-2</v>
      </c>
      <c r="Z125" s="21">
        <f t="shared" si="147"/>
        <v>1.235917521280968E-2</v>
      </c>
      <c r="AA125" s="21">
        <f t="shared" si="150"/>
        <v>3.7057462454168203E-3</v>
      </c>
      <c r="AB125" s="8">
        <f t="shared" si="151"/>
        <v>-0.11155652169781483</v>
      </c>
      <c r="AC125" s="8">
        <f t="shared" si="148"/>
        <v>0.11002313728625246</v>
      </c>
    </row>
    <row r="126" spans="1:29" x14ac:dyDescent="0.25">
      <c r="I126" s="8"/>
      <c r="J126" s="9"/>
      <c r="K126" s="8"/>
      <c r="R126" s="10"/>
      <c r="S126" s="10"/>
      <c r="T126" s="11"/>
      <c r="U126" s="11"/>
      <c r="V126" s="10"/>
      <c r="W126" s="11"/>
      <c r="X126" s="8"/>
      <c r="Y126" s="8"/>
      <c r="AA126" s="8"/>
      <c r="AB126" s="8"/>
    </row>
    <row r="127" spans="1:29" x14ac:dyDescent="0.25">
      <c r="B127" s="3" t="s">
        <v>55</v>
      </c>
      <c r="C127">
        <v>2.4813919454000001E-2</v>
      </c>
      <c r="D127" s="7">
        <v>1.2838346049999999E-8</v>
      </c>
      <c r="E127" s="7">
        <v>4.2133766999999999E-6</v>
      </c>
      <c r="F127" s="7">
        <v>8.7968812769391495E-7</v>
      </c>
      <c r="G127" s="7">
        <v>1.7809398356069899E-7</v>
      </c>
      <c r="H127" s="7">
        <v>1.8530556864840801E-7</v>
      </c>
      <c r="I127" s="8">
        <v>20.7</v>
      </c>
      <c r="J127" s="9">
        <f t="shared" ref="J127:J133" si="152">100*C127/0.5</f>
        <v>4.9627838907999999</v>
      </c>
      <c r="K127" s="8">
        <f t="shared" ref="K127:K133" si="153">C127/P127</f>
        <v>0.24813919454</v>
      </c>
      <c r="L127">
        <v>20</v>
      </c>
      <c r="M127">
        <v>15</v>
      </c>
      <c r="N127">
        <v>0.66707000000000005</v>
      </c>
      <c r="O127">
        <v>0.2</v>
      </c>
      <c r="P127">
        <v>0.1</v>
      </c>
      <c r="Q127">
        <v>1</v>
      </c>
      <c r="R127" s="10">
        <f t="shared" ref="R127:R133" si="154">Q127*D127/C127/N127</f>
        <v>7.7560803548625616E-7</v>
      </c>
      <c r="S127" s="10">
        <f t="shared" ref="S127:S133" si="155">Q127*E127/C127/N127</f>
        <v>2.5454437918430819E-4</v>
      </c>
      <c r="T127" s="11">
        <f t="shared" ref="T127:T133" si="156">M127*N127*O127/(P127*U127*L127)</f>
        <v>0.99989913877412373</v>
      </c>
      <c r="U127" s="11">
        <f t="shared" ref="U127:U134" si="157">$AA$16</f>
        <v>1.0007059324270862</v>
      </c>
      <c r="V127" s="10">
        <f>$AA$26</f>
        <v>7.7923097257736945E-5</v>
      </c>
      <c r="W127" s="11">
        <f t="shared" ref="W127:W133" si="158">R127+T127</f>
        <v>0.99989991438215919</v>
      </c>
      <c r="X127" s="8">
        <f t="shared" ref="X127:X133" si="159">1000*(W127-1)</f>
        <v>-0.10008561784080605</v>
      </c>
      <c r="Y127" s="8">
        <f t="shared" ref="Y127:Y133" si="160">1000*(S127-V127)</f>
        <v>0.17662128192657126</v>
      </c>
      <c r="Z127" s="21">
        <f t="shared" ref="Z127:Z133" si="161">((C127*N127)^2/P127-$AB$10)*$Z$28*0.001</f>
        <v>-7.9920141238681267E-4</v>
      </c>
      <c r="AA127" s="21">
        <f>(C127^2/O127-$Z$10)*$AB$5*0.001</f>
        <v>-9.9231503942178757E-5</v>
      </c>
    </row>
    <row r="128" spans="1:29" x14ac:dyDescent="0.25">
      <c r="C128">
        <v>5.0248867305999999E-2</v>
      </c>
      <c r="D128" s="7">
        <v>-2.3371659749999999E-8</v>
      </c>
      <c r="E128" s="7">
        <v>8.3446338999999994E-6</v>
      </c>
      <c r="F128" s="7">
        <v>2.8282926709992101E-8</v>
      </c>
      <c r="G128" s="7">
        <v>8.4119521693458897E-8</v>
      </c>
      <c r="H128" s="7">
        <v>1.2811714025761701E-7</v>
      </c>
      <c r="I128" s="8">
        <v>20.7</v>
      </c>
      <c r="J128" s="9">
        <f t="shared" si="152"/>
        <v>10.049773461199999</v>
      </c>
      <c r="K128" s="8">
        <f t="shared" si="153"/>
        <v>0.50248867306</v>
      </c>
      <c r="L128">
        <v>20</v>
      </c>
      <c r="M128">
        <v>15</v>
      </c>
      <c r="N128">
        <v>0.66707000000000005</v>
      </c>
      <c r="O128">
        <v>0.2</v>
      </c>
      <c r="P128">
        <v>0.1</v>
      </c>
      <c r="Q128">
        <v>1</v>
      </c>
      <c r="R128" s="10">
        <f t="shared" si="154"/>
        <v>-6.9725537203805516E-7</v>
      </c>
      <c r="S128" s="10">
        <f t="shared" si="155"/>
        <v>2.4894855036839509E-4</v>
      </c>
      <c r="T128" s="11">
        <f t="shared" si="156"/>
        <v>0.99989913877412373</v>
      </c>
      <c r="U128" s="11">
        <f t="shared" si="157"/>
        <v>1.0007059324270862</v>
      </c>
      <c r="V128" s="10">
        <f t="shared" ref="V128:V136" si="162">$AA$26</f>
        <v>7.7923097257736945E-5</v>
      </c>
      <c r="W128" s="11">
        <f t="shared" si="158"/>
        <v>0.99989844151875173</v>
      </c>
      <c r="X128" s="8">
        <f t="shared" si="159"/>
        <v>-0.10155848124826505</v>
      </c>
      <c r="Y128" s="8">
        <f t="shared" si="160"/>
        <v>0.17102545311065814</v>
      </c>
      <c r="Z128" s="21">
        <f t="shared" si="161"/>
        <v>-7.2954546772586765E-4</v>
      </c>
      <c r="AA128" s="21">
        <f t="shared" ref="AA128:AA133" si="163">(C128^2/O128-$Z$10)*$AB$5*0.001</f>
        <v>-7.9089253336738267E-5</v>
      </c>
    </row>
    <row r="129" spans="1:31" x14ac:dyDescent="0.25">
      <c r="C129">
        <v>0.10024042962</v>
      </c>
      <c r="D129" s="7">
        <v>-1.116755328E-7</v>
      </c>
      <c r="E129" s="7">
        <v>1.6102563999999999E-5</v>
      </c>
      <c r="F129" s="7">
        <v>1.6087096461422599E-8</v>
      </c>
      <c r="G129" s="7">
        <v>1.5556257689305799E-7</v>
      </c>
      <c r="H129" s="7">
        <v>1.5797542120216101E-7</v>
      </c>
      <c r="I129" s="8">
        <v>20.7</v>
      </c>
      <c r="J129" s="9">
        <f t="shared" si="152"/>
        <v>20.048085923999999</v>
      </c>
      <c r="K129" s="8">
        <f t="shared" si="153"/>
        <v>1.0024042961999999</v>
      </c>
      <c r="L129">
        <v>20</v>
      </c>
      <c r="M129">
        <v>15</v>
      </c>
      <c r="N129">
        <v>0.66707000000000005</v>
      </c>
      <c r="O129">
        <v>0.2</v>
      </c>
      <c r="P129">
        <v>0.1</v>
      </c>
      <c r="Q129">
        <v>1</v>
      </c>
      <c r="R129" s="10">
        <f t="shared" si="154"/>
        <v>-1.6701047228708668E-6</v>
      </c>
      <c r="S129" s="10">
        <f t="shared" si="155"/>
        <v>2.4081343077084829E-4</v>
      </c>
      <c r="T129" s="11">
        <f t="shared" si="156"/>
        <v>0.99989913877412373</v>
      </c>
      <c r="U129" s="11">
        <f t="shared" si="157"/>
        <v>1.0007059324270862</v>
      </c>
      <c r="V129" s="10">
        <f t="shared" si="162"/>
        <v>7.7923097257736945E-5</v>
      </c>
      <c r="W129" s="11">
        <f t="shared" si="158"/>
        <v>0.99989746866940088</v>
      </c>
      <c r="X129" s="8">
        <f t="shared" si="159"/>
        <v>-0.10253133059912045</v>
      </c>
      <c r="Y129" s="8">
        <f t="shared" si="160"/>
        <v>0.16289033351311133</v>
      </c>
      <c r="Z129" s="21">
        <f t="shared" si="161"/>
        <v>-4.5506909008928152E-4</v>
      </c>
      <c r="AA129" s="21">
        <f t="shared" si="163"/>
        <v>2.8045459759989668E-7</v>
      </c>
    </row>
    <row r="130" spans="1:31" x14ac:dyDescent="0.25">
      <c r="C130">
        <v>0.20054498377999999</v>
      </c>
      <c r="D130" s="7">
        <v>-1.08829306E-6</v>
      </c>
      <c r="E130" s="7">
        <v>3.0598588000000003E-5</v>
      </c>
      <c r="F130" s="7">
        <v>8.2902356939664806E-8</v>
      </c>
      <c r="G130" s="7">
        <v>4.26481101918525E-8</v>
      </c>
      <c r="H130" s="7">
        <v>2.3871116407910201E-7</v>
      </c>
      <c r="I130" s="8">
        <v>20.71</v>
      </c>
      <c r="J130" s="9">
        <f t="shared" si="152"/>
        <v>40.108996755999996</v>
      </c>
      <c r="K130" s="8">
        <f t="shared" si="153"/>
        <v>2.0054498377999996</v>
      </c>
      <c r="L130">
        <v>20</v>
      </c>
      <c r="M130">
        <v>15</v>
      </c>
      <c r="N130">
        <v>0.66707000000000005</v>
      </c>
      <c r="O130">
        <v>0.2</v>
      </c>
      <c r="P130">
        <v>0.1</v>
      </c>
      <c r="Q130">
        <v>1</v>
      </c>
      <c r="R130" s="10">
        <f t="shared" si="154"/>
        <v>-8.1350953309816757E-6</v>
      </c>
      <c r="S130" s="10">
        <f t="shared" si="155"/>
        <v>2.2872738926905581E-4</v>
      </c>
      <c r="T130" s="11">
        <f t="shared" si="156"/>
        <v>0.99989913877412373</v>
      </c>
      <c r="U130" s="11">
        <f t="shared" si="157"/>
        <v>1.0007059324270862</v>
      </c>
      <c r="V130" s="10">
        <f t="shared" si="162"/>
        <v>7.7923097257736945E-5</v>
      </c>
      <c r="W130" s="11">
        <f t="shared" si="158"/>
        <v>0.9998910036787928</v>
      </c>
      <c r="X130" s="8">
        <f t="shared" si="159"/>
        <v>-0.10899632120719982</v>
      </c>
      <c r="Y130" s="8">
        <f t="shared" si="160"/>
        <v>0.15080429201131887</v>
      </c>
      <c r="Z130" s="21">
        <f t="shared" si="161"/>
        <v>6.4565906224311684E-4</v>
      </c>
      <c r="AA130" s="21">
        <f t="shared" si="163"/>
        <v>3.1857550322068781E-4</v>
      </c>
    </row>
    <row r="131" spans="1:31" x14ac:dyDescent="0.25">
      <c r="C131">
        <v>0.30059192856</v>
      </c>
      <c r="D131" s="7">
        <v>-1.4717583999999999E-6</v>
      </c>
      <c r="E131" s="7">
        <v>4.4606281000000002E-5</v>
      </c>
      <c r="F131" s="7">
        <v>4.42648685646591E-8</v>
      </c>
      <c r="G131" s="7">
        <v>3.0137034107794998E-7</v>
      </c>
      <c r="H131" s="7">
        <v>1.7199628350345301E-7</v>
      </c>
      <c r="I131" s="8">
        <v>20.71</v>
      </c>
      <c r="J131" s="9">
        <f t="shared" si="152"/>
        <v>60.118385711999998</v>
      </c>
      <c r="K131" s="8">
        <f t="shared" si="153"/>
        <v>3.0059192855999997</v>
      </c>
      <c r="L131">
        <v>20</v>
      </c>
      <c r="M131">
        <v>15</v>
      </c>
      <c r="N131">
        <v>0.66707000000000005</v>
      </c>
      <c r="O131">
        <v>0.2</v>
      </c>
      <c r="P131">
        <v>0.1</v>
      </c>
      <c r="Q131">
        <v>1</v>
      </c>
      <c r="R131" s="10">
        <f t="shared" si="154"/>
        <v>-7.3398603794299338E-6</v>
      </c>
      <c r="S131" s="10">
        <f t="shared" si="155"/>
        <v>2.2245762251849101E-4</v>
      </c>
      <c r="T131" s="11">
        <f t="shared" si="156"/>
        <v>0.99989913877412373</v>
      </c>
      <c r="U131" s="11">
        <f t="shared" si="157"/>
        <v>1.0007059324270862</v>
      </c>
      <c r="V131" s="10">
        <f t="shared" si="162"/>
        <v>7.7923097257736945E-5</v>
      </c>
      <c r="W131" s="11">
        <f t="shared" si="158"/>
        <v>0.99989179891374425</v>
      </c>
      <c r="X131" s="8">
        <f t="shared" si="159"/>
        <v>-0.10820108625575475</v>
      </c>
      <c r="Y131" s="8">
        <f t="shared" si="160"/>
        <v>0.14453452526075405</v>
      </c>
      <c r="Z131" s="21">
        <f t="shared" si="161"/>
        <v>2.4748661460971505E-3</v>
      </c>
      <c r="AA131" s="21">
        <f t="shared" si="163"/>
        <v>8.4752314252953926E-4</v>
      </c>
    </row>
    <row r="132" spans="1:31" x14ac:dyDescent="0.25">
      <c r="C132">
        <v>0.50060137278000005</v>
      </c>
      <c r="D132" s="7">
        <v>-2.4861979E-6</v>
      </c>
      <c r="E132" s="7">
        <v>7.0086028000000003E-5</v>
      </c>
      <c r="F132" s="7">
        <v>2.6133498785697802E-7</v>
      </c>
      <c r="G132" s="7">
        <v>4.2163346091906701E-7</v>
      </c>
      <c r="H132" s="7">
        <v>5.3062088218991103E-7</v>
      </c>
      <c r="I132" s="8">
        <v>20.71</v>
      </c>
      <c r="J132" s="9">
        <f t="shared" si="152"/>
        <v>100.12027455600001</v>
      </c>
      <c r="K132" s="8">
        <f t="shared" si="153"/>
        <v>5.0060137278000001</v>
      </c>
      <c r="L132">
        <v>20</v>
      </c>
      <c r="M132">
        <v>15</v>
      </c>
      <c r="N132">
        <v>0.66707000000000005</v>
      </c>
      <c r="O132">
        <v>0.2</v>
      </c>
      <c r="P132">
        <v>0.1</v>
      </c>
      <c r="Q132">
        <v>1</v>
      </c>
      <c r="R132" s="10">
        <f t="shared" si="154"/>
        <v>-7.4451293828836986E-6</v>
      </c>
      <c r="S132" s="10">
        <f t="shared" si="155"/>
        <v>2.0987852430911054E-4</v>
      </c>
      <c r="T132" s="11">
        <f t="shared" si="156"/>
        <v>0.99989913877412373</v>
      </c>
      <c r="U132" s="11">
        <f t="shared" si="157"/>
        <v>1.0007059324270862</v>
      </c>
      <c r="V132" s="10">
        <f t="shared" si="162"/>
        <v>7.7923097257736945E-5</v>
      </c>
      <c r="W132" s="11">
        <f t="shared" si="158"/>
        <v>0.99989169364474084</v>
      </c>
      <c r="X132" s="8">
        <f t="shared" si="159"/>
        <v>-0.10830635525915788</v>
      </c>
      <c r="Y132" s="8">
        <f t="shared" si="160"/>
        <v>0.13195542705137359</v>
      </c>
      <c r="Z132" s="21">
        <f t="shared" si="161"/>
        <v>8.3212922342146365E-3</v>
      </c>
      <c r="AA132" s="21">
        <f t="shared" si="163"/>
        <v>2.5381208364701332E-3</v>
      </c>
    </row>
    <row r="133" spans="1:31" x14ac:dyDescent="0.25">
      <c r="C133">
        <v>0.60076558658000001</v>
      </c>
      <c r="D133" s="7">
        <v>-1.56463E-6</v>
      </c>
      <c r="E133" s="7">
        <v>8.2195199999999995E-5</v>
      </c>
      <c r="F133" s="7">
        <v>3.0798216640422398E-7</v>
      </c>
      <c r="G133" s="7">
        <v>8.4703294725429996E-22</v>
      </c>
      <c r="H133" s="7">
        <v>1.66798068334138E-7</v>
      </c>
      <c r="I133" s="8">
        <v>20.71</v>
      </c>
      <c r="J133" s="9">
        <f t="shared" si="152"/>
        <v>120.15311731600001</v>
      </c>
      <c r="K133" s="8">
        <f t="shared" si="153"/>
        <v>6.0076558657999994</v>
      </c>
      <c r="L133">
        <v>20</v>
      </c>
      <c r="M133">
        <v>15</v>
      </c>
      <c r="N133">
        <v>0.66707000000000005</v>
      </c>
      <c r="O133">
        <v>0.2</v>
      </c>
      <c r="P133">
        <v>0.1</v>
      </c>
      <c r="Q133">
        <v>1</v>
      </c>
      <c r="R133" s="10">
        <f t="shared" si="154"/>
        <v>-3.9042282201092758E-6</v>
      </c>
      <c r="S133" s="10">
        <f t="shared" si="155"/>
        <v>2.0510204930080972E-4</v>
      </c>
      <c r="T133" s="11">
        <f t="shared" si="156"/>
        <v>0.99989913877412373</v>
      </c>
      <c r="U133" s="11">
        <f t="shared" si="157"/>
        <v>1.0007059324270862</v>
      </c>
      <c r="V133" s="10">
        <f t="shared" si="162"/>
        <v>7.7923097257736945E-5</v>
      </c>
      <c r="W133" s="11">
        <f t="shared" si="158"/>
        <v>0.99989523454590357</v>
      </c>
      <c r="X133" s="8">
        <f t="shared" si="159"/>
        <v>-0.10476545409643379</v>
      </c>
      <c r="Y133" s="8">
        <f t="shared" si="160"/>
        <v>0.12717895204307278</v>
      </c>
      <c r="Z133" s="21">
        <f t="shared" si="161"/>
        <v>1.2346119822344204E-2</v>
      </c>
      <c r="AA133" s="21">
        <f t="shared" si="163"/>
        <v>3.701971047940318E-3</v>
      </c>
    </row>
    <row r="134" spans="1:31" x14ac:dyDescent="0.25">
      <c r="B134" s="28" t="s">
        <v>46</v>
      </c>
      <c r="C134" s="28">
        <v>0.30145977563999998</v>
      </c>
      <c r="D134" s="43">
        <v>-3.8219823200000001E-7</v>
      </c>
      <c r="E134" s="43">
        <v>4.4675397999999997E-5</v>
      </c>
      <c r="F134" s="43">
        <v>2.6454247338334201E-8</v>
      </c>
      <c r="G134" s="43">
        <v>2.9016591794434498E-7</v>
      </c>
      <c r="H134" s="43">
        <v>2.8150118080747102E-7</v>
      </c>
      <c r="I134" s="29">
        <v>20.73</v>
      </c>
      <c r="J134" s="30">
        <f>100*C134/0.5</f>
        <v>60.291955127999998</v>
      </c>
      <c r="K134" s="29">
        <f>C134/P134</f>
        <v>3.0145977563999997</v>
      </c>
      <c r="L134" s="28">
        <v>20</v>
      </c>
      <c r="M134" s="28">
        <v>15</v>
      </c>
      <c r="N134" s="28">
        <v>0.66707000000000005</v>
      </c>
      <c r="O134" s="31">
        <v>0.2</v>
      </c>
      <c r="P134" s="31">
        <v>0.1</v>
      </c>
      <c r="Q134" s="31">
        <v>1</v>
      </c>
      <c r="R134" s="10">
        <f>Q134*D134/C134/N134</f>
        <v>-1.9005876044403224E-6</v>
      </c>
      <c r="S134" s="10">
        <f>Q134*E134/C134/N134</f>
        <v>2.2216091167642546E-4</v>
      </c>
      <c r="T134" s="11">
        <f>M134*N134*O134/(P134*U134*L134)</f>
        <v>0.99989913877412373</v>
      </c>
      <c r="U134" s="11">
        <f t="shared" si="157"/>
        <v>1.0007059324270862</v>
      </c>
      <c r="V134" s="10">
        <f t="shared" si="162"/>
        <v>7.7923097257736945E-5</v>
      </c>
      <c r="W134" s="11">
        <f>R134+T134</f>
        <v>0.99989723818651932</v>
      </c>
      <c r="X134" s="8">
        <f>1000*(W134-1)</f>
        <v>-0.10276181348067848</v>
      </c>
      <c r="Y134" s="8">
        <f>1000*(S134-V134)</f>
        <v>0.14423781441868852</v>
      </c>
      <c r="Z134" t="s">
        <v>77</v>
      </c>
      <c r="AA134" t="s">
        <v>78</v>
      </c>
      <c r="AB134" t="s">
        <v>79</v>
      </c>
    </row>
    <row r="135" spans="1:31" x14ac:dyDescent="0.25">
      <c r="B135" s="27" t="s">
        <v>97</v>
      </c>
      <c r="C135" s="28">
        <v>0.30153370685999997</v>
      </c>
      <c r="D135" s="28">
        <v>-2.6525417E-4</v>
      </c>
      <c r="E135" s="43">
        <v>7.2837299999999907E-5</v>
      </c>
      <c r="F135" s="43">
        <v>1.6365229843765E-8</v>
      </c>
      <c r="G135" s="43">
        <v>1.0245333870108901E-6</v>
      </c>
      <c r="H135" s="43">
        <v>8.1315162936412796E-20</v>
      </c>
      <c r="I135" s="29">
        <v>20.73</v>
      </c>
      <c r="J135" s="30">
        <f>100*C135/0.5</f>
        <v>60.306741371999998</v>
      </c>
      <c r="K135" s="29">
        <f>C135/P135</f>
        <v>3.0153370685999996</v>
      </c>
      <c r="L135" s="28">
        <v>20</v>
      </c>
      <c r="M135" s="28">
        <v>15</v>
      </c>
      <c r="N135" s="28">
        <v>0.66707000000000005</v>
      </c>
      <c r="O135" s="31">
        <v>0.2</v>
      </c>
      <c r="P135" s="31">
        <v>0.1</v>
      </c>
      <c r="Q135" s="31">
        <v>1</v>
      </c>
      <c r="R135" s="10">
        <f>Q135*D135/C135/N135</f>
        <v>-1.3187271384282673E-3</v>
      </c>
      <c r="S135" s="10">
        <f>Q135*E135/C135/N135</f>
        <v>3.6211503932187419E-4</v>
      </c>
      <c r="T135" s="11">
        <f>M135*N135*O135/(P135*U135*L135)</f>
        <v>0.99989913877412373</v>
      </c>
      <c r="U135" s="11">
        <f>$AA$16</f>
        <v>1.0007059324270862</v>
      </c>
      <c r="V135" s="10">
        <f t="shared" si="162"/>
        <v>7.7923097257736945E-5</v>
      </c>
      <c r="W135" s="11">
        <f>R135+T135</f>
        <v>0.99858041163569544</v>
      </c>
      <c r="X135" s="8">
        <f>1000*(W135-1)</f>
        <v>-1.4195883643045581</v>
      </c>
      <c r="Y135" s="8">
        <f>1000*(S135-V135)</f>
        <v>0.28419194206413723</v>
      </c>
      <c r="AA135" s="33">
        <f>100*-(X135-X134)/1000</f>
        <v>0.13168265508238794</v>
      </c>
      <c r="AB135" s="33">
        <f>100*-(Y135-Y134)/1000</f>
        <v>-1.3995412764544871E-2</v>
      </c>
    </row>
    <row r="136" spans="1:31" x14ac:dyDescent="0.25">
      <c r="B136" s="27"/>
      <c r="C136" s="28">
        <v>0.30155402592000002</v>
      </c>
      <c r="D136" s="43">
        <v>-1.1552549000000001E-6</v>
      </c>
      <c r="E136" s="43">
        <v>3.6111442000000003E-5</v>
      </c>
      <c r="F136" s="43">
        <v>2.79747667756982E-8</v>
      </c>
      <c r="G136" s="43">
        <v>1.0219853793959101E-7</v>
      </c>
      <c r="H136" s="43">
        <v>4.1378158924727699E-8</v>
      </c>
      <c r="I136" s="29">
        <v>20.74</v>
      </c>
      <c r="J136" s="30">
        <f>100*C136/0.5</f>
        <v>60.310805184000003</v>
      </c>
      <c r="K136" s="29">
        <f>C136/P136</f>
        <v>3.0155402592000002</v>
      </c>
      <c r="L136" s="28">
        <v>20</v>
      </c>
      <c r="M136" s="28">
        <v>15</v>
      </c>
      <c r="N136" s="28">
        <v>0.66707000000000005</v>
      </c>
      <c r="O136" s="31">
        <v>0.2</v>
      </c>
      <c r="P136" s="31">
        <v>0.1</v>
      </c>
      <c r="Q136" s="31">
        <v>1</v>
      </c>
      <c r="R136" s="10">
        <f>Q136*D136/C136/N136</f>
        <v>-5.7430325620406348E-6</v>
      </c>
      <c r="S136" s="10">
        <f>Q136*E136/C136/N136</f>
        <v>1.7951811956672228E-4</v>
      </c>
      <c r="T136" s="11">
        <f>M136*N136*O136/(P136*U136*L136)</f>
        <v>0.99989913877412373</v>
      </c>
      <c r="U136" s="11">
        <f>$AA$16</f>
        <v>1.0007059324270862</v>
      </c>
      <c r="V136" s="10">
        <f t="shared" si="162"/>
        <v>7.7923097257736945E-5</v>
      </c>
      <c r="W136" s="11">
        <f>R136+T136</f>
        <v>0.99989339574156166</v>
      </c>
      <c r="X136" s="8">
        <f>1000*(W136-1)</f>
        <v>-0.10660425843833643</v>
      </c>
      <c r="Y136" s="8">
        <f>1000*(S136-V136)</f>
        <v>0.10159502230898534</v>
      </c>
      <c r="AA136" s="33"/>
      <c r="AB136" s="33"/>
    </row>
    <row r="137" spans="1:31" x14ac:dyDescent="0.25">
      <c r="F137" s="7"/>
      <c r="G137" s="7"/>
      <c r="H137" s="7"/>
      <c r="I137" s="8"/>
      <c r="J137" s="9"/>
      <c r="K137" s="8"/>
      <c r="R137" s="10"/>
      <c r="S137" s="10"/>
      <c r="T137" s="11"/>
      <c r="U137" s="11"/>
      <c r="V137" s="11"/>
      <c r="W137" s="11"/>
      <c r="X137" s="8"/>
      <c r="Y137" s="8"/>
      <c r="AA137" s="3"/>
      <c r="AB137" s="3"/>
    </row>
    <row r="138" spans="1:31" x14ac:dyDescent="0.25">
      <c r="B138" s="19" t="s">
        <v>88</v>
      </c>
      <c r="F138" s="7"/>
      <c r="G138" s="7"/>
      <c r="H138" s="7"/>
      <c r="J138" s="9"/>
      <c r="K138" s="8"/>
      <c r="R138" s="10"/>
      <c r="S138" s="10"/>
      <c r="T138" s="11"/>
      <c r="U138" s="11"/>
      <c r="V138" s="11"/>
      <c r="W138" s="11"/>
      <c r="X138" s="8"/>
      <c r="Y138" s="8"/>
      <c r="AA138" s="20"/>
      <c r="AB138" t="s">
        <v>62</v>
      </c>
    </row>
    <row r="139" spans="1:31" x14ac:dyDescent="0.25">
      <c r="C139" s="1" t="str">
        <f>B143&amp;" range, "&amp;B145&amp;", vs shunts and 500 AT on "&amp;B147&amp;" range."</f>
        <v>75/5 range, l - 1200At(5A), vs shunts and 500 AT on 100/5 range.</v>
      </c>
      <c r="G139" s="7"/>
      <c r="J139" s="1" t="s">
        <v>90</v>
      </c>
      <c r="R139" s="5"/>
      <c r="S139" s="5"/>
      <c r="X139" s="11"/>
      <c r="Y139" s="11"/>
      <c r="Z139" t="s">
        <v>65</v>
      </c>
      <c r="AA139" t="s">
        <v>65</v>
      </c>
      <c r="AB139" t="s">
        <v>66</v>
      </c>
    </row>
    <row r="140" spans="1:31" x14ac:dyDescent="0.25">
      <c r="A140" s="5"/>
      <c r="B140" s="6">
        <v>43369</v>
      </c>
      <c r="E140" s="7"/>
      <c r="F140" s="7"/>
      <c r="G140" s="7"/>
      <c r="H140" s="7"/>
      <c r="R140" s="5"/>
      <c r="S140" s="5"/>
      <c r="X140" t="s">
        <v>67</v>
      </c>
      <c r="Y140" t="s">
        <v>68</v>
      </c>
      <c r="Z140" t="s">
        <v>69</v>
      </c>
      <c r="AA140" t="s">
        <v>70</v>
      </c>
      <c r="AB140" t="s">
        <v>67</v>
      </c>
      <c r="AC140" t="s">
        <v>68</v>
      </c>
    </row>
    <row r="141" spans="1:31" x14ac:dyDescent="0.25">
      <c r="A141" s="5"/>
      <c r="B141" s="3" t="s">
        <v>46</v>
      </c>
      <c r="C141">
        <v>2.4598909732000001E-2</v>
      </c>
      <c r="D141" s="7">
        <v>2.3259667199999998E-9</v>
      </c>
      <c r="E141" s="7">
        <v>4.4490268999999998E-6</v>
      </c>
      <c r="F141" s="7">
        <v>2.0767232956406002E-8</v>
      </c>
      <c r="G141" s="7">
        <v>1.0114870668265801E-7</v>
      </c>
      <c r="H141" s="7">
        <v>8.2634350008879496E-8</v>
      </c>
      <c r="I141" s="8">
        <v>20.75</v>
      </c>
      <c r="J141" s="9">
        <f t="shared" ref="J141:J147" si="164">100*C141/0.5</f>
        <v>4.9197819464000005</v>
      </c>
      <c r="K141" s="8">
        <f t="shared" ref="K141:K147" si="165">C141/P141</f>
        <v>0.24598909731999999</v>
      </c>
      <c r="L141">
        <v>20</v>
      </c>
      <c r="M141">
        <v>15</v>
      </c>
      <c r="N141">
        <v>0.66707000000000005</v>
      </c>
      <c r="O141">
        <v>0.2</v>
      </c>
      <c r="P141">
        <v>0.1</v>
      </c>
      <c r="Q141">
        <v>1</v>
      </c>
      <c r="R141" s="10">
        <f t="shared" ref="R141:R147" si="166">Q141*D141/C141/N141</f>
        <v>1.4174776766372211E-7</v>
      </c>
      <c r="S141" s="10">
        <f t="shared" ref="S141:S147" si="167">Q141*E141/C141/N141</f>
        <v>2.711301180400594E-4</v>
      </c>
      <c r="T141" s="11">
        <f t="shared" ref="T141:T147" si="168">M141*N141*O141/(P141*U141*L141)</f>
        <v>0.99989913877412373</v>
      </c>
      <c r="U141" s="11">
        <f t="shared" ref="U141:U147" si="169">$AA$16</f>
        <v>1.0007059324270862</v>
      </c>
      <c r="V141" s="10">
        <f>AA$17</f>
        <v>1.1927894179369755E-4</v>
      </c>
      <c r="W141" s="11">
        <f t="shared" ref="W141:W147" si="170">R141+T141</f>
        <v>0.99989928052189136</v>
      </c>
      <c r="X141" s="8">
        <f t="shared" ref="X141:X147" si="171">1000*(W141-1)</f>
        <v>-0.10071947810863513</v>
      </c>
      <c r="Y141" s="8">
        <f t="shared" ref="Y141:Y147" si="172">1000*(S141-V141)</f>
        <v>0.15185117624636185</v>
      </c>
      <c r="Z141" s="21">
        <f t="shared" ref="Z141:Z147" si="173">((C141*N141)^2/P141-$AB$10)*$Z$28*0.001</f>
        <v>-7.995890272923399E-4</v>
      </c>
      <c r="AA141" s="21">
        <f>(C141^2/O141-$Z$10)*$AB$5*0.001</f>
        <v>-9.9343589660110494E-5</v>
      </c>
      <c r="AB141" s="8">
        <f>0.5*(X141+X149)+AA141-Z141</f>
        <v>-0.1007825648876052</v>
      </c>
      <c r="AC141" s="8">
        <f t="shared" ref="AC141:AC147" si="174">0.5*(Y141+Y149)</f>
        <v>0.17758025835097091</v>
      </c>
      <c r="AE141" s="8"/>
    </row>
    <row r="142" spans="1:31" x14ac:dyDescent="0.25">
      <c r="A142" s="5"/>
      <c r="B142" s="1" t="s">
        <v>71</v>
      </c>
      <c r="C142">
        <v>5.0655373596000003E-2</v>
      </c>
      <c r="D142" s="7">
        <v>-1.7464722290000001E-7</v>
      </c>
      <c r="E142" s="7">
        <v>9.0642582000000006E-6</v>
      </c>
      <c r="F142" s="7">
        <v>2.1345133804450599E-8</v>
      </c>
      <c r="G142" s="7">
        <v>1.2297256018024299E-7</v>
      </c>
      <c r="H142" s="7">
        <v>1.3544323801785E-7</v>
      </c>
      <c r="I142" s="8">
        <v>20.75</v>
      </c>
      <c r="J142" s="9">
        <f t="shared" si="164"/>
        <v>10.131074719200001</v>
      </c>
      <c r="K142" s="8">
        <f t="shared" si="165"/>
        <v>0.50655373595999997</v>
      </c>
      <c r="L142">
        <v>20</v>
      </c>
      <c r="M142">
        <v>15</v>
      </c>
      <c r="N142">
        <v>0.66707000000000005</v>
      </c>
      <c r="O142">
        <v>0.2</v>
      </c>
      <c r="P142">
        <v>0.1</v>
      </c>
      <c r="Q142">
        <v>1</v>
      </c>
      <c r="R142" s="10">
        <f t="shared" si="166"/>
        <v>-5.1685027518144654E-6</v>
      </c>
      <c r="S142" s="10">
        <f t="shared" si="167"/>
        <v>2.682472854245244E-4</v>
      </c>
      <c r="T142" s="11">
        <f t="shared" si="168"/>
        <v>0.99989913877412373</v>
      </c>
      <c r="U142" s="11">
        <f t="shared" si="169"/>
        <v>1.0007059324270862</v>
      </c>
      <c r="V142" s="10">
        <f t="shared" ref="V142:V147" si="175">AA$17</f>
        <v>1.1927894179369755E-4</v>
      </c>
      <c r="W142" s="11">
        <f t="shared" si="170"/>
        <v>0.99989397027137195</v>
      </c>
      <c r="X142" s="8">
        <f t="shared" si="171"/>
        <v>-0.10602972862805427</v>
      </c>
      <c r="Y142" s="8">
        <f t="shared" si="172"/>
        <v>0.14896834363082684</v>
      </c>
      <c r="Z142" s="21">
        <f t="shared" si="173"/>
        <v>-7.2804895870004385E-4</v>
      </c>
      <c r="AA142" s="21">
        <f t="shared" ref="AA142:AA147" si="176">(C142^2/O142-$Z$10)*$AB$5*0.001</f>
        <v>-7.8656511235857007E-5</v>
      </c>
      <c r="AB142" s="8">
        <f t="shared" ref="AB142:AB147" si="177">0.5*(X142+X150)+AA142-Z142</f>
        <v>-0.10439371068317783</v>
      </c>
      <c r="AC142" s="8">
        <f t="shared" si="174"/>
        <v>0.17047949844750687</v>
      </c>
      <c r="AE142" s="8"/>
    </row>
    <row r="143" spans="1:31" x14ac:dyDescent="0.25">
      <c r="A143" s="5"/>
      <c r="B143" s="22" t="s">
        <v>98</v>
      </c>
      <c r="C143">
        <v>0.10032391441999999</v>
      </c>
      <c r="D143" s="7">
        <v>-5.31015127E-7</v>
      </c>
      <c r="E143" s="7">
        <v>1.7337643999999998E-5</v>
      </c>
      <c r="F143" s="7">
        <v>1.6879782207139799E-8</v>
      </c>
      <c r="G143" s="7">
        <v>1.6939077352480799E-7</v>
      </c>
      <c r="H143" s="7">
        <v>6.2517319712220595E-8</v>
      </c>
      <c r="I143" s="8">
        <v>20.75</v>
      </c>
      <c r="J143" s="9">
        <f t="shared" si="164"/>
        <v>20.064782884</v>
      </c>
      <c r="K143" s="8">
        <f t="shared" si="165"/>
        <v>1.0032391441999999</v>
      </c>
      <c r="L143">
        <v>20</v>
      </c>
      <c r="M143">
        <v>15</v>
      </c>
      <c r="N143">
        <v>0.66707000000000005</v>
      </c>
      <c r="O143">
        <v>0.2</v>
      </c>
      <c r="P143">
        <v>0.1</v>
      </c>
      <c r="Q143">
        <v>1</v>
      </c>
      <c r="R143" s="10">
        <f t="shared" si="166"/>
        <v>-7.9347091891830301E-6</v>
      </c>
      <c r="S143" s="10">
        <f t="shared" si="167"/>
        <v>2.5906825657263059E-4</v>
      </c>
      <c r="T143" s="11">
        <f t="shared" si="168"/>
        <v>0.99989913877412373</v>
      </c>
      <c r="U143" s="11">
        <f t="shared" si="169"/>
        <v>1.0007059324270862</v>
      </c>
      <c r="V143" s="10">
        <f t="shared" si="175"/>
        <v>1.1927894179369755E-4</v>
      </c>
      <c r="W143" s="11">
        <f t="shared" si="170"/>
        <v>0.99989120406493459</v>
      </c>
      <c r="X143" s="8">
        <f t="shared" si="171"/>
        <v>-0.10879593506540886</v>
      </c>
      <c r="Y143" s="8">
        <f t="shared" si="172"/>
        <v>0.13978931477893303</v>
      </c>
      <c r="Z143" s="21">
        <f t="shared" si="173"/>
        <v>-4.5445819900115288E-4</v>
      </c>
      <c r="AA143" s="21">
        <f t="shared" si="176"/>
        <v>4.5710457987511084E-7</v>
      </c>
      <c r="AB143" s="8">
        <f t="shared" si="177"/>
        <v>-0.10882449533873458</v>
      </c>
      <c r="AC143" s="8">
        <f t="shared" si="174"/>
        <v>0.15984349403052772</v>
      </c>
      <c r="AE143" s="8"/>
    </row>
    <row r="144" spans="1:31" x14ac:dyDescent="0.25">
      <c r="A144" s="5"/>
      <c r="B144" s="23" t="s">
        <v>73</v>
      </c>
      <c r="C144">
        <v>0.20044275723999999</v>
      </c>
      <c r="D144" s="7">
        <v>-1.2489278000000001E-6</v>
      </c>
      <c r="E144" s="7">
        <v>3.2928558E-5</v>
      </c>
      <c r="F144" s="7">
        <v>1.1961454503517699E-8</v>
      </c>
      <c r="G144" s="7">
        <v>1.9610790092487401E-7</v>
      </c>
      <c r="H144" s="7">
        <v>6.50517258495113E-8</v>
      </c>
      <c r="I144" s="8">
        <v>20.75</v>
      </c>
      <c r="J144" s="9">
        <f t="shared" si="164"/>
        <v>40.088551447999997</v>
      </c>
      <c r="K144" s="8">
        <f t="shared" si="165"/>
        <v>2.0044275723999996</v>
      </c>
      <c r="L144">
        <v>20</v>
      </c>
      <c r="M144">
        <v>15</v>
      </c>
      <c r="N144">
        <v>0.66707000000000005</v>
      </c>
      <c r="O144">
        <v>0.2</v>
      </c>
      <c r="P144">
        <v>0.1</v>
      </c>
      <c r="Q144">
        <v>1</v>
      </c>
      <c r="R144" s="10">
        <f t="shared" si="166"/>
        <v>-9.3406167880306417E-6</v>
      </c>
      <c r="S144" s="10">
        <f t="shared" si="167"/>
        <v>2.4626967360358271E-4</v>
      </c>
      <c r="T144" s="11">
        <f t="shared" si="168"/>
        <v>0.99989913877412373</v>
      </c>
      <c r="U144" s="11">
        <f t="shared" si="169"/>
        <v>1.0007059324270862</v>
      </c>
      <c r="V144" s="10">
        <f t="shared" si="175"/>
        <v>1.1927894179369755E-4</v>
      </c>
      <c r="W144" s="11">
        <f t="shared" si="170"/>
        <v>0.9998897981573357</v>
      </c>
      <c r="X144" s="8">
        <f t="shared" si="171"/>
        <v>-0.11020184266430366</v>
      </c>
      <c r="Y144" s="8">
        <f t="shared" si="172"/>
        <v>0.12699073180988515</v>
      </c>
      <c r="Z144" s="21">
        <f t="shared" si="173"/>
        <v>6.4416352439510308E-4</v>
      </c>
      <c r="AA144" s="21">
        <f t="shared" si="176"/>
        <v>3.1814304195307812E-4</v>
      </c>
      <c r="AB144" s="8">
        <f t="shared" si="177"/>
        <v>-0.11029470648149321</v>
      </c>
      <c r="AC144" s="8">
        <f t="shared" si="174"/>
        <v>0.14570397568951149</v>
      </c>
      <c r="AE144" s="8"/>
    </row>
    <row r="145" spans="2:31" x14ac:dyDescent="0.25">
      <c r="B145" s="24" t="s">
        <v>74</v>
      </c>
      <c r="C145">
        <v>0.30039959474</v>
      </c>
      <c r="D145" s="7">
        <v>-2.2116290999999998E-6</v>
      </c>
      <c r="E145" s="7">
        <v>4.8189082E-5</v>
      </c>
      <c r="F145" s="7">
        <v>8.3607686356264998E-8</v>
      </c>
      <c r="G145" s="7">
        <v>3.16437800997297E-9</v>
      </c>
      <c r="H145" s="7">
        <v>4.6369935044163802E-8</v>
      </c>
      <c r="I145" s="8">
        <v>20.75</v>
      </c>
      <c r="J145" s="9">
        <f t="shared" si="164"/>
        <v>60.079918948</v>
      </c>
      <c r="K145" s="8">
        <f t="shared" si="165"/>
        <v>3.0039959474</v>
      </c>
      <c r="L145">
        <v>20</v>
      </c>
      <c r="M145">
        <v>15</v>
      </c>
      <c r="N145">
        <v>0.66707000000000005</v>
      </c>
      <c r="O145">
        <v>0.2</v>
      </c>
      <c r="P145">
        <v>0.1</v>
      </c>
      <c r="Q145">
        <v>1</v>
      </c>
      <c r="R145" s="10">
        <f t="shared" si="166"/>
        <v>-1.1036758598141356E-5</v>
      </c>
      <c r="S145" s="10">
        <f t="shared" si="167"/>
        <v>2.4047941180555045E-4</v>
      </c>
      <c r="T145" s="11">
        <f t="shared" si="168"/>
        <v>0.99989913877412373</v>
      </c>
      <c r="U145" s="11">
        <f t="shared" si="169"/>
        <v>1.0007059324270862</v>
      </c>
      <c r="V145" s="10">
        <f t="shared" si="175"/>
        <v>1.1927894179369755E-4</v>
      </c>
      <c r="W145" s="11">
        <f t="shared" si="170"/>
        <v>0.99988810201552558</v>
      </c>
      <c r="X145" s="8">
        <f t="shared" si="171"/>
        <v>-0.11189798447441834</v>
      </c>
      <c r="Y145" s="8">
        <f t="shared" si="172"/>
        <v>0.1212004700118529</v>
      </c>
      <c r="Z145" s="21">
        <f t="shared" si="173"/>
        <v>2.4706489222382998E-3</v>
      </c>
      <c r="AA145" s="21">
        <f t="shared" si="176"/>
        <v>8.4630365752739513E-4</v>
      </c>
      <c r="AB145" s="8">
        <f t="shared" si="177"/>
        <v>-0.11439169341340107</v>
      </c>
      <c r="AC145" s="8">
        <f t="shared" si="174"/>
        <v>0.13900676602347423</v>
      </c>
      <c r="AE145" s="8"/>
    </row>
    <row r="146" spans="2:31" x14ac:dyDescent="0.25">
      <c r="B146" s="25" t="s">
        <v>75</v>
      </c>
      <c r="C146">
        <v>0.50078041912000004</v>
      </c>
      <c r="D146" s="7">
        <v>-3.2702996000000001E-6</v>
      </c>
      <c r="E146" s="7">
        <v>7.6000974000000002E-5</v>
      </c>
      <c r="F146" s="7">
        <v>5.5825206590797801E-7</v>
      </c>
      <c r="G146" s="7">
        <v>2.7355593478087802E-7</v>
      </c>
      <c r="H146" s="7">
        <v>9.5847706931360707E-8</v>
      </c>
      <c r="I146" s="8">
        <v>20.75</v>
      </c>
      <c r="J146" s="9">
        <f t="shared" si="164"/>
        <v>100.15608382400001</v>
      </c>
      <c r="K146" s="8">
        <f t="shared" si="165"/>
        <v>5.0078041912</v>
      </c>
      <c r="L146">
        <v>20</v>
      </c>
      <c r="M146">
        <v>15</v>
      </c>
      <c r="N146">
        <v>0.66707000000000005</v>
      </c>
      <c r="O146">
        <v>0.2</v>
      </c>
      <c r="P146">
        <v>0.1</v>
      </c>
      <c r="Q146">
        <v>1</v>
      </c>
      <c r="R146" s="10">
        <f t="shared" si="166"/>
        <v>-9.7896866777646957E-6</v>
      </c>
      <c r="S146" s="10">
        <f t="shared" si="167"/>
        <v>2.2750995739501698E-4</v>
      </c>
      <c r="T146" s="11">
        <f t="shared" si="168"/>
        <v>0.99989913877412373</v>
      </c>
      <c r="U146" s="11">
        <f t="shared" si="169"/>
        <v>1.0007059324270862</v>
      </c>
      <c r="V146" s="10">
        <f t="shared" si="175"/>
        <v>1.1927894179369755E-4</v>
      </c>
      <c r="W146" s="11">
        <f t="shared" si="170"/>
        <v>0.99988934908744598</v>
      </c>
      <c r="X146" s="8">
        <f t="shared" si="171"/>
        <v>-0.11065091255402226</v>
      </c>
      <c r="Y146" s="8">
        <f t="shared" si="172"/>
        <v>0.10823101560131944</v>
      </c>
      <c r="Z146" s="21">
        <f t="shared" si="173"/>
        <v>8.3278335902709985E-3</v>
      </c>
      <c r="AA146" s="21">
        <f t="shared" si="176"/>
        <v>2.5400123854775873E-3</v>
      </c>
      <c r="AB146" s="8">
        <f t="shared" si="177"/>
        <v>-0.1184213575275305</v>
      </c>
      <c r="AC146" s="8">
        <f t="shared" si="174"/>
        <v>0.12663787438640067</v>
      </c>
      <c r="AE146" s="8"/>
    </row>
    <row r="147" spans="2:31" x14ac:dyDescent="0.25">
      <c r="B147" s="26" t="s">
        <v>99</v>
      </c>
      <c r="C147">
        <v>0.60432324084</v>
      </c>
      <c r="D147" s="7">
        <v>-3.12926E-6</v>
      </c>
      <c r="E147" s="7">
        <v>8.9867376999999997E-5</v>
      </c>
      <c r="F147" s="7">
        <v>3.59859945833551E-7</v>
      </c>
      <c r="G147" s="7">
        <v>1.6940658945085999E-21</v>
      </c>
      <c r="H147" s="7">
        <v>1.5797818574411E-7</v>
      </c>
      <c r="I147" s="8">
        <v>20.75</v>
      </c>
      <c r="J147" s="9">
        <f t="shared" si="164"/>
        <v>120.864648168</v>
      </c>
      <c r="K147" s="8">
        <f t="shared" si="165"/>
        <v>6.0432324083999998</v>
      </c>
      <c r="L147">
        <v>20</v>
      </c>
      <c r="M147">
        <v>15</v>
      </c>
      <c r="N147">
        <v>0.66707000000000005</v>
      </c>
      <c r="O147">
        <v>0.2</v>
      </c>
      <c r="P147">
        <v>0.1</v>
      </c>
      <c r="Q147">
        <v>1</v>
      </c>
      <c r="R147" s="10">
        <f t="shared" si="166"/>
        <v>-7.7624880139836867E-6</v>
      </c>
      <c r="S147" s="10">
        <f t="shared" si="167"/>
        <v>2.2292632661097294E-4</v>
      </c>
      <c r="T147" s="11">
        <f t="shared" si="168"/>
        <v>0.99989913877412373</v>
      </c>
      <c r="U147" s="11">
        <f t="shared" si="169"/>
        <v>1.0007059324270862</v>
      </c>
      <c r="V147" s="10">
        <f t="shared" si="175"/>
        <v>1.1927894179369755E-4</v>
      </c>
      <c r="W147" s="11">
        <f t="shared" si="170"/>
        <v>0.9998913762861098</v>
      </c>
      <c r="X147" s="8">
        <f t="shared" si="171"/>
        <v>-0.10862371389019909</v>
      </c>
      <c r="Y147" s="8">
        <f t="shared" si="172"/>
        <v>0.1036473848172754</v>
      </c>
      <c r="Z147" s="21">
        <f t="shared" si="173"/>
        <v>1.2502537362285184E-2</v>
      </c>
      <c r="AA147" s="21">
        <f t="shared" si="176"/>
        <v>3.7472019511161111E-3</v>
      </c>
      <c r="AB147" s="8">
        <f t="shared" si="177"/>
        <v>-0.11890816995529957</v>
      </c>
      <c r="AC147" s="8">
        <f t="shared" si="174"/>
        <v>0.12158269931397762</v>
      </c>
      <c r="AE147" s="8"/>
    </row>
    <row r="148" spans="2:31" x14ac:dyDescent="0.25">
      <c r="I148" s="8"/>
      <c r="J148" s="9"/>
      <c r="K148" s="8"/>
      <c r="R148" s="10"/>
      <c r="S148" s="10"/>
      <c r="T148" s="11"/>
      <c r="U148" s="11"/>
      <c r="V148" s="10"/>
      <c r="W148" s="11"/>
      <c r="X148" s="8"/>
      <c r="Y148" s="8"/>
      <c r="AA148" s="8"/>
      <c r="AB148" s="8"/>
    </row>
    <row r="149" spans="2:31" x14ac:dyDescent="0.25">
      <c r="B149" s="3" t="s">
        <v>55</v>
      </c>
      <c r="C149">
        <v>2.4633165118000001E-2</v>
      </c>
      <c r="D149" s="7">
        <v>-2.2757013600000001E-8</v>
      </c>
      <c r="E149" s="7">
        <v>4.6212241999999996E-6</v>
      </c>
      <c r="F149" s="7">
        <v>3.4597996594106701E-8</v>
      </c>
      <c r="G149" s="7">
        <v>9.97158838695372E-8</v>
      </c>
      <c r="H149" s="7">
        <v>1.23092712523366E-7</v>
      </c>
      <c r="I149" s="8">
        <v>20.75</v>
      </c>
      <c r="J149" s="9">
        <f t="shared" ref="J149:J155" si="178">100*C149/0.5</f>
        <v>4.9266330236</v>
      </c>
      <c r="K149" s="8">
        <f t="shared" ref="K149:K155" si="179">C149/P149</f>
        <v>0.24633165118</v>
      </c>
      <c r="L149">
        <v>20</v>
      </c>
      <c r="M149">
        <v>15</v>
      </c>
      <c r="N149">
        <v>0.66707000000000005</v>
      </c>
      <c r="O149">
        <v>0.2</v>
      </c>
      <c r="P149">
        <v>0.1</v>
      </c>
      <c r="Q149">
        <v>1</v>
      </c>
      <c r="R149" s="10">
        <f t="shared" ref="R149:R155" si="180">Q149*D149/C149/N149</f>
        <v>-1.3849166655457027E-6</v>
      </c>
      <c r="S149" s="10">
        <f t="shared" ref="S149:S155" si="181">Q149*E149/C149/N149</f>
        <v>2.8123243771331695E-4</v>
      </c>
      <c r="T149" s="11">
        <f t="shared" ref="T149:T155" si="182">M149*N149*O149/(P149*U149*L149)</f>
        <v>0.99989913877412373</v>
      </c>
      <c r="U149" s="11">
        <f t="shared" ref="U149:U156" si="183">$AA$16</f>
        <v>1.0007059324270862</v>
      </c>
      <c r="V149" s="10">
        <f>$AA$26</f>
        <v>7.7923097257736945E-5</v>
      </c>
      <c r="W149" s="11">
        <f t="shared" ref="W149:W155" si="184">R149+T149</f>
        <v>0.99989775385745816</v>
      </c>
      <c r="X149" s="8">
        <f t="shared" ref="X149:X155" si="185">1000*(W149-1)</f>
        <v>-0.10224614254183972</v>
      </c>
      <c r="Y149" s="8">
        <f t="shared" ref="Y149:Y155" si="186">1000*(S149-V149)</f>
        <v>0.20330934045558</v>
      </c>
      <c r="Z149" s="21">
        <f t="shared" ref="Z149:Z155" si="187">((C149*N149)^2/P149-$AB$10)*$Z$28*0.001</f>
        <v>-7.9952749832081025E-4</v>
      </c>
      <c r="AA149" s="21">
        <f>(C149^2/O149-$Z$10)*$AB$5*0.001</f>
        <v>-9.932579746778464E-5</v>
      </c>
    </row>
    <row r="150" spans="2:31" x14ac:dyDescent="0.25">
      <c r="C150">
        <v>5.0012642070000002E-2</v>
      </c>
      <c r="D150" s="7">
        <v>-1.0659977549999999E-7</v>
      </c>
      <c r="E150" s="7">
        <v>9.0048445000000007E-6</v>
      </c>
      <c r="F150" s="7">
        <v>3.0408389983878199E-8</v>
      </c>
      <c r="G150" s="7">
        <v>1.0690574893931E-7</v>
      </c>
      <c r="H150" s="7">
        <v>1.06176038241922E-7</v>
      </c>
      <c r="I150" s="8">
        <v>20.75</v>
      </c>
      <c r="J150" s="9">
        <f t="shared" si="178"/>
        <v>10.002528414</v>
      </c>
      <c r="K150" s="8">
        <f t="shared" si="179"/>
        <v>0.50012642070000002</v>
      </c>
      <c r="L150">
        <v>20</v>
      </c>
      <c r="M150">
        <v>15</v>
      </c>
      <c r="N150">
        <v>0.66707000000000005</v>
      </c>
      <c r="O150">
        <v>0.2</v>
      </c>
      <c r="P150">
        <v>0.1</v>
      </c>
      <c r="Q150">
        <v>1</v>
      </c>
      <c r="R150" s="10">
        <f t="shared" si="180"/>
        <v>-3.1952517569848186E-6</v>
      </c>
      <c r="S150" s="10">
        <f t="shared" si="181"/>
        <v>2.6991375052192384E-4</v>
      </c>
      <c r="T150" s="11">
        <f t="shared" si="182"/>
        <v>0.99989913877412373</v>
      </c>
      <c r="U150" s="11">
        <f t="shared" si="183"/>
        <v>1.0007059324270862</v>
      </c>
      <c r="V150" s="10">
        <f t="shared" ref="V150:V158" si="188">$AA$26</f>
        <v>7.7923097257736945E-5</v>
      </c>
      <c r="W150" s="11">
        <f t="shared" si="184"/>
        <v>0.99989594352236677</v>
      </c>
      <c r="X150" s="8">
        <f t="shared" si="185"/>
        <v>-0.10405647763322978</v>
      </c>
      <c r="Y150" s="8">
        <f t="shared" si="186"/>
        <v>0.19199065326418691</v>
      </c>
      <c r="Z150" s="21">
        <f t="shared" si="187"/>
        <v>-7.3040956608591914E-4</v>
      </c>
      <c r="AA150" s="21">
        <f t="shared" ref="AA150:AA155" si="189">(C150^2/O150-$Z$10)*$AB$5*0.001</f>
        <v>-7.9339122688171614E-5</v>
      </c>
    </row>
    <row r="151" spans="2:31" x14ac:dyDescent="0.25">
      <c r="C151">
        <v>0.10053049466</v>
      </c>
      <c r="D151" s="7">
        <v>-5.9695314999999995E-7</v>
      </c>
      <c r="E151" s="7">
        <v>1.7289686999999999E-5</v>
      </c>
      <c r="F151" s="7">
        <v>3.5421707364827301E-8</v>
      </c>
      <c r="G151" s="7">
        <v>1.3940665472927601E-7</v>
      </c>
      <c r="H151" s="7">
        <v>2.0021012894206899E-7</v>
      </c>
      <c r="I151" s="8">
        <v>20.76</v>
      </c>
      <c r="J151" s="9">
        <f t="shared" si="178"/>
        <v>20.106098931999998</v>
      </c>
      <c r="K151" s="8">
        <f t="shared" si="179"/>
        <v>1.0053049465999999</v>
      </c>
      <c r="L151">
        <v>20</v>
      </c>
      <c r="M151">
        <v>15</v>
      </c>
      <c r="N151">
        <v>0.66707000000000005</v>
      </c>
      <c r="O151">
        <v>0.2</v>
      </c>
      <c r="P151">
        <v>0.1</v>
      </c>
      <c r="Q151">
        <v>1</v>
      </c>
      <c r="R151" s="10">
        <f t="shared" si="180"/>
        <v>-8.9016603429082465E-6</v>
      </c>
      <c r="S151" s="10">
        <f t="shared" si="181"/>
        <v>2.5782077053985937E-4</v>
      </c>
      <c r="T151" s="11">
        <f t="shared" si="182"/>
        <v>0.99989913877412373</v>
      </c>
      <c r="U151" s="11">
        <f t="shared" si="183"/>
        <v>1.0007059324270862</v>
      </c>
      <c r="V151" s="10">
        <f t="shared" si="188"/>
        <v>7.7923097257736945E-5</v>
      </c>
      <c r="W151" s="11">
        <f t="shared" si="184"/>
        <v>0.99989023711378078</v>
      </c>
      <c r="X151" s="8">
        <f t="shared" si="185"/>
        <v>-0.10976288621922237</v>
      </c>
      <c r="Y151" s="8">
        <f t="shared" si="186"/>
        <v>0.17989767328212242</v>
      </c>
      <c r="Z151" s="21">
        <f t="shared" si="187"/>
        <v>-4.5294438402192309E-4</v>
      </c>
      <c r="AA151" s="21">
        <f t="shared" si="189"/>
        <v>8.9485100382120875E-7</v>
      </c>
    </row>
    <row r="152" spans="2:31" x14ac:dyDescent="0.25">
      <c r="C152">
        <v>0.20020196328000001</v>
      </c>
      <c r="D152" s="7">
        <v>-1.1851518999999999E-6</v>
      </c>
      <c r="E152" s="7">
        <v>3.236424E-5</v>
      </c>
      <c r="F152" s="7">
        <v>4.76848939828586E-8</v>
      </c>
      <c r="G152" s="7">
        <v>1.3595359970000799E-7</v>
      </c>
      <c r="H152" s="7">
        <v>6.7945542900178201E-8</v>
      </c>
      <c r="I152" s="8">
        <v>20.77</v>
      </c>
      <c r="J152" s="9">
        <f t="shared" si="178"/>
        <v>40.040392656000002</v>
      </c>
      <c r="K152" s="8">
        <f t="shared" si="179"/>
        <v>2.0020196327999997</v>
      </c>
      <c r="L152">
        <v>20</v>
      </c>
      <c r="M152">
        <v>15</v>
      </c>
      <c r="N152">
        <v>0.66707000000000005</v>
      </c>
      <c r="O152">
        <v>0.2</v>
      </c>
      <c r="P152">
        <v>0.1</v>
      </c>
      <c r="Q152">
        <v>1</v>
      </c>
      <c r="R152" s="10">
        <f t="shared" si="180"/>
        <v>-8.8743034575807326E-6</v>
      </c>
      <c r="S152" s="10">
        <f t="shared" si="181"/>
        <v>2.4234031682687481E-4</v>
      </c>
      <c r="T152" s="11">
        <f t="shared" si="182"/>
        <v>0.99989913877412373</v>
      </c>
      <c r="U152" s="11">
        <f t="shared" si="183"/>
        <v>1.0007059324270862</v>
      </c>
      <c r="V152" s="10">
        <f t="shared" si="188"/>
        <v>7.7923097257736945E-5</v>
      </c>
      <c r="W152" s="11">
        <f t="shared" si="184"/>
        <v>0.9998902644706662</v>
      </c>
      <c r="X152" s="8">
        <f t="shared" si="185"/>
        <v>-0.10973552933379871</v>
      </c>
      <c r="Y152" s="8">
        <f t="shared" si="186"/>
        <v>0.16441721956913785</v>
      </c>
      <c r="Z152" s="21">
        <f t="shared" si="187"/>
        <v>6.4064380805609826E-4</v>
      </c>
      <c r="AA152" s="21">
        <f t="shared" si="189"/>
        <v>3.1712525360916321E-4</v>
      </c>
    </row>
    <row r="153" spans="2:31" x14ac:dyDescent="0.25">
      <c r="C153">
        <v>0.30037167607999998</v>
      </c>
      <c r="D153" s="7">
        <v>-2.5598105E-6</v>
      </c>
      <c r="E153" s="7">
        <v>4.7033834000000003E-5</v>
      </c>
      <c r="F153" s="7">
        <v>2.2955380767116399E-8</v>
      </c>
      <c r="G153" s="7">
        <v>2.3502889000875999E-7</v>
      </c>
      <c r="H153" s="7">
        <v>1.1993622990573001E-7</v>
      </c>
      <c r="I153" s="8">
        <v>20.77</v>
      </c>
      <c r="J153" s="9">
        <f t="shared" si="178"/>
        <v>60.074335215999994</v>
      </c>
      <c r="K153" s="8">
        <f t="shared" si="179"/>
        <v>3.0037167607999997</v>
      </c>
      <c r="L153">
        <v>20</v>
      </c>
      <c r="M153">
        <v>15</v>
      </c>
      <c r="N153">
        <v>0.66707000000000005</v>
      </c>
      <c r="O153">
        <v>0.2</v>
      </c>
      <c r="P153">
        <v>0.1</v>
      </c>
      <c r="Q153">
        <v>1</v>
      </c>
      <c r="R153" s="10">
        <f t="shared" si="180"/>
        <v>-1.2775485946722209E-5</v>
      </c>
      <c r="S153" s="10">
        <f t="shared" si="181"/>
        <v>2.3473615929283252E-4</v>
      </c>
      <c r="T153" s="11">
        <f t="shared" si="182"/>
        <v>0.99989913877412373</v>
      </c>
      <c r="U153" s="11">
        <f t="shared" si="183"/>
        <v>1.0007059324270862</v>
      </c>
      <c r="V153" s="10">
        <f t="shared" si="188"/>
        <v>7.7923097257736945E-5</v>
      </c>
      <c r="W153" s="11">
        <f t="shared" si="184"/>
        <v>0.99988636328817704</v>
      </c>
      <c r="X153" s="8">
        <f t="shared" si="185"/>
        <v>-0.11363671182296198</v>
      </c>
      <c r="Y153" s="8">
        <f t="shared" si="186"/>
        <v>0.15681306203509557</v>
      </c>
      <c r="Z153" s="21">
        <f t="shared" si="187"/>
        <v>2.47003698571166E-3</v>
      </c>
      <c r="AA153" s="21">
        <f t="shared" si="189"/>
        <v>8.4612670523805079E-4</v>
      </c>
    </row>
    <row r="154" spans="2:31" x14ac:dyDescent="0.25">
      <c r="C154">
        <v>0.50110135820000001</v>
      </c>
      <c r="D154" s="7">
        <v>-4.5978574999999899E-6</v>
      </c>
      <c r="E154" s="7">
        <v>7.4531385999999998E-5</v>
      </c>
      <c r="F154" s="7">
        <v>2.3203474435787499E-7</v>
      </c>
      <c r="G154" s="7">
        <v>1.7957670410370601E-7</v>
      </c>
      <c r="H154" s="7">
        <v>3.37565574968776E-7</v>
      </c>
      <c r="I154" s="8">
        <v>20.77</v>
      </c>
      <c r="J154" s="9">
        <f t="shared" si="178"/>
        <v>100.22027164000001</v>
      </c>
      <c r="K154" s="8">
        <f t="shared" si="179"/>
        <v>5.0110135819999995</v>
      </c>
      <c r="L154">
        <v>20</v>
      </c>
      <c r="M154">
        <v>15</v>
      </c>
      <c r="N154">
        <v>0.66707000000000005</v>
      </c>
      <c r="O154">
        <v>0.2</v>
      </c>
      <c r="P154">
        <v>0.1</v>
      </c>
      <c r="Q154">
        <v>1</v>
      </c>
      <c r="R154" s="10">
        <f t="shared" si="180"/>
        <v>-1.3754934215200427E-5</v>
      </c>
      <c r="S154" s="10">
        <f t="shared" si="181"/>
        <v>2.2296783042921887E-4</v>
      </c>
      <c r="T154" s="11">
        <f t="shared" si="182"/>
        <v>0.99989913877412373</v>
      </c>
      <c r="U154" s="11">
        <f t="shared" si="183"/>
        <v>1.0007059324270862</v>
      </c>
      <c r="V154" s="10">
        <f t="shared" si="188"/>
        <v>7.7923097257736945E-5</v>
      </c>
      <c r="W154" s="11">
        <f t="shared" si="184"/>
        <v>0.99988538383990855</v>
      </c>
      <c r="X154" s="8">
        <f t="shared" si="185"/>
        <v>-0.11461616009145192</v>
      </c>
      <c r="Y154" s="8">
        <f t="shared" si="186"/>
        <v>0.14504473317148192</v>
      </c>
      <c r="Z154" s="21">
        <f t="shared" si="187"/>
        <v>8.3395647711712179E-3</v>
      </c>
      <c r="AA154" s="21">
        <f t="shared" si="189"/>
        <v>2.5434046642951406E-3</v>
      </c>
    </row>
    <row r="155" spans="2:31" x14ac:dyDescent="0.25">
      <c r="C155">
        <v>0.60077797336000005</v>
      </c>
      <c r="D155" s="7">
        <v>-4.3365259000000003E-6</v>
      </c>
      <c r="E155" s="7">
        <v>8.7141908999999998E-5</v>
      </c>
      <c r="F155" s="7">
        <v>3.0631139981301699E-7</v>
      </c>
      <c r="G155" s="7">
        <v>3.4928733374714599E-7</v>
      </c>
      <c r="H155" s="7">
        <v>1.9120485197557201E-7</v>
      </c>
      <c r="I155" s="8">
        <v>20.77</v>
      </c>
      <c r="J155" s="9">
        <f t="shared" si="178"/>
        <v>120.15559467200001</v>
      </c>
      <c r="K155" s="8">
        <f t="shared" si="179"/>
        <v>6.0077797336000005</v>
      </c>
      <c r="L155">
        <v>20</v>
      </c>
      <c r="M155">
        <v>15</v>
      </c>
      <c r="N155">
        <v>0.66707000000000005</v>
      </c>
      <c r="O155">
        <v>0.2</v>
      </c>
      <c r="P155">
        <v>0.1</v>
      </c>
      <c r="Q155">
        <v>1</v>
      </c>
      <c r="R155" s="10">
        <f t="shared" si="180"/>
        <v>-1.0820729321788971E-5</v>
      </c>
      <c r="S155" s="10">
        <f t="shared" si="181"/>
        <v>2.174411110684168E-4</v>
      </c>
      <c r="T155" s="11">
        <f t="shared" si="182"/>
        <v>0.99989913877412373</v>
      </c>
      <c r="U155" s="11">
        <f t="shared" si="183"/>
        <v>1.0007059324270862</v>
      </c>
      <c r="V155" s="10">
        <f t="shared" si="188"/>
        <v>7.7923097257736945E-5</v>
      </c>
      <c r="W155" s="11">
        <f t="shared" si="184"/>
        <v>0.99988831804480194</v>
      </c>
      <c r="X155" s="8">
        <f t="shared" si="185"/>
        <v>-0.1116819551980619</v>
      </c>
      <c r="Y155" s="8">
        <f t="shared" si="186"/>
        <v>0.13951801381067985</v>
      </c>
      <c r="Z155" s="21">
        <f t="shared" si="187"/>
        <v>1.2346662823301517E-2</v>
      </c>
      <c r="AA155" s="21">
        <f t="shared" si="189"/>
        <v>3.7021280662883475E-3</v>
      </c>
    </row>
    <row r="156" spans="2:31" x14ac:dyDescent="0.25">
      <c r="B156" s="28" t="s">
        <v>46</v>
      </c>
      <c r="C156" s="28">
        <v>0.30192221157999999</v>
      </c>
      <c r="D156" s="43">
        <v>-1.9536108E-6</v>
      </c>
      <c r="E156" s="43">
        <v>4.7388426E-5</v>
      </c>
      <c r="F156" s="43">
        <v>2.3273304066229599E-8</v>
      </c>
      <c r="G156" s="43">
        <v>2.3824122088202999E-7</v>
      </c>
      <c r="H156" s="43">
        <v>2.6737757670380698E-7</v>
      </c>
      <c r="I156" s="29">
        <v>20.77</v>
      </c>
      <c r="J156" s="30">
        <f>100*C156/0.5</f>
        <v>60.384442315999998</v>
      </c>
      <c r="K156" s="29">
        <f>C156/P156</f>
        <v>3.0192221157999999</v>
      </c>
      <c r="L156" s="28">
        <v>20</v>
      </c>
      <c r="M156" s="28">
        <v>15</v>
      </c>
      <c r="N156" s="28">
        <v>0.66707000000000005</v>
      </c>
      <c r="O156" s="31">
        <v>0.2</v>
      </c>
      <c r="P156" s="31">
        <v>0.1</v>
      </c>
      <c r="Q156" s="31">
        <v>1</v>
      </c>
      <c r="R156" s="10">
        <f>Q156*D156/C156/N156</f>
        <v>-9.6999964157325858E-6</v>
      </c>
      <c r="S156" s="10">
        <f>Q156*E156/C156/N156</f>
        <v>2.3529126801879313E-4</v>
      </c>
      <c r="T156" s="11">
        <f>M156*N156*O156/(P156*U156*L156)</f>
        <v>0.99989913877412373</v>
      </c>
      <c r="U156" s="11">
        <f t="shared" si="183"/>
        <v>1.0007059324270862</v>
      </c>
      <c r="V156" s="10">
        <f t="shared" si="188"/>
        <v>7.7923097257736945E-5</v>
      </c>
      <c r="W156" s="11">
        <f>R156+T156</f>
        <v>0.99988943877770797</v>
      </c>
      <c r="X156" s="8">
        <f>1000*(W156-1)</f>
        <v>-0.11056122229202714</v>
      </c>
      <c r="Y156" s="8">
        <f>1000*(S156-V156)</f>
        <v>0.15736817076105619</v>
      </c>
      <c r="Z156" t="s">
        <v>77</v>
      </c>
      <c r="AA156" t="s">
        <v>78</v>
      </c>
      <c r="AB156" t="s">
        <v>79</v>
      </c>
    </row>
    <row r="157" spans="2:31" x14ac:dyDescent="0.25">
      <c r="B157" s="27" t="s">
        <v>97</v>
      </c>
      <c r="C157" s="28">
        <v>0.30194799494000002</v>
      </c>
      <c r="D157" s="43">
        <v>-3.6620654000000001E-4</v>
      </c>
      <c r="E157" s="43">
        <v>8.5851712999999999E-5</v>
      </c>
      <c r="F157" s="43">
        <v>1.7619039617480801E-8</v>
      </c>
      <c r="G157" s="43">
        <v>8.5653173676402705E-6</v>
      </c>
      <c r="H157" s="43">
        <v>3.14502532411601E-6</v>
      </c>
      <c r="I157" s="29">
        <v>20.78</v>
      </c>
      <c r="J157" s="30">
        <f>100*C157/0.5</f>
        <v>60.389598988000003</v>
      </c>
      <c r="K157" s="29">
        <f>C157/P157</f>
        <v>3.0194799494</v>
      </c>
      <c r="L157" s="28">
        <v>20</v>
      </c>
      <c r="M157" s="28">
        <v>15</v>
      </c>
      <c r="N157" s="28">
        <v>0.66707000000000005</v>
      </c>
      <c r="O157" s="31">
        <v>0.2</v>
      </c>
      <c r="P157" s="31">
        <v>0.1</v>
      </c>
      <c r="Q157" s="31">
        <v>1</v>
      </c>
      <c r="R157" s="10">
        <f>Q157*D157/C157/N157</f>
        <v>-1.8181199666968872E-3</v>
      </c>
      <c r="S157" s="10">
        <f>Q157*E157/C157/N157</f>
        <v>4.2623136544866379E-4</v>
      </c>
      <c r="T157" s="11">
        <f>M157*N157*O157/(P157*U157*L157)</f>
        <v>0.99989913877412373</v>
      </c>
      <c r="U157" s="11">
        <f>$AA$16</f>
        <v>1.0007059324270862</v>
      </c>
      <c r="V157" s="10">
        <f t="shared" si="188"/>
        <v>7.7923097257736945E-5</v>
      </c>
      <c r="W157" s="11">
        <f>R157+T157</f>
        <v>0.99808101880742683</v>
      </c>
      <c r="X157" s="8">
        <f>1000*(W157-1)</f>
        <v>-1.9189811925731659</v>
      </c>
      <c r="Y157" s="8">
        <f>1000*(S157-V157)</f>
        <v>0.34830826819092686</v>
      </c>
      <c r="AA157" s="33">
        <f>100*-(X157-X156)/1000</f>
        <v>0.18084199702811388</v>
      </c>
      <c r="AB157" s="33">
        <f>100*-(Y157-Y156)/1000</f>
        <v>-1.9094009742987066E-2</v>
      </c>
    </row>
    <row r="158" spans="2:31" x14ac:dyDescent="0.25">
      <c r="B158" s="27"/>
      <c r="C158" s="28">
        <v>0.30194123470000001</v>
      </c>
      <c r="D158" s="43">
        <v>-3.2794787999999999E-6</v>
      </c>
      <c r="E158" s="43">
        <v>3.5154083000000003E-5</v>
      </c>
      <c r="F158" s="43">
        <v>1.4436407558534799E-8</v>
      </c>
      <c r="G158" s="43">
        <v>7.5205856278351199E-8</v>
      </c>
      <c r="H158" s="43">
        <v>9.60825031470347E-8</v>
      </c>
      <c r="I158" s="29">
        <v>20.78</v>
      </c>
      <c r="J158" s="30">
        <f>100*C158/0.5</f>
        <v>60.388246940000002</v>
      </c>
      <c r="K158" s="29">
        <f>C158/P158</f>
        <v>3.0194123469999998</v>
      </c>
      <c r="L158" s="28">
        <v>20</v>
      </c>
      <c r="M158" s="28">
        <v>15</v>
      </c>
      <c r="N158" s="28">
        <v>0.66707000000000005</v>
      </c>
      <c r="O158" s="31">
        <v>0.2</v>
      </c>
      <c r="P158" s="31">
        <v>0.1</v>
      </c>
      <c r="Q158" s="31">
        <v>1</v>
      </c>
      <c r="R158" s="10">
        <f>Q158*D158/C158/N158</f>
        <v>-1.6282121510636992E-5</v>
      </c>
      <c r="S158" s="10">
        <f>Q158*E158/C158/N158</f>
        <v>1.7453476174354848E-4</v>
      </c>
      <c r="T158" s="11">
        <f>M158*N158*O158/(P158*U158*L158)</f>
        <v>0.99989913877412373</v>
      </c>
      <c r="U158" s="11">
        <f>$AA$16</f>
        <v>1.0007059324270862</v>
      </c>
      <c r="V158" s="10">
        <f t="shared" si="188"/>
        <v>7.7923097257736945E-5</v>
      </c>
      <c r="W158" s="11">
        <f>R158+T158</f>
        <v>0.99988285665261312</v>
      </c>
      <c r="X158" s="8">
        <f>1000*(W158-1)</f>
        <v>-0.11714334738688326</v>
      </c>
      <c r="Y158" s="8">
        <f>1000*(S158-V158)</f>
        <v>9.661166448581153E-2</v>
      </c>
      <c r="AA158" s="33"/>
      <c r="AB158" s="33"/>
    </row>
    <row r="159" spans="2:31" x14ac:dyDescent="0.25">
      <c r="R159" s="10"/>
      <c r="S159" s="10"/>
      <c r="T159" s="11"/>
      <c r="U159" s="11"/>
      <c r="V159" s="10"/>
      <c r="W159" s="11"/>
      <c r="X159" s="8"/>
      <c r="Y159" s="8"/>
    </row>
    <row r="160" spans="2:31" x14ac:dyDescent="0.25">
      <c r="B160" s="19" t="s">
        <v>82</v>
      </c>
      <c r="R160" s="5"/>
      <c r="S160" s="5"/>
      <c r="AB160" t="s">
        <v>62</v>
      </c>
    </row>
    <row r="161" spans="2:31" x14ac:dyDescent="0.25">
      <c r="C161" s="1" t="str">
        <f>B165&amp;" range, "&amp;B167&amp;", vs shunts and 500 AT on "&amp;B169&amp;" range."</f>
        <v>75/5 range, l - 1200At(5A), vs shunts and 500 AT on 100/5 range.</v>
      </c>
      <c r="J161" s="1" t="s">
        <v>83</v>
      </c>
      <c r="R161" s="5"/>
      <c r="S161" s="5"/>
      <c r="AB161" t="s">
        <v>66</v>
      </c>
    </row>
    <row r="162" spans="2:31" x14ac:dyDescent="0.25">
      <c r="B162" s="6">
        <v>43369</v>
      </c>
      <c r="R162" s="5"/>
      <c r="S162" s="5"/>
      <c r="AB162" t="s">
        <v>67</v>
      </c>
      <c r="AC162" t="s">
        <v>68</v>
      </c>
    </row>
    <row r="163" spans="2:31" x14ac:dyDescent="0.25">
      <c r="B163" s="3" t="s">
        <v>46</v>
      </c>
      <c r="C163">
        <v>2.480507333E-2</v>
      </c>
      <c r="D163" s="7">
        <v>-7.6240815999999995E-7</v>
      </c>
      <c r="E163" s="7">
        <v>7.5094382000000001E-6</v>
      </c>
      <c r="F163" s="7">
        <v>2.2886099754480601E-8</v>
      </c>
      <c r="G163" s="7">
        <v>1.52650395202352E-7</v>
      </c>
      <c r="H163" s="7">
        <v>1.4844609059439699E-7</v>
      </c>
      <c r="I163" s="8">
        <v>20.75</v>
      </c>
      <c r="J163" s="9">
        <f t="shared" ref="J163:J169" si="190">100*C163/0.5</f>
        <v>4.9610146659999996</v>
      </c>
      <c r="K163" s="8">
        <f t="shared" ref="K163:K169" si="191">C163/P163</f>
        <v>0.24805073329999999</v>
      </c>
      <c r="L163">
        <v>20</v>
      </c>
      <c r="M163">
        <v>15</v>
      </c>
      <c r="N163">
        <v>0.66707000000000005</v>
      </c>
      <c r="O163">
        <v>0.2</v>
      </c>
      <c r="P163">
        <v>0.1</v>
      </c>
      <c r="Q163">
        <v>1</v>
      </c>
      <c r="R163" s="10">
        <f t="shared" ref="R163:R169" si="192">Q163*D163/C163/N163</f>
        <v>-4.6076089263162675E-5</v>
      </c>
      <c r="S163" s="10">
        <f t="shared" ref="S163:S169" si="193">Q163*E163/C163/N163</f>
        <v>4.5383242595331563E-4</v>
      </c>
      <c r="T163" s="11">
        <f t="shared" ref="T163:T169" si="194">M163*N163*O163/(P163*U163*L163)</f>
        <v>0.99989913877412373</v>
      </c>
      <c r="U163" s="11">
        <f t="shared" ref="U163:U169" si="195">$AA$16</f>
        <v>1.0007059324270862</v>
      </c>
      <c r="V163" s="10">
        <f>AA$17</f>
        <v>1.1927894179369755E-4</v>
      </c>
      <c r="W163" s="11">
        <f t="shared" ref="W163:W169" si="196">R163+T163</f>
        <v>0.99985306268486052</v>
      </c>
      <c r="X163" s="8">
        <f t="shared" ref="X163:X169" si="197">1000*(W163-1)</f>
        <v>-0.14693731513948372</v>
      </c>
      <c r="Y163" s="8">
        <f t="shared" ref="Y163:Y169" si="198">1000*(S163-V163)</f>
        <v>0.33455348415961805</v>
      </c>
      <c r="Z163" s="21">
        <f t="shared" ref="Z163:Z169" si="199">((C163*N163)^2/P163-$AB$10)*$Z$28*0.001</f>
        <v>-7.9921742652670714E-4</v>
      </c>
      <c r="AA163" s="21">
        <f>(C163^2/O163-$Z$10)*$AB$5*0.001</f>
        <v>-9.9236134714477593E-5</v>
      </c>
      <c r="AB163" s="8">
        <f t="shared" ref="AB163:AB169" si="200">0.5*(X163+X171)+AA163-Z163</f>
        <v>-0.15087322780155746</v>
      </c>
      <c r="AC163" s="8">
        <f t="shared" ref="AC163:AC169" si="201">0.5*(Y163+Y171)</f>
        <v>0.36344218635373221</v>
      </c>
      <c r="AD163" s="8"/>
      <c r="AE163" s="8"/>
    </row>
    <row r="164" spans="2:31" x14ac:dyDescent="0.25">
      <c r="B164" s="1" t="s">
        <v>71</v>
      </c>
      <c r="C164">
        <v>5.0507948810000002E-2</v>
      </c>
      <c r="D164" s="7">
        <v>-1.6699258000000001E-6</v>
      </c>
      <c r="E164" s="7">
        <v>1.4748381000000001E-5</v>
      </c>
      <c r="F164" s="7">
        <v>2.29950355656852E-8</v>
      </c>
      <c r="G164" s="7">
        <v>1.90451420037657E-7</v>
      </c>
      <c r="H164" s="7">
        <v>1.9568355306208001E-7</v>
      </c>
      <c r="I164" s="8">
        <v>20.74</v>
      </c>
      <c r="J164" s="9">
        <f t="shared" si="190"/>
        <v>10.101589762</v>
      </c>
      <c r="K164" s="8">
        <f t="shared" si="191"/>
        <v>0.50507948810000003</v>
      </c>
      <c r="L164">
        <v>20</v>
      </c>
      <c r="M164">
        <v>15</v>
      </c>
      <c r="N164">
        <v>0.66707000000000005</v>
      </c>
      <c r="O164">
        <v>0.2</v>
      </c>
      <c r="P164">
        <v>0.1</v>
      </c>
      <c r="Q164">
        <v>1</v>
      </c>
      <c r="R164" s="10">
        <f t="shared" si="192"/>
        <v>-4.9563964041604209E-5</v>
      </c>
      <c r="S164" s="10">
        <f t="shared" si="193"/>
        <v>4.3773694948355117E-4</v>
      </c>
      <c r="T164" s="11">
        <f t="shared" si="194"/>
        <v>0.99989913877412373</v>
      </c>
      <c r="U164" s="11">
        <f t="shared" si="195"/>
        <v>1.0007059324270862</v>
      </c>
      <c r="V164" s="10">
        <f t="shared" ref="V164:V169" si="202">AA$17</f>
        <v>1.1927894179369755E-4</v>
      </c>
      <c r="W164" s="11">
        <f t="shared" si="196"/>
        <v>0.99984957481008208</v>
      </c>
      <c r="X164" s="8">
        <f t="shared" si="197"/>
        <v>-0.15042518991792431</v>
      </c>
      <c r="Y164" s="8">
        <f t="shared" si="198"/>
        <v>0.31845800768985361</v>
      </c>
      <c r="Z164" s="21">
        <f t="shared" si="199"/>
        <v>-7.2859308064407826E-4</v>
      </c>
      <c r="AA164" s="21">
        <f t="shared" ref="AA164:AA169" si="203">(C164^2/O164-$Z$10)*$AB$5*0.001</f>
        <v>-7.8813853737060762E-5</v>
      </c>
      <c r="AB164" s="8">
        <f t="shared" si="200"/>
        <v>-0.1555053956903315</v>
      </c>
      <c r="AC164" s="8">
        <f t="shared" si="201"/>
        <v>0.34142072366720244</v>
      </c>
      <c r="AD164" s="8"/>
      <c r="AE164" s="8"/>
    </row>
    <row r="165" spans="2:31" x14ac:dyDescent="0.25">
      <c r="B165" s="22" t="s">
        <v>98</v>
      </c>
      <c r="C165">
        <v>0.10079489234</v>
      </c>
      <c r="D165" s="7">
        <v>-3.77605E-6</v>
      </c>
      <c r="E165" s="7">
        <v>2.8131534999999999E-5</v>
      </c>
      <c r="F165" s="7">
        <v>8.0493047302163595E-9</v>
      </c>
      <c r="G165" s="7">
        <v>2.8164409487507498E-7</v>
      </c>
      <c r="H165" s="7">
        <v>2.11830925209234E-7</v>
      </c>
      <c r="I165" s="8">
        <v>20.74</v>
      </c>
      <c r="J165" s="9">
        <f t="shared" si="190"/>
        <v>20.158978468000001</v>
      </c>
      <c r="K165" s="8">
        <f t="shared" si="191"/>
        <v>1.0079489233999999</v>
      </c>
      <c r="L165">
        <v>20</v>
      </c>
      <c r="M165">
        <v>15</v>
      </c>
      <c r="N165">
        <v>0.66707000000000005</v>
      </c>
      <c r="O165">
        <v>0.2</v>
      </c>
      <c r="P165">
        <v>0.1</v>
      </c>
      <c r="Q165">
        <v>1</v>
      </c>
      <c r="R165" s="10">
        <f t="shared" si="192"/>
        <v>-5.6160090805693786E-5</v>
      </c>
      <c r="S165" s="10">
        <f t="shared" si="193"/>
        <v>4.1839211877585115E-4</v>
      </c>
      <c r="T165" s="11">
        <f t="shared" si="194"/>
        <v>0.99989913877412373</v>
      </c>
      <c r="U165" s="11">
        <f t="shared" si="195"/>
        <v>1.0007059324270862</v>
      </c>
      <c r="V165" s="10">
        <f t="shared" si="202"/>
        <v>1.1927894179369755E-4</v>
      </c>
      <c r="W165" s="11">
        <f t="shared" si="196"/>
        <v>0.99984297868331806</v>
      </c>
      <c r="X165" s="8">
        <f t="shared" si="197"/>
        <v>-0.15702131668193786</v>
      </c>
      <c r="Y165" s="8">
        <f t="shared" si="198"/>
        <v>0.29911317698215362</v>
      </c>
      <c r="Z165" s="21">
        <f t="shared" si="199"/>
        <v>-4.5100234105786423E-4</v>
      </c>
      <c r="AA165" s="21">
        <f t="shared" si="203"/>
        <v>1.4564271371865698E-6</v>
      </c>
      <c r="AB165" s="8">
        <f t="shared" si="200"/>
        <v>-0.16148028378158014</v>
      </c>
      <c r="AC165" s="8">
        <f t="shared" si="201"/>
        <v>0.3188011484164105</v>
      </c>
      <c r="AD165" s="8"/>
      <c r="AE165" s="8"/>
    </row>
    <row r="166" spans="2:31" x14ac:dyDescent="0.25">
      <c r="B166" s="23" t="s">
        <v>73</v>
      </c>
      <c r="C166">
        <v>0.20018129236000001</v>
      </c>
      <c r="D166" s="7">
        <v>-8.6368819999999993E-6</v>
      </c>
      <c r="E166" s="7">
        <v>5.2455781999999998E-5</v>
      </c>
      <c r="F166" s="7">
        <v>1.8341688173105099E-8</v>
      </c>
      <c r="G166" s="7">
        <v>1.8431098568452199E-7</v>
      </c>
      <c r="H166" s="7">
        <v>3.90050927285143E-7</v>
      </c>
      <c r="I166" s="8">
        <v>20.74</v>
      </c>
      <c r="J166" s="9">
        <f t="shared" si="190"/>
        <v>40.036258472</v>
      </c>
      <c r="K166" s="8">
        <f t="shared" si="191"/>
        <v>2.0018129236000002</v>
      </c>
      <c r="L166">
        <v>20</v>
      </c>
      <c r="M166">
        <v>15</v>
      </c>
      <c r="N166">
        <v>0.66707000000000005</v>
      </c>
      <c r="O166">
        <v>0.2</v>
      </c>
      <c r="P166">
        <v>0.1</v>
      </c>
      <c r="Q166">
        <v>1</v>
      </c>
      <c r="R166" s="10">
        <f t="shared" si="192"/>
        <v>-6.4678819963883352E-5</v>
      </c>
      <c r="S166" s="10">
        <f t="shared" si="193"/>
        <v>3.9282441048085569E-4</v>
      </c>
      <c r="T166" s="11">
        <f t="shared" si="194"/>
        <v>0.99989913877412373</v>
      </c>
      <c r="U166" s="11">
        <f t="shared" si="195"/>
        <v>1.0007059324270862</v>
      </c>
      <c r="V166" s="10">
        <f t="shared" si="202"/>
        <v>1.1927894179369755E-4</v>
      </c>
      <c r="W166" s="11">
        <f t="shared" si="196"/>
        <v>0.99983445995415987</v>
      </c>
      <c r="X166" s="8">
        <f t="shared" si="197"/>
        <v>-0.16554004584012905</v>
      </c>
      <c r="Y166" s="8">
        <f t="shared" si="198"/>
        <v>0.27354546868715812</v>
      </c>
      <c r="Z166" s="21">
        <f t="shared" si="199"/>
        <v>6.4034185574094664E-4</v>
      </c>
      <c r="AA166" s="21">
        <f t="shared" si="203"/>
        <v>3.1703793874706087E-4</v>
      </c>
      <c r="AB166" s="8">
        <f t="shared" si="200"/>
        <v>-0.17106402172397694</v>
      </c>
      <c r="AC166" s="8">
        <f t="shared" si="201"/>
        <v>0.2911582008280853</v>
      </c>
      <c r="AD166" s="8"/>
      <c r="AE166" s="8"/>
    </row>
    <row r="167" spans="2:31" x14ac:dyDescent="0.25">
      <c r="B167" s="24" t="s">
        <v>74</v>
      </c>
      <c r="C167">
        <v>0.30069903151999999</v>
      </c>
      <c r="D167" s="7">
        <v>-1.385287E-5</v>
      </c>
      <c r="E167" s="7">
        <v>7.4518710999999904E-5</v>
      </c>
      <c r="F167" s="7">
        <v>5.2305528990297897E-8</v>
      </c>
      <c r="G167" s="7">
        <v>1.72225520756943E-8</v>
      </c>
      <c r="H167" s="7">
        <v>3.8167682389685699E-8</v>
      </c>
      <c r="I167" s="8">
        <v>20.75</v>
      </c>
      <c r="J167" s="9">
        <f t="shared" si="190"/>
        <v>60.139806303999997</v>
      </c>
      <c r="K167" s="8">
        <f t="shared" si="191"/>
        <v>3.0069903151999999</v>
      </c>
      <c r="L167">
        <v>20</v>
      </c>
      <c r="M167">
        <v>15</v>
      </c>
      <c r="N167">
        <v>0.66707000000000005</v>
      </c>
      <c r="O167">
        <v>0.2</v>
      </c>
      <c r="P167">
        <v>0.1</v>
      </c>
      <c r="Q167">
        <v>1</v>
      </c>
      <c r="R167" s="10">
        <f t="shared" si="192"/>
        <v>-6.9061549738447318E-5</v>
      </c>
      <c r="S167" s="10">
        <f t="shared" si="193"/>
        <v>3.715026320301479E-4</v>
      </c>
      <c r="T167" s="11">
        <f t="shared" si="194"/>
        <v>0.99989913877412373</v>
      </c>
      <c r="U167" s="11">
        <f t="shared" si="195"/>
        <v>1.0007059324270862</v>
      </c>
      <c r="V167" s="10">
        <f t="shared" si="202"/>
        <v>1.1927894179369755E-4</v>
      </c>
      <c r="W167" s="11">
        <f t="shared" si="196"/>
        <v>0.99983007722438533</v>
      </c>
      <c r="X167" s="8">
        <f t="shared" si="197"/>
        <v>-0.16992277561467262</v>
      </c>
      <c r="Y167" s="8">
        <f t="shared" si="198"/>
        <v>0.25222369023645036</v>
      </c>
      <c r="Z167" s="21">
        <f t="shared" si="199"/>
        <v>2.4772157183198793E-3</v>
      </c>
      <c r="AA167" s="21">
        <f t="shared" si="203"/>
        <v>8.4820256296890256E-4</v>
      </c>
      <c r="AB167" s="8">
        <f t="shared" si="200"/>
        <v>-0.17688344464698474</v>
      </c>
      <c r="AC167" s="8">
        <f t="shared" si="201"/>
        <v>0.27083618656123765</v>
      </c>
      <c r="AD167" s="8"/>
      <c r="AE167" s="8"/>
    </row>
    <row r="168" spans="2:31" x14ac:dyDescent="0.25">
      <c r="B168" s="25" t="s">
        <v>75</v>
      </c>
      <c r="C168">
        <v>0.50021038462</v>
      </c>
      <c r="D168" s="7">
        <v>-2.4276041000000002E-5</v>
      </c>
      <c r="E168" s="7">
        <v>1.1304606000000001E-4</v>
      </c>
      <c r="F168" s="7">
        <v>1.8868117555022601E-7</v>
      </c>
      <c r="G168" s="7">
        <v>1.41575852107628E-8</v>
      </c>
      <c r="H168" s="7">
        <v>8.9557204980950704E-7</v>
      </c>
      <c r="I168" s="8">
        <v>20.75</v>
      </c>
      <c r="J168" s="9">
        <f t="shared" si="190"/>
        <v>100.042076924</v>
      </c>
      <c r="K168" s="8">
        <f t="shared" si="191"/>
        <v>5.0021038461999998</v>
      </c>
      <c r="L168">
        <v>20</v>
      </c>
      <c r="M168">
        <v>15</v>
      </c>
      <c r="N168">
        <v>0.66707000000000005</v>
      </c>
      <c r="O168">
        <v>0.2</v>
      </c>
      <c r="P168">
        <v>0.1</v>
      </c>
      <c r="Q168">
        <v>1</v>
      </c>
      <c r="R168" s="10">
        <f t="shared" si="192"/>
        <v>-7.2753476201492382E-5</v>
      </c>
      <c r="S168" s="10">
        <f t="shared" si="193"/>
        <v>3.3879057280725795E-4</v>
      </c>
      <c r="T168" s="11">
        <f t="shared" si="194"/>
        <v>0.99989913877412373</v>
      </c>
      <c r="U168" s="11">
        <f t="shared" si="195"/>
        <v>1.0007059324270862</v>
      </c>
      <c r="V168" s="10">
        <f t="shared" si="202"/>
        <v>1.1927894179369755E-4</v>
      </c>
      <c r="W168" s="11">
        <f t="shared" si="196"/>
        <v>0.99982638529792223</v>
      </c>
      <c r="X168" s="8">
        <f t="shared" si="197"/>
        <v>-0.17361470207777341</v>
      </c>
      <c r="Y168" s="8">
        <f t="shared" si="198"/>
        <v>0.21951163101356039</v>
      </c>
      <c r="Z168" s="21">
        <f t="shared" si="199"/>
        <v>8.3070158359144861E-3</v>
      </c>
      <c r="AA168" s="21">
        <f t="shared" si="203"/>
        <v>2.5339925629436683E-3</v>
      </c>
      <c r="AB168" s="8">
        <f t="shared" si="200"/>
        <v>-0.18588740679264026</v>
      </c>
      <c r="AC168" s="8">
        <f t="shared" si="201"/>
        <v>0.23819807513092628</v>
      </c>
      <c r="AD168" s="8"/>
      <c r="AE168" s="8"/>
    </row>
    <row r="169" spans="2:31" x14ac:dyDescent="0.25">
      <c r="B169" s="26" t="s">
        <v>99</v>
      </c>
      <c r="C169">
        <v>0.60092505163999999</v>
      </c>
      <c r="D169" s="7">
        <v>-3.0591876000000002E-5</v>
      </c>
      <c r="E169">
        <v>1.2844215000000001E-4</v>
      </c>
      <c r="F169" s="7">
        <v>3.1197547758929302E-7</v>
      </c>
      <c r="G169" s="7">
        <v>5.3256917146976398E-8</v>
      </c>
      <c r="H169" s="7">
        <v>1.0267988934061E-6</v>
      </c>
      <c r="I169" s="8">
        <v>20.75</v>
      </c>
      <c r="J169" s="9">
        <f t="shared" si="190"/>
        <v>120.185010328</v>
      </c>
      <c r="K169" s="8">
        <f t="shared" si="191"/>
        <v>6.0092505163999999</v>
      </c>
      <c r="L169">
        <v>20</v>
      </c>
      <c r="M169">
        <v>15</v>
      </c>
      <c r="N169">
        <v>0.66707000000000005</v>
      </c>
      <c r="O169">
        <v>0.2</v>
      </c>
      <c r="P169">
        <v>0.1</v>
      </c>
      <c r="Q169">
        <v>1</v>
      </c>
      <c r="R169" s="10">
        <f t="shared" si="192"/>
        <v>-7.6315787689835426E-5</v>
      </c>
      <c r="S169" s="10">
        <f t="shared" si="193"/>
        <v>3.2041721958555257E-4</v>
      </c>
      <c r="T169" s="11">
        <f t="shared" si="194"/>
        <v>0.99989913877412373</v>
      </c>
      <c r="U169" s="11">
        <f t="shared" si="195"/>
        <v>1.0007059324270862</v>
      </c>
      <c r="V169" s="10">
        <f t="shared" si="202"/>
        <v>1.1927894179369755E-4</v>
      </c>
      <c r="W169" s="11">
        <f t="shared" si="196"/>
        <v>0.99982282298643388</v>
      </c>
      <c r="X169" s="8">
        <f t="shared" si="197"/>
        <v>-0.17717701356612103</v>
      </c>
      <c r="Y169" s="8">
        <f t="shared" si="198"/>
        <v>0.201138277791855</v>
      </c>
      <c r="Z169" s="21">
        <f t="shared" si="199"/>
        <v>1.2353111169529491E-2</v>
      </c>
      <c r="AA169" s="21">
        <f t="shared" si="203"/>
        <v>3.7039927198559181E-3</v>
      </c>
      <c r="AB169" s="8">
        <f t="shared" si="200"/>
        <v>-0.1897872847601641</v>
      </c>
      <c r="AC169" s="8">
        <f t="shared" si="201"/>
        <v>0.22037155272037875</v>
      </c>
      <c r="AD169" s="8"/>
      <c r="AE169" s="8"/>
    </row>
    <row r="170" spans="2:31" x14ac:dyDescent="0.25">
      <c r="R170" s="10"/>
      <c r="S170" s="10"/>
      <c r="U170" s="11"/>
      <c r="V170" s="10"/>
    </row>
    <row r="171" spans="2:31" x14ac:dyDescent="0.25">
      <c r="B171" s="3" t="s">
        <v>55</v>
      </c>
      <c r="C171">
        <v>2.4752484676000001E-2</v>
      </c>
      <c r="D171" s="7">
        <v>-9.1388421999999998E-7</v>
      </c>
      <c r="E171" s="7">
        <v>7.7646644999999999E-6</v>
      </c>
      <c r="F171" s="7">
        <v>2.6617573085063099E-8</v>
      </c>
      <c r="G171" s="7">
        <v>1.1942079837461999E-7</v>
      </c>
      <c r="H171" s="7">
        <v>1.60074337995664E-7</v>
      </c>
      <c r="I171" s="8">
        <v>20.77</v>
      </c>
      <c r="J171" s="9">
        <f t="shared" ref="J171:J177" si="204">100*C171/0.5</f>
        <v>4.9504969352000003</v>
      </c>
      <c r="K171" s="8">
        <f t="shared" ref="K171:K177" si="205">C171/P171</f>
        <v>0.24752484676</v>
      </c>
      <c r="L171">
        <v>20</v>
      </c>
      <c r="M171">
        <v>15</v>
      </c>
      <c r="N171">
        <v>0.66707000000000005</v>
      </c>
      <c r="O171">
        <v>0.2</v>
      </c>
      <c r="P171">
        <v>0.1</v>
      </c>
      <c r="Q171">
        <v>1</v>
      </c>
      <c r="R171" s="10">
        <f t="shared" ref="R171:R177" si="206">Q171*D171/C171/N171</f>
        <v>-5.5347877170974552E-5</v>
      </c>
      <c r="S171" s="10">
        <f t="shared" ref="S171:S177" si="207">Q171*E171/C171/N171</f>
        <v>4.7025398580558334E-4</v>
      </c>
      <c r="T171" s="11">
        <f t="shared" ref="T171:T177" si="208">M171*N171*O171/(P171*U171*L171)</f>
        <v>0.99989913877412373</v>
      </c>
      <c r="U171" s="11">
        <f t="shared" ref="U171:U178" si="209">$AA$16</f>
        <v>1.0007059324270862</v>
      </c>
      <c r="V171" s="10">
        <f>$AA$26</f>
        <v>7.7923097257736945E-5</v>
      </c>
      <c r="W171" s="11">
        <f t="shared" ref="W171:W177" si="210">R171+T171</f>
        <v>0.99984379089695274</v>
      </c>
      <c r="X171" s="8">
        <f t="shared" ref="X171:X177" si="211">1000*(W171-1)</f>
        <v>-0.15620910304725566</v>
      </c>
      <c r="Y171" s="8">
        <f t="shared" ref="Y171:Y177" si="212">1000*(S171-V171)</f>
        <v>0.39233088854784637</v>
      </c>
    </row>
    <row r="172" spans="2:31" x14ac:dyDescent="0.25">
      <c r="C172">
        <v>5.0444589658E-2</v>
      </c>
      <c r="D172" s="7">
        <v>-2.0534598000000002E-6</v>
      </c>
      <c r="E172" s="7">
        <v>1.4883646999999999E-5</v>
      </c>
      <c r="F172" s="7">
        <v>2.6023782328110499E-8</v>
      </c>
      <c r="G172" s="7">
        <v>7.61133379241773E-8</v>
      </c>
      <c r="H172" s="7">
        <v>4.9112795593409302E-8</v>
      </c>
      <c r="I172" s="8">
        <v>20.77</v>
      </c>
      <c r="J172" s="9">
        <f t="shared" si="204"/>
        <v>10.088917931599999</v>
      </c>
      <c r="K172" s="8">
        <f t="shared" si="205"/>
        <v>0.50444589657999994</v>
      </c>
      <c r="L172">
        <v>20</v>
      </c>
      <c r="M172">
        <v>15</v>
      </c>
      <c r="N172">
        <v>0.66707000000000005</v>
      </c>
      <c r="O172">
        <v>0.2</v>
      </c>
      <c r="P172">
        <v>0.1</v>
      </c>
      <c r="Q172">
        <v>1</v>
      </c>
      <c r="R172" s="10">
        <f t="shared" si="206"/>
        <v>-6.1023934040229881E-5</v>
      </c>
      <c r="S172" s="10">
        <f t="shared" si="207"/>
        <v>4.4230653690228815E-4</v>
      </c>
      <c r="T172" s="11">
        <f t="shared" si="208"/>
        <v>0.99989913877412373</v>
      </c>
      <c r="U172" s="11">
        <f t="shared" si="209"/>
        <v>1.0007059324270862</v>
      </c>
      <c r="V172" s="10">
        <f t="shared" ref="V172:V180" si="213">$AA$26</f>
        <v>7.7923097257736945E-5</v>
      </c>
      <c r="W172" s="11">
        <f t="shared" si="210"/>
        <v>0.99983811484008345</v>
      </c>
      <c r="X172" s="8">
        <f t="shared" si="211"/>
        <v>-0.16188515991655272</v>
      </c>
      <c r="Y172" s="8">
        <f t="shared" si="212"/>
        <v>0.36438343964455122</v>
      </c>
    </row>
    <row r="173" spans="2:31" x14ac:dyDescent="0.25">
      <c r="C173">
        <v>0.1007373753</v>
      </c>
      <c r="D173" s="7">
        <v>-4.4339798999999997E-6</v>
      </c>
      <c r="E173" s="7">
        <v>2.7982435000000001E-5</v>
      </c>
      <c r="F173" s="7">
        <v>4.2068581796856998E-8</v>
      </c>
      <c r="G173" s="7">
        <v>2.46302823164899E-8</v>
      </c>
      <c r="H173" s="7">
        <v>1.15215935855245E-7</v>
      </c>
      <c r="I173" s="8">
        <v>20.77</v>
      </c>
      <c r="J173" s="9">
        <f t="shared" si="204"/>
        <v>20.147475060000001</v>
      </c>
      <c r="K173" s="8">
        <f t="shared" si="205"/>
        <v>1.007373753</v>
      </c>
      <c r="L173">
        <v>20</v>
      </c>
      <c r="M173">
        <v>15</v>
      </c>
      <c r="N173">
        <v>0.66707000000000005</v>
      </c>
      <c r="O173">
        <v>0.2</v>
      </c>
      <c r="P173">
        <v>0.1</v>
      </c>
      <c r="Q173">
        <v>1</v>
      </c>
      <c r="R173" s="10">
        <f t="shared" si="206"/>
        <v>-6.5982942541387162E-5</v>
      </c>
      <c r="S173" s="10">
        <f t="shared" si="207"/>
        <v>4.164122171084044E-4</v>
      </c>
      <c r="T173" s="11">
        <f t="shared" si="208"/>
        <v>0.99989913877412373</v>
      </c>
      <c r="U173" s="11">
        <f t="shared" si="209"/>
        <v>1.0007059324270862</v>
      </c>
      <c r="V173" s="10">
        <f t="shared" si="213"/>
        <v>7.7923097257736945E-5</v>
      </c>
      <c r="W173" s="11">
        <f t="shared" si="210"/>
        <v>0.99983315583158239</v>
      </c>
      <c r="X173" s="8">
        <f t="shared" si="211"/>
        <v>-0.16684416841761252</v>
      </c>
      <c r="Y173" s="8">
        <f t="shared" si="212"/>
        <v>0.33848911985066743</v>
      </c>
    </row>
    <row r="174" spans="2:31" x14ac:dyDescent="0.25">
      <c r="C174">
        <v>0.20016826252</v>
      </c>
      <c r="D174" s="7">
        <v>-1.00251722E-5</v>
      </c>
      <c r="E174" s="7">
        <v>5.1633801000000003E-5</v>
      </c>
      <c r="F174" s="7">
        <v>3.2846515817678799E-8</v>
      </c>
      <c r="G174" s="7">
        <v>6.6376455774318101E-8</v>
      </c>
      <c r="H174" s="7">
        <v>1.80297558216965E-7</v>
      </c>
      <c r="I174" s="8">
        <v>20.77</v>
      </c>
      <c r="J174" s="9">
        <f t="shared" si="204"/>
        <v>40.033652504000003</v>
      </c>
      <c r="K174" s="8">
        <f t="shared" si="205"/>
        <v>2.0016826252</v>
      </c>
      <c r="L174">
        <v>20</v>
      </c>
      <c r="M174">
        <v>15</v>
      </c>
      <c r="N174">
        <v>0.66707000000000005</v>
      </c>
      <c r="O174">
        <v>0.2</v>
      </c>
      <c r="P174">
        <v>0.1</v>
      </c>
      <c r="Q174">
        <v>1</v>
      </c>
      <c r="R174" s="10">
        <f t="shared" si="206"/>
        <v>-7.5080163897582673E-5</v>
      </c>
      <c r="S174" s="10">
        <f t="shared" si="207"/>
        <v>3.8669403022674947E-4</v>
      </c>
      <c r="T174" s="11">
        <f t="shared" si="208"/>
        <v>0.99989913877412373</v>
      </c>
      <c r="U174" s="11">
        <f t="shared" si="209"/>
        <v>1.0007059324270862</v>
      </c>
      <c r="V174" s="10">
        <f t="shared" si="213"/>
        <v>7.7923097257736945E-5</v>
      </c>
      <c r="W174" s="11">
        <f t="shared" si="210"/>
        <v>0.99982405861022616</v>
      </c>
      <c r="X174" s="8">
        <f t="shared" si="211"/>
        <v>-0.17594138977383711</v>
      </c>
      <c r="Y174" s="8">
        <f t="shared" si="212"/>
        <v>0.30877093296901253</v>
      </c>
    </row>
    <row r="175" spans="2:31" x14ac:dyDescent="0.25">
      <c r="C175">
        <v>0.30078272618000002</v>
      </c>
      <c r="D175" s="7">
        <v>-1.5996246E-5</v>
      </c>
      <c r="E175" s="7">
        <v>7.3710624999999994E-5</v>
      </c>
      <c r="F175" s="7">
        <v>3.9708302216921099E-8</v>
      </c>
      <c r="G175" s="7">
        <v>8.0990397480195296E-8</v>
      </c>
      <c r="H175" s="7">
        <v>3.5727117946316398E-7</v>
      </c>
      <c r="I175" s="8">
        <v>20.77</v>
      </c>
      <c r="J175" s="9">
        <f t="shared" si="204"/>
        <v>60.156545235999999</v>
      </c>
      <c r="K175" s="8">
        <f t="shared" si="205"/>
        <v>3.0078272618000002</v>
      </c>
      <c r="L175">
        <v>20</v>
      </c>
      <c r="M175">
        <v>15</v>
      </c>
      <c r="N175">
        <v>0.66707000000000005</v>
      </c>
      <c r="O175">
        <v>0.2</v>
      </c>
      <c r="P175">
        <v>0.1</v>
      </c>
      <c r="Q175">
        <v>1</v>
      </c>
      <c r="R175" s="10">
        <f t="shared" si="206"/>
        <v>-7.9724861492322572E-5</v>
      </c>
      <c r="S175" s="10">
        <f t="shared" si="207"/>
        <v>3.6737178014376184E-4</v>
      </c>
      <c r="T175" s="11">
        <f t="shared" si="208"/>
        <v>0.99989913877412373</v>
      </c>
      <c r="U175" s="11">
        <f t="shared" si="209"/>
        <v>1.0007059324270862</v>
      </c>
      <c r="V175" s="10">
        <f t="shared" si="213"/>
        <v>7.7923097257736945E-5</v>
      </c>
      <c r="W175" s="11">
        <f t="shared" si="210"/>
        <v>0.99981941391263141</v>
      </c>
      <c r="X175" s="8">
        <f t="shared" si="211"/>
        <v>-0.18058608736859494</v>
      </c>
      <c r="Y175" s="8">
        <f t="shared" si="212"/>
        <v>0.28944868288602488</v>
      </c>
    </row>
    <row r="176" spans="2:31" x14ac:dyDescent="0.25">
      <c r="C176">
        <v>0.50078495359999997</v>
      </c>
      <c r="D176" s="7">
        <v>-2.8646474999999999E-5</v>
      </c>
      <c r="E176" s="7">
        <v>1.1184537E-4</v>
      </c>
      <c r="F176" s="7">
        <v>1.8869944850897299E-7</v>
      </c>
      <c r="G176" s="7">
        <v>1.0375818847204301E-7</v>
      </c>
      <c r="H176" s="7">
        <v>3.3986184413669999E-7</v>
      </c>
      <c r="I176" s="8">
        <v>20.77</v>
      </c>
      <c r="J176" s="9">
        <f t="shared" si="204"/>
        <v>100.15699072</v>
      </c>
      <c r="K176" s="8">
        <f t="shared" si="205"/>
        <v>5.0078495359999993</v>
      </c>
      <c r="L176">
        <v>20</v>
      </c>
      <c r="M176">
        <v>15</v>
      </c>
      <c r="N176">
        <v>0.66707000000000005</v>
      </c>
      <c r="O176">
        <v>0.2</v>
      </c>
      <c r="P176">
        <v>0.1</v>
      </c>
      <c r="Q176">
        <v>1</v>
      </c>
      <c r="R176" s="10">
        <f t="shared" si="206"/>
        <v>-8.5752839085333172E-5</v>
      </c>
      <c r="S176" s="10">
        <f t="shared" si="207"/>
        <v>3.3480761650602907E-4</v>
      </c>
      <c r="T176" s="11">
        <f t="shared" si="208"/>
        <v>0.99989913877412373</v>
      </c>
      <c r="U176" s="11">
        <f t="shared" si="209"/>
        <v>1.0007059324270862</v>
      </c>
      <c r="V176" s="10">
        <f t="shared" si="213"/>
        <v>7.7923097257736945E-5</v>
      </c>
      <c r="W176" s="11">
        <f t="shared" si="210"/>
        <v>0.99981338593503843</v>
      </c>
      <c r="X176" s="8">
        <f t="shared" si="211"/>
        <v>-0.18661406496156552</v>
      </c>
      <c r="Y176" s="8">
        <f t="shared" si="212"/>
        <v>0.25688451924829214</v>
      </c>
    </row>
    <row r="177" spans="2:29" x14ac:dyDescent="0.25">
      <c r="C177">
        <v>0.60029945364000004</v>
      </c>
      <c r="D177" s="7">
        <v>-3.3732450000000101E-5</v>
      </c>
      <c r="E177" s="7">
        <v>1.2715143999999999E-4</v>
      </c>
      <c r="F177" s="7">
        <v>4.4849758917551202E-7</v>
      </c>
      <c r="G177" s="7">
        <v>3.7379807383111999E-9</v>
      </c>
      <c r="H177" s="7">
        <v>8.9871605437980203E-7</v>
      </c>
      <c r="I177" s="8">
        <v>20.77</v>
      </c>
      <c r="J177" s="9">
        <f t="shared" si="204"/>
        <v>120.05989072800001</v>
      </c>
      <c r="K177" s="8">
        <f t="shared" si="205"/>
        <v>6.0029945364000001</v>
      </c>
      <c r="L177">
        <v>20</v>
      </c>
      <c r="M177">
        <v>15</v>
      </c>
      <c r="N177">
        <v>0.66707000000000005</v>
      </c>
      <c r="O177">
        <v>0.2</v>
      </c>
      <c r="P177">
        <v>0.1</v>
      </c>
      <c r="Q177">
        <v>1</v>
      </c>
      <c r="R177" s="10">
        <f t="shared" si="206"/>
        <v>-8.4238093178630178E-5</v>
      </c>
      <c r="S177" s="10">
        <f t="shared" si="207"/>
        <v>3.1752792490663946E-4</v>
      </c>
      <c r="T177" s="11">
        <f t="shared" si="208"/>
        <v>0.99989913877412373</v>
      </c>
      <c r="U177" s="11">
        <f t="shared" si="209"/>
        <v>1.0007059324270862</v>
      </c>
      <c r="V177" s="10">
        <f t="shared" si="213"/>
        <v>7.7923097257736945E-5</v>
      </c>
      <c r="W177" s="11">
        <f t="shared" si="210"/>
        <v>0.99981490068094514</v>
      </c>
      <c r="X177" s="8">
        <f t="shared" si="211"/>
        <v>-0.18509931905485999</v>
      </c>
      <c r="Y177" s="8">
        <f t="shared" si="212"/>
        <v>0.23960482764890251</v>
      </c>
    </row>
    <row r="178" spans="2:29" x14ac:dyDescent="0.25">
      <c r="B178" s="28" t="s">
        <v>46</v>
      </c>
      <c r="C178" s="28">
        <v>0.30011237868000001</v>
      </c>
      <c r="D178" s="43">
        <v>-1.3873856000000001E-5</v>
      </c>
      <c r="E178" s="43">
        <v>6.9657321000000006E-5</v>
      </c>
      <c r="F178" s="43">
        <v>4.69889714949737E-8</v>
      </c>
      <c r="G178" s="43">
        <v>4.4285890123153298E-8</v>
      </c>
      <c r="H178" s="43">
        <v>1.5553014003401401E-7</v>
      </c>
      <c r="I178" s="29">
        <v>20.77</v>
      </c>
      <c r="J178" s="30">
        <f>100*C178/0.5</f>
        <v>60.022475736000004</v>
      </c>
      <c r="K178" s="29">
        <f>C178/P178</f>
        <v>3.0011237868</v>
      </c>
      <c r="L178" s="28">
        <v>20</v>
      </c>
      <c r="M178" s="28">
        <v>15</v>
      </c>
      <c r="N178" s="28">
        <v>0.66707000000000005</v>
      </c>
      <c r="O178" s="31">
        <v>0.2</v>
      </c>
      <c r="P178" s="31">
        <v>0.1</v>
      </c>
      <c r="Q178" s="31">
        <v>1</v>
      </c>
      <c r="R178" s="10">
        <f>Q178*D178/C178/N178</f>
        <v>-6.9301376970251502E-5</v>
      </c>
      <c r="S178" s="10">
        <f>Q178*E178/C178/N178</f>
        <v>3.4794568008769997E-4</v>
      </c>
      <c r="T178" s="11">
        <f>M178*N178*O178/(P178*U178*L178)</f>
        <v>0.99989913877412373</v>
      </c>
      <c r="U178" s="11">
        <f t="shared" si="209"/>
        <v>1.0007059324270862</v>
      </c>
      <c r="V178" s="10">
        <f t="shared" si="213"/>
        <v>7.7923097257736945E-5</v>
      </c>
      <c r="W178" s="11">
        <f>R178+T178</f>
        <v>0.99982983739715348</v>
      </c>
      <c r="X178" s="8">
        <f>1000*(W178-1)</f>
        <v>-0.17016260284652418</v>
      </c>
      <c r="Y178" s="8">
        <f>1000*(S178-V178)</f>
        <v>0.27002258282996305</v>
      </c>
      <c r="Z178" t="s">
        <v>77</v>
      </c>
      <c r="AA178" t="s">
        <v>78</v>
      </c>
      <c r="AB178" t="s">
        <v>79</v>
      </c>
    </row>
    <row r="179" spans="2:29" x14ac:dyDescent="0.25">
      <c r="B179" s="27" t="s">
        <v>97</v>
      </c>
      <c r="C179" s="28">
        <v>0.30045720428</v>
      </c>
      <c r="D179" s="43">
        <v>-1.2730421000000001E-3</v>
      </c>
      <c r="E179" s="28">
        <v>1.8608302999999999E-4</v>
      </c>
      <c r="F179" s="43">
        <v>2.17939937449818E-8</v>
      </c>
      <c r="G179" s="43">
        <v>1.4027681882620499E-6</v>
      </c>
      <c r="H179" s="43">
        <v>1.01928862894668E-6</v>
      </c>
      <c r="I179" s="29">
        <v>20.78</v>
      </c>
      <c r="J179" s="30">
        <f>100*C179/0.5</f>
        <v>60.091440855999998</v>
      </c>
      <c r="K179" s="29">
        <f>C179/P179</f>
        <v>3.0045720428</v>
      </c>
      <c r="L179" s="28">
        <v>20</v>
      </c>
      <c r="M179" s="28">
        <v>15</v>
      </c>
      <c r="N179" s="28">
        <v>0.66707000000000005</v>
      </c>
      <c r="O179" s="31">
        <v>0.2</v>
      </c>
      <c r="P179" s="31">
        <v>0.1</v>
      </c>
      <c r="Q179" s="31">
        <v>1</v>
      </c>
      <c r="R179" s="10">
        <f>Q179*D179/C179/N179</f>
        <v>-6.3516818223503906E-3</v>
      </c>
      <c r="S179" s="10">
        <f>Q179*E179/C179/N179</f>
        <v>9.284376369790774E-4</v>
      </c>
      <c r="T179" s="11">
        <f>M179*N179*O179/(P179*U179*L179)</f>
        <v>0.99989913877412373</v>
      </c>
      <c r="U179" s="11">
        <f>$AA$16</f>
        <v>1.0007059324270862</v>
      </c>
      <c r="V179" s="10">
        <f t="shared" si="213"/>
        <v>7.7923097257736945E-5</v>
      </c>
      <c r="W179" s="11">
        <f>R179+T179</f>
        <v>0.99354745695177338</v>
      </c>
      <c r="X179" s="8">
        <f>1000*(W179-1)</f>
        <v>-6.4525430482266222</v>
      </c>
      <c r="Y179" s="8">
        <f>1000*(S179-V179)</f>
        <v>0.8505145397213405</v>
      </c>
      <c r="AA179" s="33">
        <f>100*-(X179-X178)/1000</f>
        <v>0.6282380445380098</v>
      </c>
      <c r="AB179" s="33">
        <f>100*-(Y179-Y178)/1000</f>
        <v>-5.8049195689137745E-2</v>
      </c>
    </row>
    <row r="180" spans="2:29" x14ac:dyDescent="0.25">
      <c r="B180" s="27"/>
      <c r="C180" s="28">
        <v>0.30029146468000001</v>
      </c>
      <c r="D180" s="43">
        <v>-1.7571833E-5</v>
      </c>
      <c r="E180" s="43">
        <v>2.8063420000000001E-5</v>
      </c>
      <c r="F180" s="43">
        <v>2.41366152093602E-8</v>
      </c>
      <c r="G180" s="43">
        <v>2.5131933831482201E-7</v>
      </c>
      <c r="H180" s="43">
        <v>3.9577543935924101E-7</v>
      </c>
      <c r="I180" s="29">
        <v>20.78</v>
      </c>
      <c r="J180" s="30">
        <f>100*C180/0.5</f>
        <v>60.058292936000001</v>
      </c>
      <c r="K180" s="29">
        <f>C180/P180</f>
        <v>3.0029146467999999</v>
      </c>
      <c r="L180" s="28">
        <v>20</v>
      </c>
      <c r="M180" s="28">
        <v>15</v>
      </c>
      <c r="N180" s="28">
        <v>0.66707000000000005</v>
      </c>
      <c r="O180" s="31">
        <v>0.2</v>
      </c>
      <c r="P180" s="31">
        <v>0.1</v>
      </c>
      <c r="Q180" s="31">
        <v>1</v>
      </c>
      <c r="R180" s="10">
        <f>Q180*D180/C180/N180</f>
        <v>-8.772081727792415E-5</v>
      </c>
      <c r="S180" s="10">
        <f>Q180*E180/C180/N180</f>
        <v>1.4009614921867527E-4</v>
      </c>
      <c r="T180" s="11">
        <f>M180*N180*O180/(P180*U180*L180)</f>
        <v>0.99989913877412373</v>
      </c>
      <c r="U180" s="11">
        <f>$AA$16</f>
        <v>1.0007059324270862</v>
      </c>
      <c r="V180" s="10">
        <f t="shared" si="213"/>
        <v>7.7923097257736945E-5</v>
      </c>
      <c r="W180" s="11">
        <f>R180+T180</f>
        <v>0.9998114179568458</v>
      </c>
      <c r="X180" s="8">
        <f>1000*(W180-1)</f>
        <v>-0.18858204315419513</v>
      </c>
      <c r="Y180" s="8">
        <f>1000*(S180-V180)</f>
        <v>6.2173051960938322E-2</v>
      </c>
      <c r="AA180" s="33"/>
      <c r="AB180" s="33"/>
    </row>
    <row r="181" spans="2:29" x14ac:dyDescent="0.25">
      <c r="R181" s="10"/>
      <c r="S181" s="10"/>
      <c r="T181" s="11"/>
      <c r="U181" s="11"/>
      <c r="V181" s="10"/>
      <c r="W181" s="11"/>
      <c r="X181" s="8"/>
      <c r="Y181" s="8"/>
      <c r="AA181" s="33"/>
      <c r="AB181" s="33"/>
    </row>
    <row r="182" spans="2:29" x14ac:dyDescent="0.25">
      <c r="D182" s="7"/>
      <c r="E182" s="7"/>
      <c r="F182" s="7"/>
      <c r="G182" s="7"/>
      <c r="H182" s="7"/>
      <c r="I182" s="8"/>
      <c r="J182" s="9"/>
      <c r="K182" s="8"/>
      <c r="R182" s="44"/>
      <c r="S182" s="44"/>
      <c r="T182" s="11"/>
      <c r="U182" s="11"/>
      <c r="V182" s="11"/>
      <c r="W182" s="11"/>
      <c r="X182" s="8"/>
      <c r="Y182" s="8"/>
      <c r="AA182" s="20"/>
      <c r="AC182" s="45"/>
    </row>
    <row r="183" spans="2:29" x14ac:dyDescent="0.25">
      <c r="R183" s="2"/>
      <c r="S183" s="2"/>
      <c r="AA183" s="20"/>
    </row>
    <row r="184" spans="2:29" x14ac:dyDescent="0.25">
      <c r="R184" s="2"/>
      <c r="S184" s="2"/>
      <c r="AA184" s="20"/>
    </row>
    <row r="185" spans="2:29" x14ac:dyDescent="0.25">
      <c r="R185" s="2"/>
      <c r="S185" s="2"/>
      <c r="AA185" s="20"/>
    </row>
    <row r="186" spans="2:29" x14ac:dyDescent="0.25">
      <c r="R186" s="2"/>
      <c r="S186" s="2"/>
      <c r="AA186" s="20"/>
    </row>
    <row r="187" spans="2:29" x14ac:dyDescent="0.25">
      <c r="R187" s="2"/>
      <c r="S187" s="2"/>
      <c r="AA187" s="20"/>
    </row>
    <row r="188" spans="2:29" x14ac:dyDescent="0.25">
      <c r="R188" s="2"/>
      <c r="S188" s="2"/>
      <c r="AA188" s="20"/>
    </row>
    <row r="189" spans="2:29" x14ac:dyDescent="0.25">
      <c r="R189" s="2"/>
      <c r="S189" s="2"/>
      <c r="AA189" s="20"/>
    </row>
    <row r="190" spans="2:29" x14ac:dyDescent="0.25">
      <c r="R190" s="2"/>
      <c r="S190" s="2"/>
      <c r="AA190" s="20"/>
    </row>
    <row r="191" spans="2:29" x14ac:dyDescent="0.25">
      <c r="R191" s="2"/>
      <c r="S191" s="2"/>
      <c r="AA191" s="20"/>
    </row>
    <row r="192" spans="2:29" x14ac:dyDescent="0.25">
      <c r="AA192" s="20"/>
    </row>
    <row r="193" spans="27:27" x14ac:dyDescent="0.25">
      <c r="AA193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Jones</dc:creator>
  <cp:lastModifiedBy>Keith Jones</cp:lastModifiedBy>
  <dcterms:created xsi:type="dcterms:W3CDTF">2018-10-10T22:59:39Z</dcterms:created>
  <dcterms:modified xsi:type="dcterms:W3CDTF">2018-10-11T19:49:42Z</dcterms:modified>
</cp:coreProperties>
</file>