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G:\My Drive\KJ\PycharmProjects\UniversalBridge3\"/>
    </mc:Choice>
  </mc:AlternateContent>
  <xr:revisionPtr revIDLastSave="0" documentId="13_ncr:1_{E062F7C0-EFEA-4927-8395-EA1E9088A6F1}" xr6:coauthVersionLast="45" xr6:coauthVersionMax="45" xr10:uidLastSave="{00000000-0000-0000-0000-000000000000}"/>
  <bookViews>
    <workbookView xWindow="-19310" yWindow="-110" windowWidth="19420" windowHeight="10420" xr2:uid="{00000000-000D-0000-FFFF-FFFF00000000}"/>
  </bookViews>
  <sheets>
    <sheet name="Commentary" sheetId="24" r:id="rId1"/>
    <sheet name="pyUBreadings" sheetId="21" r:id="rId2"/>
    <sheet name="pyUBresults" sheetId="22" r:id="rId3"/>
    <sheet name="pyReport" sheetId="29" r:id="rId4"/>
    <sheet name="Room Conditions" sheetId="25" r:id="rId5"/>
    <sheet name="Conditions" sheetId="18" r:id="rId6"/>
  </sheets>
  <definedNames>
    <definedName name="alpha">#REF!</definedName>
    <definedName name="Andeen" comment="AH2700 measurements of loss">#REF!</definedName>
    <definedName name="beta">#REF!</definedName>
    <definedName name="C_1">#REF!</definedName>
    <definedName name="C_standard_uncertainty">#REF!</definedName>
    <definedName name="C_unit_mult">#REF!</definedName>
    <definedName name="correction_c">#REF!</definedName>
    <definedName name="corrections">#REF!</definedName>
    <definedName name="Data">#REF!</definedName>
    <definedName name="Date">#REF!</definedName>
    <definedName name="differentzero">#REF!</definedName>
    <definedName name="frequency">#REF!</definedName>
    <definedName name="G_1">#REF!</definedName>
    <definedName name="G_2">#REF!</definedName>
    <definedName name="G_standard_uncertainty">#REF!</definedName>
    <definedName name="G_unit_mult">#REF!</definedName>
    <definedName name="hist_16">#REF!</definedName>
    <definedName name="hist1074">#REF!</definedName>
    <definedName name="history">#REF!</definedName>
    <definedName name="Inductance">#REF!</definedName>
    <definedName name="inductor1">pyUBresults!$A$3:$AI$12</definedName>
    <definedName name="inductor2">pyUBresults!$A$14:$AI$23</definedName>
    <definedName name="L_standard_uncertainty">#REF!</definedName>
    <definedName name="L_v">#REF!</definedName>
    <definedName name="label">#REF!</definedName>
    <definedName name="multiplier">#REF!</definedName>
    <definedName name="Nominal_Value">#REF!</definedName>
    <definedName name="Old_date">#REF!</definedName>
    <definedName name="Old_Inductance">#REF!</definedName>
    <definedName name="Old_Resistance">#REF!</definedName>
    <definedName name="Params">#REF!</definedName>
    <definedName name="pyvalues">pyUBresults!$Z$2:$AQ$23</definedName>
    <definedName name="R_4A">#REF!</definedName>
    <definedName name="R_4B">#REF!</definedName>
    <definedName name="R_4C">#REF!</definedName>
    <definedName name="R_standard_uncertainty">#REF!</definedName>
    <definedName name="R_v">#REF!</definedName>
    <definedName name="Range">#REF!</definedName>
    <definedName name="Rangex">#REF!</definedName>
    <definedName name="Record">#REF!</definedName>
    <definedName name="Reports" comment="Old reports">#REF!</definedName>
    <definedName name="Resistance">#REF!</definedName>
    <definedName name="Results">#REF!</definedName>
    <definedName name="ub_uncertainty">#REF!</definedName>
    <definedName name="Uncertainty">#REF!</definedName>
    <definedName name="zer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29" l="1"/>
  <c r="E17" i="29"/>
  <c r="F17" i="29"/>
  <c r="G17" i="29"/>
  <c r="H17" i="29"/>
  <c r="I17" i="29"/>
  <c r="D18" i="29"/>
  <c r="E18" i="29"/>
  <c r="F18" i="29"/>
  <c r="G18" i="29"/>
  <c r="H18" i="29"/>
  <c r="I18" i="29"/>
  <c r="D19" i="29"/>
  <c r="E19" i="29"/>
  <c r="F19" i="29"/>
  <c r="G19" i="29"/>
  <c r="H19" i="29"/>
  <c r="I19" i="29"/>
  <c r="D20" i="29"/>
  <c r="E20" i="29"/>
  <c r="F20" i="29"/>
  <c r="G20" i="29"/>
  <c r="H20" i="29"/>
  <c r="I20" i="29"/>
  <c r="D21" i="29"/>
  <c r="E21" i="29"/>
  <c r="F21" i="29"/>
  <c r="G21" i="29"/>
  <c r="H21" i="29"/>
  <c r="I21" i="29"/>
  <c r="D22" i="29"/>
  <c r="E22" i="29"/>
  <c r="F22" i="29"/>
  <c r="G22" i="29"/>
  <c r="H22" i="29"/>
  <c r="I22" i="29"/>
  <c r="D23" i="29"/>
  <c r="E23" i="29"/>
  <c r="F23" i="29"/>
  <c r="G23" i="29"/>
  <c r="H23" i="29"/>
  <c r="I23" i="29"/>
  <c r="D24" i="29"/>
  <c r="E24" i="29"/>
  <c r="F24" i="29"/>
  <c r="G24" i="29"/>
  <c r="H24" i="29"/>
  <c r="I24" i="29"/>
  <c r="D25" i="29"/>
  <c r="E25" i="29"/>
  <c r="F25" i="29"/>
  <c r="G25" i="29"/>
  <c r="H25" i="29"/>
  <c r="I25" i="29"/>
  <c r="I16" i="29"/>
  <c r="H16" i="29"/>
  <c r="G16" i="29"/>
  <c r="F16" i="29"/>
  <c r="E16" i="29"/>
  <c r="I5" i="29"/>
  <c r="I6" i="29"/>
  <c r="I7" i="29"/>
  <c r="I8" i="29"/>
  <c r="I9" i="29"/>
  <c r="I10" i="29"/>
  <c r="I11" i="29"/>
  <c r="I12" i="29"/>
  <c r="I13" i="29"/>
  <c r="I4" i="29"/>
  <c r="H5" i="29"/>
  <c r="H6" i="29"/>
  <c r="H7" i="29"/>
  <c r="H8" i="29"/>
  <c r="H9" i="29"/>
  <c r="H10" i="29"/>
  <c r="H11" i="29"/>
  <c r="H12" i="29"/>
  <c r="H13" i="29"/>
  <c r="H4" i="29"/>
  <c r="G5" i="29"/>
  <c r="G6" i="29"/>
  <c r="G7" i="29"/>
  <c r="G8" i="29"/>
  <c r="G9" i="29"/>
  <c r="G10" i="29"/>
  <c r="G11" i="29"/>
  <c r="G12" i="29"/>
  <c r="G13" i="29"/>
  <c r="G4" i="29"/>
  <c r="F5" i="29"/>
  <c r="F6" i="29"/>
  <c r="F7" i="29"/>
  <c r="F8" i="29"/>
  <c r="F9" i="29"/>
  <c r="F10" i="29"/>
  <c r="F11" i="29"/>
  <c r="F12" i="29"/>
  <c r="F13" i="29"/>
  <c r="F4" i="29"/>
  <c r="E5" i="29"/>
  <c r="E6" i="29"/>
  <c r="E7" i="29"/>
  <c r="E8" i="29"/>
  <c r="E9" i="29"/>
  <c r="E10" i="29"/>
  <c r="E11" i="29"/>
  <c r="E12" i="29"/>
  <c r="E13" i="29"/>
  <c r="E4" i="29"/>
  <c r="D16" i="29"/>
  <c r="D5" i="29"/>
  <c r="D6" i="29"/>
  <c r="D7" i="29"/>
  <c r="D8" i="29"/>
  <c r="D9" i="29"/>
  <c r="D10" i="29"/>
  <c r="D11" i="29"/>
  <c r="D12" i="29"/>
  <c r="D13" i="29"/>
  <c r="D4" i="29"/>
  <c r="K9" i="21" l="1"/>
  <c r="G4" i="25" l="1"/>
  <c r="G3" i="25"/>
  <c r="E4" i="25"/>
  <c r="E3" i="25"/>
  <c r="AI3" i="22" l="1"/>
  <c r="AI4" i="22"/>
  <c r="AI5" i="22"/>
  <c r="AI6" i="22"/>
  <c r="AI7" i="22"/>
  <c r="AI8" i="22"/>
  <c r="AI9" i="22"/>
  <c r="AI10" i="22"/>
  <c r="AI11" i="22"/>
  <c r="AI12" i="22"/>
  <c r="AI13" i="22"/>
  <c r="AI14" i="22"/>
  <c r="AI15" i="22"/>
  <c r="AI16" i="22"/>
  <c r="AI17" i="22"/>
  <c r="AI18" i="22"/>
  <c r="AI19" i="22"/>
  <c r="AI20" i="22"/>
  <c r="AI21" i="22"/>
  <c r="AI22" i="22"/>
  <c r="AI23" i="22"/>
  <c r="AI2" i="22"/>
  <c r="AH3" i="22"/>
  <c r="AH4" i="22"/>
  <c r="AH5" i="22"/>
  <c r="AH6" i="22"/>
  <c r="AH7" i="22"/>
  <c r="AH8" i="22"/>
  <c r="AH9" i="22"/>
  <c r="AH10" i="22"/>
  <c r="AH11" i="22"/>
  <c r="AH12" i="22"/>
  <c r="AH13" i="22"/>
  <c r="AH14" i="22"/>
  <c r="AH15" i="22"/>
  <c r="AH16" i="22"/>
  <c r="AH17" i="22"/>
  <c r="AH18" i="22"/>
  <c r="AH19" i="22"/>
  <c r="AH20" i="22"/>
  <c r="AH21" i="22"/>
  <c r="AH22" i="22"/>
  <c r="AH23" i="22"/>
  <c r="AH2" i="22"/>
  <c r="AG3" i="22"/>
  <c r="AG4" i="22"/>
  <c r="AG5" i="22"/>
  <c r="AG6" i="22"/>
  <c r="AG7" i="22"/>
  <c r="AG8" i="22"/>
  <c r="AG9" i="22"/>
  <c r="AG10" i="22"/>
  <c r="AG11" i="22"/>
  <c r="AG12" i="22"/>
  <c r="AG13" i="22"/>
  <c r="AG14" i="22"/>
  <c r="AG15" i="22"/>
  <c r="AG16" i="22"/>
  <c r="AG17" i="22"/>
  <c r="AG18" i="22"/>
  <c r="AG19" i="22"/>
  <c r="AG20" i="22"/>
  <c r="AG21" i="22"/>
  <c r="AG22" i="22"/>
  <c r="AG23" i="22"/>
  <c r="AG2" i="22"/>
  <c r="AF3" i="22"/>
  <c r="AF4" i="22"/>
  <c r="AF5" i="22"/>
  <c r="AF6" i="22"/>
  <c r="AF7" i="22"/>
  <c r="AF8" i="22"/>
  <c r="AF9" i="22"/>
  <c r="AF10" i="22"/>
  <c r="AF11" i="22"/>
  <c r="AF12" i="22"/>
  <c r="AF13" i="22"/>
  <c r="AF14" i="22"/>
  <c r="AF15" i="22"/>
  <c r="AF16" i="22"/>
  <c r="AF17" i="22"/>
  <c r="AF18" i="22"/>
  <c r="AF19" i="22"/>
  <c r="AF20" i="22"/>
  <c r="AF21" i="22"/>
  <c r="AF22" i="22"/>
  <c r="AF23" i="22"/>
  <c r="AF2" i="22"/>
  <c r="AD3" i="22"/>
  <c r="AD4" i="22"/>
  <c r="AD5" i="22"/>
  <c r="AD6" i="22"/>
  <c r="AD7" i="22"/>
  <c r="AD8" i="22"/>
  <c r="AD9" i="22"/>
  <c r="AD10" i="22"/>
  <c r="AD11" i="22"/>
  <c r="AD12" i="22"/>
  <c r="AD13" i="22"/>
  <c r="AD14" i="22"/>
  <c r="AD15" i="22"/>
  <c r="AD16" i="22"/>
  <c r="AD17" i="22"/>
  <c r="AD18" i="22"/>
  <c r="AD19" i="22"/>
  <c r="AD20" i="22"/>
  <c r="AD21" i="22"/>
  <c r="AD22" i="22"/>
  <c r="AD23" i="22"/>
  <c r="AD2" i="22"/>
  <c r="AC3" i="22"/>
  <c r="AC4" i="22"/>
  <c r="AC5" i="22"/>
  <c r="AC6" i="22"/>
  <c r="AC7" i="22"/>
  <c r="AC8" i="22"/>
  <c r="AC9" i="22"/>
  <c r="AC10" i="22"/>
  <c r="AC11" i="22"/>
  <c r="AC12" i="22"/>
  <c r="AC13" i="22"/>
  <c r="AC14" i="22"/>
  <c r="AC15" i="22"/>
  <c r="AC16" i="22"/>
  <c r="AC17" i="22"/>
  <c r="AC18" i="22"/>
  <c r="AC19" i="22"/>
  <c r="AC20" i="22"/>
  <c r="AC21" i="22"/>
  <c r="AC22" i="22"/>
  <c r="AC23" i="22"/>
  <c r="AC2" i="22"/>
  <c r="AB3" i="22"/>
  <c r="AB4" i="22"/>
  <c r="AB5" i="22"/>
  <c r="AB6" i="22"/>
  <c r="AB7" i="22"/>
  <c r="AB8" i="22"/>
  <c r="AB9" i="22"/>
  <c r="AB10" i="22"/>
  <c r="AB11" i="22"/>
  <c r="AB12" i="22"/>
  <c r="AB13" i="22"/>
  <c r="AB14" i="22"/>
  <c r="AB15" i="22"/>
  <c r="AB16" i="22"/>
  <c r="AB17" i="22"/>
  <c r="AB18" i="22"/>
  <c r="AB19" i="22"/>
  <c r="AB20" i="22"/>
  <c r="AB21" i="22"/>
  <c r="AB22" i="22"/>
  <c r="AB23" i="22"/>
  <c r="AB2" i="22"/>
  <c r="Z13" i="22"/>
  <c r="X20" i="22" l="1"/>
  <c r="Y20" i="22"/>
  <c r="Z20" i="22"/>
  <c r="X21" i="22"/>
  <c r="Y21" i="22"/>
  <c r="Z21" i="22"/>
  <c r="X22" i="22"/>
  <c r="Y22" i="22"/>
  <c r="Z22" i="22"/>
  <c r="X23" i="22"/>
  <c r="Y23" i="22"/>
  <c r="Z23" i="22"/>
  <c r="X2" i="22" l="1"/>
  <c r="Y2" i="22"/>
  <c r="X3" i="22"/>
  <c r="Y3" i="22"/>
  <c r="X4" i="22"/>
  <c r="Y4" i="22"/>
  <c r="X5" i="22"/>
  <c r="Y5" i="22"/>
  <c r="X6" i="22"/>
  <c r="Y6" i="22"/>
  <c r="X7" i="22"/>
  <c r="Y7" i="22"/>
  <c r="X8" i="22"/>
  <c r="Y8" i="22"/>
  <c r="X9" i="22"/>
  <c r="Y9" i="22"/>
  <c r="X10" i="22"/>
  <c r="Y10" i="22"/>
  <c r="X11" i="22"/>
  <c r="Y11" i="22"/>
  <c r="X12" i="22"/>
  <c r="Y12" i="22"/>
  <c r="X13" i="22"/>
  <c r="Y13" i="22"/>
  <c r="X14" i="22"/>
  <c r="Y14" i="22"/>
  <c r="X15" i="22"/>
  <c r="Y15" i="22"/>
  <c r="X16" i="22"/>
  <c r="Y16" i="22"/>
  <c r="X17" i="22"/>
  <c r="Y17" i="22"/>
  <c r="X18" i="22"/>
  <c r="Y18" i="22"/>
  <c r="Z18" i="22"/>
  <c r="X19" i="22"/>
  <c r="Y19" i="22"/>
  <c r="Z19" i="22"/>
  <c r="H3" i="25" l="1"/>
  <c r="Z17" i="22"/>
  <c r="Z16" i="22"/>
  <c r="Z15" i="22"/>
  <c r="Z14" i="22"/>
  <c r="Z12" i="22"/>
  <c r="Z11" i="22"/>
  <c r="Z10" i="22"/>
  <c r="Z9" i="22"/>
  <c r="Z8" i="22"/>
  <c r="Z7" i="22"/>
  <c r="Z6" i="22"/>
  <c r="Z5" i="22"/>
  <c r="Z4" i="22"/>
  <c r="Z3" i="22"/>
  <c r="Z2" i="22"/>
  <c r="F4" i="18" l="1"/>
  <c r="D2" i="18"/>
  <c r="C2" i="18"/>
  <c r="G4" i="18"/>
  <c r="D4" i="18"/>
  <c r="C4" i="18"/>
</calcChain>
</file>

<file path=xl/sharedStrings.xml><?xml version="1.0" encoding="utf-8"?>
<sst xmlns="http://schemas.openxmlformats.org/spreadsheetml/2006/main" count="204" uniqueCount="88">
  <si>
    <t>Label</t>
  </si>
  <si>
    <t>k</t>
  </si>
  <si>
    <t>Range</t>
  </si>
  <si>
    <t>Date</t>
  </si>
  <si>
    <t>4Z</t>
  </si>
  <si>
    <t>5Z</t>
  </si>
  <si>
    <t>Frequency</t>
  </si>
  <si>
    <t>Hz</t>
  </si>
  <si>
    <t>Client</t>
  </si>
  <si>
    <t>Job number</t>
  </si>
  <si>
    <t>S Number</t>
  </si>
  <si>
    <t>Item</t>
  </si>
  <si>
    <t>temperature</t>
  </si>
  <si>
    <t>RH</t>
  </si>
  <si>
    <t>All GMH5I readings</t>
  </si>
  <si>
    <t>Room</t>
  </si>
  <si>
    <t>Temp</t>
  </si>
  <si>
    <t>1 sigma uncertainties from specifications</t>
  </si>
  <si>
    <t>Data from lab book</t>
  </si>
  <si>
    <t>Data from specifications and other sources</t>
  </si>
  <si>
    <t>Nominal Frequency</t>
  </si>
  <si>
    <t>xdial</t>
  </si>
  <si>
    <t>rdial</t>
  </si>
  <si>
    <t>Temperature</t>
  </si>
  <si>
    <t>u</t>
  </si>
  <si>
    <t>df</t>
  </si>
  <si>
    <t>Temp coeff R</t>
  </si>
  <si>
    <t>Other</t>
  </si>
  <si>
    <r>
      <rPr>
        <sz val="10"/>
        <rFont val="Calibri"/>
        <family val="2"/>
      </rPr>
      <t>°</t>
    </r>
    <r>
      <rPr>
        <sz val="10"/>
        <rFont val="Arial"/>
        <family val="2"/>
      </rPr>
      <t>C</t>
    </r>
  </si>
  <si>
    <t>xDial</t>
  </si>
  <si>
    <t>rDial</t>
  </si>
  <si>
    <t>frequency</t>
  </si>
  <si>
    <t>utemp</t>
  </si>
  <si>
    <t>dftemp</t>
  </si>
  <si>
    <t>alphax</t>
  </si>
  <si>
    <t>ualphax</t>
  </si>
  <si>
    <t>dfalphax</t>
  </si>
  <si>
    <t>alphar</t>
  </si>
  <si>
    <t>ualphar</t>
  </si>
  <si>
    <t>dfalphr</t>
  </si>
  <si>
    <t>x</t>
  </si>
  <si>
    <t>ux</t>
  </si>
  <si>
    <t>kx</t>
  </si>
  <si>
    <t>r</t>
  </si>
  <si>
    <t>ur</t>
  </si>
  <si>
    <t>kr</t>
  </si>
  <si>
    <t>cmcx</t>
  </si>
  <si>
    <t>cmcr</t>
  </si>
  <si>
    <t>ux/cmcx</t>
  </si>
  <si>
    <t>ur/cmcr</t>
  </si>
  <si>
    <t>label</t>
  </si>
  <si>
    <t>from GMH</t>
  </si>
  <si>
    <t>RH correction</t>
  </si>
  <si>
    <t>from Y:\Quality\TECHPROC\E058-Lab Air Cond\loggercalibration_2017.xls</t>
  </si>
  <si>
    <t>Enter, say, 5 ppm as 5e-6</t>
  </si>
  <si>
    <t>Impedance</t>
  </si>
  <si>
    <t>Template for impedances</t>
  </si>
  <si>
    <t>multiplier for R</t>
  </si>
  <si>
    <t>R</t>
  </si>
  <si>
    <t>uR</t>
  </si>
  <si>
    <t>multiplier for L</t>
  </si>
  <si>
    <t>L</t>
  </si>
  <si>
    <t>uL</t>
  </si>
  <si>
    <t>nom Freq</t>
  </si>
  <si>
    <t>Temp coeff L</t>
  </si>
  <si>
    <t>L0</t>
  </si>
  <si>
    <t>L1</t>
  </si>
  <si>
    <t>L2</t>
  </si>
  <si>
    <t>L3</t>
  </si>
  <si>
    <t>L4</t>
  </si>
  <si>
    <t>L5</t>
  </si>
  <si>
    <t>L6</t>
  </si>
  <si>
    <t>L7</t>
  </si>
  <si>
    <t>L8</t>
  </si>
  <si>
    <t>L9</t>
  </si>
  <si>
    <t>L10</t>
  </si>
  <si>
    <t>check!</t>
  </si>
  <si>
    <t>Muirhead A-517</t>
  </si>
  <si>
    <t>S22075</t>
  </si>
  <si>
    <t>Tap</t>
  </si>
  <si>
    <t>Inductance
Change
(mH)</t>
  </si>
  <si>
    <t>Expanded
Uncertainty
(mH)</t>
  </si>
  <si>
    <t>Resistance
Change
(Ω)</t>
  </si>
  <si>
    <t>Expanded
Uncertainty
(Ω)</t>
  </si>
  <si>
    <t>Coverage
Factor</t>
  </si>
  <si>
    <t>Worksheet 'pyUBreadings' requires the user to enter all the dial readings and settings of the UB as well as estimates of the uncertainty in temperature and in the temperature coefficients for resistance and inductance. In general it is set up not to apply any temperature corrections, just to evaluate the uncertainty.</t>
  </si>
  <si>
    <t>Use the UniversalBridge3 project to process the input data. This uses the latest ubdict.csv file for corrections to the Universal Bridge. Running 'calculate_imp.py' produces a new 'indResults.xlsx'. Paste these results into the 'pyUBresults' worksheet of this spreadsheet and, if correctly pasted, should immediately produce the report in the'pyReport' worksheet. Note that there are two named blocks in 'pyUBresults' and so the new data should just be pasted over the old data in order to preserve the inductor1 and inductor2 named blocks.</t>
  </si>
  <si>
    <t>You should check that the input data listed in 'pyUBresults' matches the input data in 'pyUBreadings', just in case the wrong file names are enterd in 'calculate_imp.py'.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</si>
</sst>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
    <numFmt numFmtId="165" formatCode="0.000000"/>
    <numFmt numFmtId="166" formatCode="0.000"/>
    <numFmt numFmtId="168" formatCode="0.0E+00"/>
    <numFmt numFmtId="169" formatCode="0.0"/>
    <numFmt numFmtId="170" formatCode="0.00000E+00"/>
    <numFmt numFmtId="172" formatCode="0.0000\ \ \ \ \ "/>
    <numFmt numFmtId="175" formatCode="0.00\ \ \ \ \ \ "/>
    <numFmt numFmtId="176" formatCode="0.000\ \ \ \ \ "/>
    <numFmt numFmtId="177" formatCode="0.0\ \ \ \ \ \ "/>
  </numFmts>
  <fonts count="7" x14ac:knownFonts="1">
    <font>
      <sz val="10"/>
      <name val="Arial"/>
    </font>
    <font>
      <b/>
      <sz val="10"/>
      <name val="Arial"/>
      <family val="2"/>
    </font>
    <font>
      <sz val="10"/>
      <name val="Arial"/>
      <family val="2"/>
    </font>
    <font>
      <b/>
      <sz val="12"/>
      <name val="Arial"/>
      <family val="2"/>
    </font>
    <font>
      <sz val="10"/>
      <name val="Times New Roman"/>
      <family val="1"/>
    </font>
    <font>
      <sz val="10"/>
      <name val="Calibri"/>
      <family val="2"/>
    </font>
    <font>
      <i/>
      <sz val="10"/>
      <name val="Arial"/>
      <family val="2"/>
    </font>
  </fonts>
  <fills count="12">
    <fill>
      <patternFill patternType="none"/>
    </fill>
    <fill>
      <patternFill patternType="gray125"/>
    </fill>
    <fill>
      <patternFill patternType="solid">
        <fgColor indexed="11"/>
        <bgColor indexed="64"/>
      </patternFill>
    </fill>
    <fill>
      <patternFill patternType="solid">
        <fgColor indexed="40"/>
        <bgColor indexed="64"/>
      </patternFill>
    </fill>
    <fill>
      <patternFill patternType="solid">
        <fgColor indexed="29"/>
        <bgColor indexed="64"/>
      </patternFill>
    </fill>
    <fill>
      <patternFill patternType="solid">
        <fgColor indexed="22"/>
        <bgColor indexed="64"/>
      </patternFill>
    </fill>
    <fill>
      <patternFill patternType="solid">
        <fgColor indexed="41"/>
        <bgColor indexed="64"/>
      </patternFill>
    </fill>
    <fill>
      <patternFill patternType="solid">
        <fgColor rgb="FFFFFF00"/>
        <bgColor indexed="64"/>
      </patternFill>
    </fill>
    <fill>
      <patternFill patternType="solid">
        <fgColor theme="8" tint="0.599963377788628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s>
  <borders count="7">
    <border>
      <left/>
      <right/>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2">
    <xf numFmtId="0" fontId="0" fillId="0" borderId="0" applyBorder="0"/>
    <xf numFmtId="0" fontId="3" fillId="0" borderId="0" applyNumberFormat="0" applyFill="0" applyBorder="0" applyAlignment="0" applyProtection="0"/>
  </cellStyleXfs>
  <cellXfs count="65">
    <xf numFmtId="0" fontId="0" fillId="0" borderId="0" xfId="0"/>
    <xf numFmtId="14" fontId="0" fillId="0" borderId="0" xfId="0" applyNumberFormat="1"/>
    <xf numFmtId="0" fontId="0" fillId="2" borderId="0" xfId="0" applyFill="1"/>
    <xf numFmtId="166" fontId="0" fillId="0" borderId="0" xfId="0" applyNumberFormat="1"/>
    <xf numFmtId="0" fontId="0" fillId="3" borderId="2" xfId="0" applyFill="1" applyBorder="1" applyAlignment="1">
      <alignment horizontal="center"/>
    </xf>
    <xf numFmtId="0" fontId="0" fillId="2" borderId="4" xfId="0" applyFill="1" applyBorder="1" applyAlignment="1">
      <alignment horizontal="center"/>
    </xf>
    <xf numFmtId="0" fontId="0" fillId="4" borderId="4" xfId="0" applyFill="1" applyBorder="1" applyAlignment="1">
      <alignment horizontal="center"/>
    </xf>
    <xf numFmtId="14" fontId="1" fillId="0" borderId="0" xfId="0" applyNumberFormat="1" applyFont="1" applyAlignment="1">
      <alignment horizontal="center"/>
    </xf>
    <xf numFmtId="2" fontId="0" fillId="0" borderId="0" xfId="0" applyNumberFormat="1"/>
    <xf numFmtId="0" fontId="3" fillId="0" borderId="0" xfId="0" applyFont="1" applyAlignment="1">
      <alignment horizontal="left"/>
    </xf>
    <xf numFmtId="169" fontId="0" fillId="0" borderId="0" xfId="0" applyNumberFormat="1"/>
    <xf numFmtId="0" fontId="0" fillId="5" borderId="4" xfId="0" applyFill="1" applyBorder="1" applyProtection="1">
      <protection locked="0"/>
    </xf>
    <xf numFmtId="0" fontId="0" fillId="5" borderId="4" xfId="0" applyFill="1" applyBorder="1" applyAlignment="1" applyProtection="1">
      <alignment horizontal="center"/>
      <protection locked="0"/>
    </xf>
    <xf numFmtId="0" fontId="0" fillId="6" borderId="0" xfId="0" applyFill="1"/>
    <xf numFmtId="0" fontId="0" fillId="2" borderId="0" xfId="0" applyFill="1" applyAlignment="1">
      <alignment horizontal="left"/>
    </xf>
    <xf numFmtId="0" fontId="0" fillId="5" borderId="4" xfId="0" applyFill="1" applyBorder="1"/>
    <xf numFmtId="0" fontId="2" fillId="0" borderId="0" xfId="0" applyFont="1"/>
    <xf numFmtId="0" fontId="2" fillId="3" borderId="3" xfId="0" applyFont="1" applyFill="1" applyBorder="1" applyAlignment="1">
      <alignment horizontal="center"/>
    </xf>
    <xf numFmtId="0" fontId="2" fillId="2" borderId="0" xfId="0" applyFont="1" applyFill="1" applyAlignment="1">
      <alignment horizontal="center"/>
    </xf>
    <xf numFmtId="0" fontId="2" fillId="4" borderId="4" xfId="0" applyFont="1" applyFill="1" applyBorder="1" applyAlignment="1">
      <alignment horizontal="center"/>
    </xf>
    <xf numFmtId="0" fontId="1" fillId="0" borderId="0" xfId="0" applyFont="1"/>
    <xf numFmtId="22" fontId="0" fillId="0" borderId="0" xfId="0" applyNumberFormat="1"/>
    <xf numFmtId="0" fontId="2" fillId="6" borderId="0" xfId="0" applyFont="1" applyFill="1"/>
    <xf numFmtId="0" fontId="2" fillId="5" borderId="4" xfId="0" applyFont="1" applyFill="1" applyBorder="1" applyAlignment="1" applyProtection="1">
      <alignment horizontal="center"/>
      <protection locked="0"/>
    </xf>
    <xf numFmtId="0" fontId="4" fillId="0" borderId="0" xfId="0" applyFont="1" applyAlignment="1">
      <alignment horizontal="center"/>
    </xf>
    <xf numFmtId="11" fontId="0" fillId="0" borderId="0" xfId="0" applyNumberFormat="1"/>
    <xf numFmtId="0" fontId="0" fillId="7" borderId="0" xfId="0" applyFill="1"/>
    <xf numFmtId="2" fontId="1" fillId="0" borderId="0" xfId="0" applyNumberFormat="1" applyFont="1"/>
    <xf numFmtId="164" fontId="0" fillId="0" borderId="0" xfId="0" applyNumberFormat="1"/>
    <xf numFmtId="0" fontId="2" fillId="2" borderId="0" xfId="0" applyFont="1" applyFill="1" applyAlignment="1">
      <alignment horizontal="left"/>
    </xf>
    <xf numFmtId="15" fontId="2" fillId="6" borderId="0" xfId="0" applyNumberFormat="1" applyFont="1" applyFill="1" applyAlignment="1">
      <alignment horizontal="left"/>
    </xf>
    <xf numFmtId="0" fontId="0" fillId="6" borderId="0" xfId="0" applyFill="1" applyAlignment="1">
      <alignment horizontal="left"/>
    </xf>
    <xf numFmtId="0" fontId="2" fillId="3" borderId="1" xfId="0" applyFont="1" applyFill="1" applyBorder="1" applyAlignment="1">
      <alignment horizontal="center"/>
    </xf>
    <xf numFmtId="0" fontId="2" fillId="2" borderId="4" xfId="0" applyFont="1" applyFill="1" applyBorder="1" applyAlignment="1">
      <alignment horizontal="center"/>
    </xf>
    <xf numFmtId="0" fontId="0" fillId="5" borderId="6" xfId="0" applyFill="1" applyBorder="1"/>
    <xf numFmtId="0" fontId="2" fillId="8" borderId="4" xfId="0" applyFont="1" applyFill="1" applyBorder="1"/>
    <xf numFmtId="168" fontId="2" fillId="5" borderId="4" xfId="0" applyNumberFormat="1" applyFont="1" applyFill="1" applyBorder="1" applyAlignment="1">
      <alignment horizontal="center"/>
    </xf>
    <xf numFmtId="0" fontId="2" fillId="5" borderId="6" xfId="0" applyFont="1" applyFill="1" applyBorder="1" applyAlignment="1">
      <alignment horizontal="center"/>
    </xf>
    <xf numFmtId="0" fontId="0" fillId="8" borderId="4" xfId="0" applyFill="1" applyBorder="1"/>
    <xf numFmtId="170" fontId="0" fillId="5" borderId="4" xfId="0" applyNumberFormat="1" applyFill="1" applyBorder="1" applyProtection="1">
      <protection locked="0"/>
    </xf>
    <xf numFmtId="11" fontId="0" fillId="8" borderId="4" xfId="0" applyNumberFormat="1" applyFill="1" applyBorder="1"/>
    <xf numFmtId="1" fontId="0" fillId="8" borderId="4" xfId="0" applyNumberFormat="1" applyFill="1" applyBorder="1" applyAlignment="1">
      <alignment horizontal="center"/>
    </xf>
    <xf numFmtId="165" fontId="0" fillId="0" borderId="0" xfId="0" applyNumberFormat="1"/>
    <xf numFmtId="0" fontId="4" fillId="0" borderId="5" xfId="0" applyFont="1" applyFill="1" applyBorder="1" applyAlignment="1">
      <alignment horizontal="center" vertical="top" wrapText="1"/>
    </xf>
    <xf numFmtId="2" fontId="0" fillId="7" borderId="0" xfId="0" applyNumberFormat="1" applyFill="1"/>
    <xf numFmtId="0" fontId="0" fillId="10" borderId="6" xfId="0" applyFill="1" applyBorder="1"/>
    <xf numFmtId="0" fontId="2" fillId="10" borderId="4" xfId="0" applyFont="1" applyFill="1" applyBorder="1"/>
    <xf numFmtId="0" fontId="2" fillId="9" borderId="4" xfId="0" applyFont="1" applyFill="1" applyBorder="1"/>
    <xf numFmtId="0" fontId="2" fillId="11" borderId="4" xfId="0" applyFont="1" applyFill="1" applyBorder="1"/>
    <xf numFmtId="0" fontId="0" fillId="11" borderId="4" xfId="0" applyFill="1" applyBorder="1"/>
    <xf numFmtId="11" fontId="0" fillId="11" borderId="4" xfId="0" applyNumberFormat="1" applyFill="1" applyBorder="1"/>
    <xf numFmtId="1" fontId="0" fillId="11" borderId="4" xfId="0" applyNumberFormat="1" applyFill="1" applyBorder="1" applyAlignment="1">
      <alignment horizontal="center"/>
    </xf>
    <xf numFmtId="0" fontId="0" fillId="9" borderId="4" xfId="0" applyFill="1" applyBorder="1"/>
    <xf numFmtId="11" fontId="0" fillId="9" borderId="4" xfId="0" applyNumberFormat="1" applyFill="1" applyBorder="1"/>
    <xf numFmtId="1" fontId="0" fillId="9" borderId="4" xfId="0" applyNumberFormat="1" applyFill="1" applyBorder="1" applyAlignment="1">
      <alignment horizontal="center"/>
    </xf>
    <xf numFmtId="0" fontId="0" fillId="10" borderId="4" xfId="0" applyFill="1" applyBorder="1"/>
    <xf numFmtId="0" fontId="6" fillId="0" borderId="0" xfId="0" applyFont="1" applyAlignment="1">
      <alignment horizontal="center"/>
    </xf>
    <xf numFmtId="0" fontId="6" fillId="0" borderId="0" xfId="0" applyFont="1"/>
    <xf numFmtId="169" fontId="4" fillId="0" borderId="0" xfId="0" applyNumberFormat="1" applyFont="1" applyAlignment="1">
      <alignment horizontal="center"/>
    </xf>
    <xf numFmtId="172" fontId="4" fillId="0" borderId="0" xfId="0" applyNumberFormat="1" applyFont="1" applyAlignment="1">
      <alignment horizontal="right"/>
    </xf>
    <xf numFmtId="175" fontId="4" fillId="0" borderId="0" xfId="0" applyNumberFormat="1" applyFont="1" applyAlignment="1">
      <alignment horizontal="right"/>
    </xf>
    <xf numFmtId="176" fontId="4" fillId="0" borderId="0" xfId="0" applyNumberFormat="1" applyFont="1" applyAlignment="1">
      <alignment horizontal="right"/>
    </xf>
    <xf numFmtId="177" fontId="4" fillId="0" borderId="0" xfId="0" applyNumberFormat="1" applyFont="1" applyAlignment="1">
      <alignment horizontal="right"/>
    </xf>
    <xf numFmtId="0" fontId="2" fillId="0" borderId="0" xfId="0" applyFont="1" applyAlignment="1">
      <alignment wrapText="1"/>
    </xf>
    <xf numFmtId="14" fontId="1" fillId="0" borderId="0" xfId="0" applyNumberFormat="1" applyFont="1" applyAlignment="1">
      <alignment horizontal="left"/>
    </xf>
  </cellXfs>
  <cellStyles count="2">
    <cellStyle name="Heading 2" xfId="1" builtinId="17" customBuilti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tabSelected="1" workbookViewId="0"/>
  </sheetViews>
  <sheetFormatPr defaultRowHeight="12.75" x14ac:dyDescent="0.2"/>
  <cols>
    <col min="1" max="1" width="101.140625" customWidth="1"/>
  </cols>
  <sheetData>
    <row r="1" spans="1:1" x14ac:dyDescent="0.2">
      <c r="A1" s="64">
        <v>44041</v>
      </c>
    </row>
    <row r="3" spans="1:1" ht="38.25" x14ac:dyDescent="0.2">
      <c r="A3" s="63" t="s">
        <v>85</v>
      </c>
    </row>
    <row r="4" spans="1:1" x14ac:dyDescent="0.2">
      <c r="A4" s="16"/>
    </row>
    <row r="5" spans="1:1" ht="63.75" x14ac:dyDescent="0.2">
      <c r="A5" s="63" t="s">
        <v>86</v>
      </c>
    </row>
    <row r="7" spans="1:1" ht="25.5" x14ac:dyDescent="0.2">
      <c r="A7" s="63"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2"/>
  <sheetViews>
    <sheetView workbookViewId="0">
      <selection activeCell="F3" sqref="F3"/>
    </sheetView>
  </sheetViews>
  <sheetFormatPr defaultRowHeight="12.75" x14ac:dyDescent="0.2"/>
  <cols>
    <col min="1" max="1" width="23.85546875" customWidth="1"/>
    <col min="2" max="2" width="20.85546875" customWidth="1"/>
    <col min="4" max="4" width="17.28515625" customWidth="1"/>
    <col min="5" max="5" width="20.7109375" customWidth="1"/>
    <col min="6" max="6" width="12.7109375" customWidth="1"/>
    <col min="7" max="7" width="13.85546875" customWidth="1"/>
    <col min="10" max="10" width="11.7109375" customWidth="1"/>
    <col min="13" max="13" width="11.28515625" customWidth="1"/>
  </cols>
  <sheetData>
    <row r="1" spans="1:18" ht="15.75" x14ac:dyDescent="0.25">
      <c r="A1" s="9" t="s">
        <v>56</v>
      </c>
    </row>
    <row r="2" spans="1:18" x14ac:dyDescent="0.2">
      <c r="A2" s="56">
        <v>1</v>
      </c>
      <c r="B2" s="57">
        <v>2</v>
      </c>
      <c r="C2" s="56"/>
      <c r="D2" s="56">
        <v>3</v>
      </c>
      <c r="E2" s="57">
        <v>4</v>
      </c>
      <c r="F2" s="56">
        <v>5</v>
      </c>
      <c r="G2" s="57">
        <v>6</v>
      </c>
      <c r="H2" s="56">
        <v>7</v>
      </c>
      <c r="I2" s="57">
        <v>8</v>
      </c>
      <c r="J2" s="56">
        <v>9</v>
      </c>
      <c r="K2" s="57">
        <v>10</v>
      </c>
      <c r="L2" s="56">
        <v>11</v>
      </c>
      <c r="M2" s="57">
        <v>12</v>
      </c>
      <c r="N2" s="56">
        <v>13</v>
      </c>
      <c r="O2" s="57">
        <v>14</v>
      </c>
      <c r="P2" s="56">
        <v>15</v>
      </c>
      <c r="Q2" s="57">
        <v>16</v>
      </c>
      <c r="R2" s="56">
        <v>17</v>
      </c>
    </row>
    <row r="3" spans="1:18" x14ac:dyDescent="0.2">
      <c r="A3" s="29" t="s">
        <v>55</v>
      </c>
      <c r="B3" s="22" t="s">
        <v>77</v>
      </c>
      <c r="C3" s="22"/>
      <c r="D3" s="13"/>
      <c r="E3" s="2" t="s">
        <v>8</v>
      </c>
      <c r="F3" s="22"/>
      <c r="G3" s="13"/>
      <c r="K3" s="16" t="s">
        <v>54</v>
      </c>
    </row>
    <row r="4" spans="1:18" x14ac:dyDescent="0.2">
      <c r="A4" s="14" t="s">
        <v>3</v>
      </c>
      <c r="B4" s="30">
        <v>43804</v>
      </c>
      <c r="C4" s="22"/>
      <c r="D4" s="13"/>
      <c r="E4" s="2" t="s">
        <v>9</v>
      </c>
      <c r="F4" s="31">
        <v>96330136</v>
      </c>
      <c r="G4" s="13"/>
      <c r="K4" t="s">
        <v>17</v>
      </c>
    </row>
    <row r="5" spans="1:18" x14ac:dyDescent="0.2">
      <c r="A5" s="18"/>
      <c r="B5" s="30"/>
      <c r="C5" s="22"/>
      <c r="D5" s="13"/>
      <c r="E5" s="2" t="s">
        <v>10</v>
      </c>
      <c r="F5" s="22" t="s">
        <v>78</v>
      </c>
      <c r="G5" s="13"/>
    </row>
    <row r="6" spans="1:18" ht="13.5" thickBot="1" x14ac:dyDescent="0.25">
      <c r="A6" s="7"/>
      <c r="D6" s="16" t="s">
        <v>18</v>
      </c>
      <c r="F6" t="s">
        <v>76</v>
      </c>
      <c r="G6" t="s">
        <v>76</v>
      </c>
      <c r="H6" s="16" t="s">
        <v>19</v>
      </c>
      <c r="Q6" s="1"/>
    </row>
    <row r="7" spans="1:18" ht="13.5" thickTop="1" x14ac:dyDescent="0.2">
      <c r="A7" s="32" t="s">
        <v>11</v>
      </c>
      <c r="B7" s="33" t="s">
        <v>20</v>
      </c>
      <c r="C7" s="6" t="s">
        <v>2</v>
      </c>
      <c r="D7" s="11" t="s">
        <v>21</v>
      </c>
      <c r="E7" s="11" t="s">
        <v>22</v>
      </c>
      <c r="F7" s="15" t="s">
        <v>6</v>
      </c>
      <c r="G7" s="45" t="s">
        <v>23</v>
      </c>
      <c r="H7" s="46" t="s">
        <v>24</v>
      </c>
      <c r="I7" s="46" t="s">
        <v>25</v>
      </c>
      <c r="J7" s="47" t="s">
        <v>64</v>
      </c>
      <c r="K7" s="47" t="s">
        <v>24</v>
      </c>
      <c r="L7" s="47" t="s">
        <v>25</v>
      </c>
      <c r="M7" s="48" t="s">
        <v>26</v>
      </c>
      <c r="N7" s="48" t="s">
        <v>24</v>
      </c>
      <c r="O7" s="48" t="s">
        <v>25</v>
      </c>
      <c r="P7" s="35" t="s">
        <v>27</v>
      </c>
      <c r="Q7" s="35" t="s">
        <v>24</v>
      </c>
      <c r="R7" s="35" t="s">
        <v>25</v>
      </c>
    </row>
    <row r="8" spans="1:18" x14ac:dyDescent="0.2">
      <c r="A8" s="4"/>
      <c r="B8" s="5" t="s">
        <v>7</v>
      </c>
      <c r="C8" s="6"/>
      <c r="D8" s="11"/>
      <c r="E8" s="11"/>
      <c r="F8" s="36" t="s">
        <v>7</v>
      </c>
      <c r="G8" s="37" t="s">
        <v>28</v>
      </c>
      <c r="H8" s="46"/>
      <c r="I8" s="46"/>
      <c r="J8" s="47"/>
      <c r="K8" s="52"/>
      <c r="L8" s="52"/>
      <c r="M8" s="48"/>
      <c r="N8" s="49"/>
      <c r="O8" s="49"/>
      <c r="P8" s="35"/>
      <c r="Q8" s="38"/>
      <c r="R8" s="38"/>
    </row>
    <row r="9" spans="1:18" x14ac:dyDescent="0.2">
      <c r="A9" s="17" t="s">
        <v>65</v>
      </c>
      <c r="B9" s="33">
        <v>1591.5</v>
      </c>
      <c r="C9" s="19" t="s">
        <v>4</v>
      </c>
      <c r="D9" s="12">
        <v>0</v>
      </c>
      <c r="E9" s="12">
        <v>62</v>
      </c>
      <c r="F9" s="39">
        <v>1591</v>
      </c>
      <c r="G9" s="34">
        <v>20</v>
      </c>
      <c r="H9" s="46">
        <v>0.5</v>
      </c>
      <c r="I9" s="55">
        <v>10</v>
      </c>
      <c r="J9" s="53">
        <v>5.0000000000000002E-5</v>
      </c>
      <c r="K9" s="53">
        <f>0.000005</f>
        <v>5.0000000000000004E-6</v>
      </c>
      <c r="L9" s="54">
        <v>10</v>
      </c>
      <c r="M9" s="50">
        <v>4.0000000000000001E-3</v>
      </c>
      <c r="N9" s="50">
        <v>4.0000000000000002E-4</v>
      </c>
      <c r="O9" s="51">
        <v>10</v>
      </c>
      <c r="P9" s="38"/>
      <c r="Q9" s="38"/>
      <c r="R9" s="41"/>
    </row>
    <row r="10" spans="1:18" x14ac:dyDescent="0.2">
      <c r="A10" s="17" t="s">
        <v>66</v>
      </c>
      <c r="B10" s="33">
        <v>1591.5</v>
      </c>
      <c r="C10" s="19" t="s">
        <v>4</v>
      </c>
      <c r="D10" s="12">
        <v>101490</v>
      </c>
      <c r="E10" s="12">
        <v>194135</v>
      </c>
      <c r="F10" s="39">
        <v>1591</v>
      </c>
      <c r="G10" s="34">
        <v>20</v>
      </c>
      <c r="H10" s="46">
        <v>0.5</v>
      </c>
      <c r="I10" s="55">
        <v>10</v>
      </c>
      <c r="J10" s="53">
        <v>5.0000000000000002E-5</v>
      </c>
      <c r="K10" s="53">
        <v>5.0000000000000004E-6</v>
      </c>
      <c r="L10" s="54">
        <v>10</v>
      </c>
      <c r="M10" s="50">
        <v>4.0000000000000001E-3</v>
      </c>
      <c r="N10" s="50">
        <v>4.0000000000000002E-4</v>
      </c>
      <c r="O10" s="51">
        <v>10</v>
      </c>
      <c r="P10" s="38"/>
      <c r="Q10" s="40"/>
      <c r="R10" s="41"/>
    </row>
    <row r="11" spans="1:18" x14ac:dyDescent="0.2">
      <c r="A11" s="17" t="s">
        <v>67</v>
      </c>
      <c r="B11" s="33">
        <v>1591.5</v>
      </c>
      <c r="C11" s="19" t="s">
        <v>4</v>
      </c>
      <c r="D11" s="12">
        <v>199872</v>
      </c>
      <c r="E11" s="12">
        <v>279075</v>
      </c>
      <c r="F11" s="39">
        <v>1591</v>
      </c>
      <c r="G11" s="34">
        <v>20</v>
      </c>
      <c r="H11" s="46">
        <v>0.5</v>
      </c>
      <c r="I11" s="55">
        <v>10</v>
      </c>
      <c r="J11" s="53">
        <v>5.0000000000000002E-5</v>
      </c>
      <c r="K11" s="53">
        <v>5.0000000000000004E-6</v>
      </c>
      <c r="L11" s="54">
        <v>10</v>
      </c>
      <c r="M11" s="50">
        <v>4.0000000000000001E-3</v>
      </c>
      <c r="N11" s="50">
        <v>4.0000000000000002E-4</v>
      </c>
      <c r="O11" s="51">
        <v>10</v>
      </c>
      <c r="P11" s="38"/>
      <c r="Q11" s="40"/>
      <c r="R11" s="41"/>
    </row>
    <row r="12" spans="1:18" x14ac:dyDescent="0.2">
      <c r="A12" s="17" t="s">
        <v>68</v>
      </c>
      <c r="B12" s="33">
        <v>1591.5</v>
      </c>
      <c r="C12" s="19" t="s">
        <v>4</v>
      </c>
      <c r="D12" s="23">
        <v>292630</v>
      </c>
      <c r="E12" s="12">
        <v>343493</v>
      </c>
      <c r="F12" s="39">
        <v>1591</v>
      </c>
      <c r="G12" s="34">
        <v>20</v>
      </c>
      <c r="H12" s="46">
        <v>0.5</v>
      </c>
      <c r="I12" s="55">
        <v>10</v>
      </c>
      <c r="J12" s="53">
        <v>5.0000000000000002E-5</v>
      </c>
      <c r="K12" s="53">
        <v>5.0000000000000004E-6</v>
      </c>
      <c r="L12" s="54">
        <v>10</v>
      </c>
      <c r="M12" s="50">
        <v>4.0000000000000001E-3</v>
      </c>
      <c r="N12" s="50">
        <v>4.0000000000000002E-4</v>
      </c>
      <c r="O12" s="51">
        <v>10</v>
      </c>
      <c r="P12" s="38"/>
      <c r="Q12" s="40"/>
      <c r="R12" s="41"/>
    </row>
    <row r="13" spans="1:18" x14ac:dyDescent="0.2">
      <c r="A13" s="17" t="s">
        <v>69</v>
      </c>
      <c r="B13" s="33">
        <v>1591.5</v>
      </c>
      <c r="C13" s="19" t="s">
        <v>4</v>
      </c>
      <c r="D13" s="12">
        <v>393434</v>
      </c>
      <c r="E13" s="12">
        <v>404033</v>
      </c>
      <c r="F13" s="39">
        <v>1591</v>
      </c>
      <c r="G13" s="34">
        <v>20</v>
      </c>
      <c r="H13" s="46">
        <v>0.5</v>
      </c>
      <c r="I13" s="55">
        <v>10</v>
      </c>
      <c r="J13" s="53">
        <v>5.0000000000000002E-5</v>
      </c>
      <c r="K13" s="53">
        <v>5.0000000000000004E-6</v>
      </c>
      <c r="L13" s="54">
        <v>10</v>
      </c>
      <c r="M13" s="50">
        <v>4.0000000000000001E-3</v>
      </c>
      <c r="N13" s="50">
        <v>4.0000000000000002E-4</v>
      </c>
      <c r="O13" s="51">
        <v>10</v>
      </c>
      <c r="P13" s="38"/>
      <c r="Q13" s="40"/>
      <c r="R13" s="41"/>
    </row>
    <row r="14" spans="1:18" x14ac:dyDescent="0.2">
      <c r="A14" s="17" t="s">
        <v>70</v>
      </c>
      <c r="B14" s="33">
        <v>1591.5</v>
      </c>
      <c r="C14" s="19" t="s">
        <v>4</v>
      </c>
      <c r="D14" s="12">
        <v>490448</v>
      </c>
      <c r="E14" s="12">
        <v>457475</v>
      </c>
      <c r="F14" s="39">
        <v>1591</v>
      </c>
      <c r="G14" s="34">
        <v>20</v>
      </c>
      <c r="H14" s="46">
        <v>0.5</v>
      </c>
      <c r="I14" s="55">
        <v>10</v>
      </c>
      <c r="J14" s="53">
        <v>5.0000000000000002E-5</v>
      </c>
      <c r="K14" s="53">
        <v>5.0000000000000004E-6</v>
      </c>
      <c r="L14" s="54">
        <v>10</v>
      </c>
      <c r="M14" s="50">
        <v>4.0000000000000001E-3</v>
      </c>
      <c r="N14" s="50">
        <v>4.0000000000000002E-4</v>
      </c>
      <c r="O14" s="51">
        <v>10</v>
      </c>
      <c r="P14" s="38"/>
      <c r="Q14" s="40"/>
      <c r="R14" s="41"/>
    </row>
    <row r="15" spans="1:18" x14ac:dyDescent="0.2">
      <c r="A15" s="17" t="s">
        <v>71</v>
      </c>
      <c r="B15" s="33">
        <v>1591.5</v>
      </c>
      <c r="C15" s="19" t="s">
        <v>4</v>
      </c>
      <c r="D15" s="12">
        <v>590862</v>
      </c>
      <c r="E15" s="12">
        <v>508465</v>
      </c>
      <c r="F15" s="39">
        <v>1591</v>
      </c>
      <c r="G15" s="34">
        <v>20</v>
      </c>
      <c r="H15" s="46">
        <v>0.5</v>
      </c>
      <c r="I15" s="55">
        <v>10</v>
      </c>
      <c r="J15" s="53">
        <v>5.0000000000000002E-5</v>
      </c>
      <c r="K15" s="53">
        <v>5.0000000000000004E-6</v>
      </c>
      <c r="L15" s="54">
        <v>10</v>
      </c>
      <c r="M15" s="50">
        <v>4.0000000000000001E-3</v>
      </c>
      <c r="N15" s="50">
        <v>4.0000000000000002E-4</v>
      </c>
      <c r="O15" s="51">
        <v>10</v>
      </c>
      <c r="P15" s="38"/>
      <c r="Q15" s="38"/>
      <c r="R15" s="41"/>
    </row>
    <row r="16" spans="1:18" x14ac:dyDescent="0.2">
      <c r="A16" s="17" t="s">
        <v>72</v>
      </c>
      <c r="B16" s="33">
        <v>1591.5</v>
      </c>
      <c r="C16" s="19" t="s">
        <v>4</v>
      </c>
      <c r="D16" s="12">
        <v>689292</v>
      </c>
      <c r="E16" s="12">
        <v>555325</v>
      </c>
      <c r="F16" s="39">
        <v>1591</v>
      </c>
      <c r="G16" s="34">
        <v>20</v>
      </c>
      <c r="H16" s="46">
        <v>0.5</v>
      </c>
      <c r="I16" s="55">
        <v>10</v>
      </c>
      <c r="J16" s="53">
        <v>5.0000000000000002E-5</v>
      </c>
      <c r="K16" s="53">
        <v>5.0000000000000004E-6</v>
      </c>
      <c r="L16" s="54">
        <v>10</v>
      </c>
      <c r="M16" s="50">
        <v>4.0000000000000001E-3</v>
      </c>
      <c r="N16" s="50">
        <v>4.0000000000000002E-4</v>
      </c>
      <c r="O16" s="51">
        <v>10</v>
      </c>
      <c r="P16" s="38"/>
      <c r="Q16" s="40"/>
      <c r="R16" s="41"/>
    </row>
    <row r="17" spans="1:18" x14ac:dyDescent="0.2">
      <c r="A17" s="17" t="s">
        <v>73</v>
      </c>
      <c r="B17" s="33">
        <v>1591.5</v>
      </c>
      <c r="C17" s="19" t="s">
        <v>4</v>
      </c>
      <c r="D17" s="12">
        <v>788633</v>
      </c>
      <c r="E17" s="12">
        <v>600890</v>
      </c>
      <c r="F17" s="39">
        <v>1591</v>
      </c>
      <c r="G17" s="34">
        <v>20</v>
      </c>
      <c r="H17" s="46">
        <v>0.5</v>
      </c>
      <c r="I17" s="55">
        <v>10</v>
      </c>
      <c r="J17" s="53">
        <v>5.0000000000000002E-5</v>
      </c>
      <c r="K17" s="53">
        <v>5.0000000000000004E-6</v>
      </c>
      <c r="L17" s="54">
        <v>10</v>
      </c>
      <c r="M17" s="50">
        <v>4.0000000000000001E-3</v>
      </c>
      <c r="N17" s="50">
        <v>4.0000000000000002E-4</v>
      </c>
      <c r="O17" s="51">
        <v>10</v>
      </c>
      <c r="P17" s="38"/>
      <c r="Q17" s="40"/>
      <c r="R17" s="41"/>
    </row>
    <row r="18" spans="1:18" x14ac:dyDescent="0.2">
      <c r="A18" s="17" t="s">
        <v>74</v>
      </c>
      <c r="B18" s="33">
        <v>1591.5</v>
      </c>
      <c r="C18" s="19" t="s">
        <v>4</v>
      </c>
      <c r="D18" s="12">
        <v>889659</v>
      </c>
      <c r="E18" s="12">
        <v>646103</v>
      </c>
      <c r="F18" s="39">
        <v>1591</v>
      </c>
      <c r="G18" s="34">
        <v>20</v>
      </c>
      <c r="H18" s="46">
        <v>0.5</v>
      </c>
      <c r="I18" s="55">
        <v>10</v>
      </c>
      <c r="J18" s="53">
        <v>5.0000000000000002E-5</v>
      </c>
      <c r="K18" s="53">
        <v>5.0000000000000004E-6</v>
      </c>
      <c r="L18" s="54">
        <v>10</v>
      </c>
      <c r="M18" s="50">
        <v>4.0000000000000001E-3</v>
      </c>
      <c r="N18" s="50">
        <v>4.0000000000000002E-4</v>
      </c>
      <c r="O18" s="51">
        <v>10</v>
      </c>
      <c r="P18" s="38"/>
      <c r="Q18" s="40"/>
      <c r="R18" s="41"/>
    </row>
    <row r="19" spans="1:18" x14ac:dyDescent="0.2">
      <c r="A19" s="17" t="s">
        <v>75</v>
      </c>
      <c r="B19" s="33">
        <v>1591.5</v>
      </c>
      <c r="C19" s="19" t="s">
        <v>4</v>
      </c>
      <c r="D19" s="12">
        <v>1010749</v>
      </c>
      <c r="E19" s="23">
        <v>696555</v>
      </c>
      <c r="F19" s="39">
        <v>1591</v>
      </c>
      <c r="G19" s="34">
        <v>20</v>
      </c>
      <c r="H19" s="46">
        <v>0.5</v>
      </c>
      <c r="I19" s="55">
        <v>10</v>
      </c>
      <c r="J19" s="53">
        <v>5.0000000000000002E-5</v>
      </c>
      <c r="K19" s="53">
        <v>5.0000000000000004E-6</v>
      </c>
      <c r="L19" s="54">
        <v>10</v>
      </c>
      <c r="M19" s="50">
        <v>4.0000000000000001E-3</v>
      </c>
      <c r="N19" s="50">
        <v>4.0000000000000002E-4</v>
      </c>
      <c r="O19" s="51">
        <v>10</v>
      </c>
      <c r="P19" s="38"/>
      <c r="Q19" s="40"/>
      <c r="R19" s="41"/>
    </row>
    <row r="20" spans="1:18" x14ac:dyDescent="0.2">
      <c r="A20" s="17" t="s">
        <v>65</v>
      </c>
      <c r="B20" s="33">
        <v>1591.5</v>
      </c>
      <c r="C20" s="19" t="s">
        <v>5</v>
      </c>
      <c r="D20" s="12">
        <v>0</v>
      </c>
      <c r="E20" s="12">
        <v>-23</v>
      </c>
      <c r="F20" s="39">
        <v>1591</v>
      </c>
      <c r="G20" s="34">
        <v>20</v>
      </c>
      <c r="H20" s="46">
        <v>0.5</v>
      </c>
      <c r="I20" s="55">
        <v>10</v>
      </c>
      <c r="J20" s="53">
        <v>5.0000000000000002E-5</v>
      </c>
      <c r="K20" s="53">
        <v>5.0000000000000004E-6</v>
      </c>
      <c r="L20" s="54">
        <v>10</v>
      </c>
      <c r="M20" s="50">
        <v>4.0000000000000001E-3</v>
      </c>
      <c r="N20" s="50">
        <v>4.0000000000000002E-4</v>
      </c>
      <c r="O20" s="51">
        <v>10</v>
      </c>
      <c r="P20" s="38"/>
      <c r="Q20" s="38"/>
      <c r="R20" s="41"/>
    </row>
    <row r="21" spans="1:18" x14ac:dyDescent="0.2">
      <c r="A21" s="17" t="s">
        <v>66</v>
      </c>
      <c r="B21" s="33">
        <v>1591.5</v>
      </c>
      <c r="C21" s="19" t="s">
        <v>5</v>
      </c>
      <c r="D21" s="12">
        <v>103895</v>
      </c>
      <c r="E21" s="12">
        <v>167536</v>
      </c>
      <c r="F21" s="39">
        <v>1591</v>
      </c>
      <c r="G21" s="34">
        <v>20</v>
      </c>
      <c r="H21" s="46">
        <v>0.5</v>
      </c>
      <c r="I21" s="55">
        <v>10</v>
      </c>
      <c r="J21" s="53">
        <v>5.0000000000000002E-5</v>
      </c>
      <c r="K21" s="53">
        <v>5.0000000000000004E-6</v>
      </c>
      <c r="L21" s="54">
        <v>10</v>
      </c>
      <c r="M21" s="50">
        <v>4.0000000000000001E-3</v>
      </c>
      <c r="N21" s="50">
        <v>4.0000000000000002E-4</v>
      </c>
      <c r="O21" s="51">
        <v>10</v>
      </c>
      <c r="P21" s="38"/>
      <c r="Q21" s="40"/>
      <c r="R21" s="41"/>
    </row>
    <row r="22" spans="1:18" x14ac:dyDescent="0.2">
      <c r="A22" s="17" t="s">
        <v>67</v>
      </c>
      <c r="B22" s="33">
        <v>1591.5</v>
      </c>
      <c r="C22" s="19" t="s">
        <v>5</v>
      </c>
      <c r="D22" s="12">
        <v>207691</v>
      </c>
      <c r="E22" s="12">
        <v>242983</v>
      </c>
      <c r="F22" s="39">
        <v>1591</v>
      </c>
      <c r="G22" s="34">
        <v>20</v>
      </c>
      <c r="H22" s="46">
        <v>0.5</v>
      </c>
      <c r="I22" s="55">
        <v>10</v>
      </c>
      <c r="J22" s="53">
        <v>5.0000000000000002E-5</v>
      </c>
      <c r="K22" s="53">
        <v>5.0000000000000004E-6</v>
      </c>
      <c r="L22" s="54">
        <v>10</v>
      </c>
      <c r="M22" s="50">
        <v>4.0000000000000001E-3</v>
      </c>
      <c r="N22" s="50">
        <v>4.0000000000000002E-4</v>
      </c>
      <c r="O22" s="51">
        <v>10</v>
      </c>
      <c r="P22" s="38"/>
      <c r="Q22" s="40"/>
      <c r="R22" s="41"/>
    </row>
    <row r="23" spans="1:18" x14ac:dyDescent="0.2">
      <c r="A23" s="17" t="s">
        <v>68</v>
      </c>
      <c r="B23" s="33">
        <v>1591.5</v>
      </c>
      <c r="C23" s="19" t="s">
        <v>5</v>
      </c>
      <c r="D23" s="12">
        <v>304323</v>
      </c>
      <c r="E23" s="12">
        <v>300344</v>
      </c>
      <c r="F23" s="39">
        <v>1591</v>
      </c>
      <c r="G23" s="34">
        <v>20</v>
      </c>
      <c r="H23" s="46">
        <v>0.5</v>
      </c>
      <c r="I23" s="55">
        <v>10</v>
      </c>
      <c r="J23" s="53">
        <v>5.0000000000000002E-5</v>
      </c>
      <c r="K23" s="53">
        <v>5.0000000000000004E-6</v>
      </c>
      <c r="L23" s="54">
        <v>10</v>
      </c>
      <c r="M23" s="50">
        <v>4.0000000000000001E-3</v>
      </c>
      <c r="N23" s="50">
        <v>4.0000000000000002E-4</v>
      </c>
      <c r="O23" s="51">
        <v>10</v>
      </c>
      <c r="P23" s="38"/>
      <c r="Q23" s="40"/>
      <c r="R23" s="41"/>
    </row>
    <row r="24" spans="1:18" x14ac:dyDescent="0.2">
      <c r="A24" s="17" t="s">
        <v>69</v>
      </c>
      <c r="B24" s="33">
        <v>1591.5</v>
      </c>
      <c r="C24" s="19" t="s">
        <v>5</v>
      </c>
      <c r="D24" s="12">
        <v>398969</v>
      </c>
      <c r="E24" s="12">
        <v>348977</v>
      </c>
      <c r="F24" s="39">
        <v>1591</v>
      </c>
      <c r="G24" s="34">
        <v>20</v>
      </c>
      <c r="H24" s="46">
        <v>0.5</v>
      </c>
      <c r="I24" s="55">
        <v>10</v>
      </c>
      <c r="J24" s="53">
        <v>5.0000000000000002E-5</v>
      </c>
      <c r="K24" s="53">
        <v>5.0000000000000004E-6</v>
      </c>
      <c r="L24" s="54">
        <v>10</v>
      </c>
      <c r="M24" s="50">
        <v>4.0000000000000001E-3</v>
      </c>
      <c r="N24" s="50">
        <v>4.0000000000000002E-4</v>
      </c>
      <c r="O24" s="51">
        <v>10</v>
      </c>
      <c r="P24" s="38"/>
      <c r="Q24" s="40"/>
      <c r="R24" s="41"/>
    </row>
    <row r="25" spans="1:18" x14ac:dyDescent="0.2">
      <c r="A25" s="17" t="s">
        <v>70</v>
      </c>
      <c r="B25" s="33">
        <v>1591.5</v>
      </c>
      <c r="C25" s="19" t="s">
        <v>5</v>
      </c>
      <c r="D25" s="12">
        <v>494778</v>
      </c>
      <c r="E25" s="12">
        <v>394506</v>
      </c>
      <c r="F25" s="39">
        <v>1591</v>
      </c>
      <c r="G25" s="34">
        <v>20</v>
      </c>
      <c r="H25" s="46">
        <v>0.5</v>
      </c>
      <c r="I25" s="55">
        <v>10</v>
      </c>
      <c r="J25" s="53">
        <v>5.0000000000000002E-5</v>
      </c>
      <c r="K25" s="53">
        <v>5.0000000000000004E-6</v>
      </c>
      <c r="L25" s="54">
        <v>10</v>
      </c>
      <c r="M25" s="50">
        <v>4.0000000000000001E-3</v>
      </c>
      <c r="N25" s="50">
        <v>4.0000000000000002E-4</v>
      </c>
      <c r="O25" s="51">
        <v>10</v>
      </c>
      <c r="P25" s="38"/>
      <c r="Q25" s="40"/>
      <c r="R25" s="41"/>
    </row>
    <row r="26" spans="1:18" x14ac:dyDescent="0.2">
      <c r="A26" s="17" t="s">
        <v>71</v>
      </c>
      <c r="B26" s="33">
        <v>1591.5</v>
      </c>
      <c r="C26" s="19" t="s">
        <v>5</v>
      </c>
      <c r="D26" s="12">
        <v>592475</v>
      </c>
      <c r="E26" s="12">
        <v>437881</v>
      </c>
      <c r="F26" s="39">
        <v>1591</v>
      </c>
      <c r="G26" s="34">
        <v>20</v>
      </c>
      <c r="H26" s="46">
        <v>0.5</v>
      </c>
      <c r="I26" s="55">
        <v>10</v>
      </c>
      <c r="J26" s="53">
        <v>5.0000000000000002E-5</v>
      </c>
      <c r="K26" s="53">
        <v>5.0000000000000004E-6</v>
      </c>
      <c r="L26" s="54">
        <v>10</v>
      </c>
      <c r="M26" s="50">
        <v>4.0000000000000001E-3</v>
      </c>
      <c r="N26" s="50">
        <v>4.0000000000000002E-4</v>
      </c>
      <c r="O26" s="51">
        <v>10</v>
      </c>
      <c r="P26" s="38"/>
      <c r="Q26" s="38"/>
      <c r="R26" s="41"/>
    </row>
    <row r="27" spans="1:18" x14ac:dyDescent="0.2">
      <c r="A27" s="17" t="s">
        <v>72</v>
      </c>
      <c r="B27" s="33">
        <v>1591.5</v>
      </c>
      <c r="C27" s="19" t="s">
        <v>5</v>
      </c>
      <c r="D27" s="12">
        <v>689987</v>
      </c>
      <c r="E27" s="12">
        <v>478933</v>
      </c>
      <c r="F27" s="39">
        <v>1591</v>
      </c>
      <c r="G27" s="34">
        <v>20</v>
      </c>
      <c r="H27" s="46">
        <v>0.5</v>
      </c>
      <c r="I27" s="55">
        <v>10</v>
      </c>
      <c r="J27" s="53">
        <v>5.0000000000000002E-5</v>
      </c>
      <c r="K27" s="53">
        <v>5.0000000000000004E-6</v>
      </c>
      <c r="L27" s="54">
        <v>10</v>
      </c>
      <c r="M27" s="50">
        <v>4.0000000000000001E-3</v>
      </c>
      <c r="N27" s="50">
        <v>4.0000000000000002E-4</v>
      </c>
      <c r="O27" s="51">
        <v>10</v>
      </c>
      <c r="P27" s="38"/>
      <c r="Q27" s="40"/>
      <c r="R27" s="41"/>
    </row>
    <row r="28" spans="1:18" x14ac:dyDescent="0.2">
      <c r="A28" s="17" t="s">
        <v>73</v>
      </c>
      <c r="B28" s="33">
        <v>1591.5</v>
      </c>
      <c r="C28" s="19" t="s">
        <v>5</v>
      </c>
      <c r="D28" s="12">
        <v>783333</v>
      </c>
      <c r="E28" s="12">
        <v>517323</v>
      </c>
      <c r="F28" s="39">
        <v>1591</v>
      </c>
      <c r="G28" s="34">
        <v>20</v>
      </c>
      <c r="H28" s="46">
        <v>0.5</v>
      </c>
      <c r="I28" s="55">
        <v>10</v>
      </c>
      <c r="J28" s="53">
        <v>5.0000000000000002E-5</v>
      </c>
      <c r="K28" s="53">
        <v>5.0000000000000004E-6</v>
      </c>
      <c r="L28" s="54">
        <v>10</v>
      </c>
      <c r="M28" s="50">
        <v>4.0000000000000001E-3</v>
      </c>
      <c r="N28" s="50">
        <v>4.0000000000000002E-4</v>
      </c>
      <c r="O28" s="51">
        <v>10</v>
      </c>
      <c r="P28" s="38"/>
      <c r="Q28" s="40"/>
      <c r="R28" s="41"/>
    </row>
    <row r="29" spans="1:18" x14ac:dyDescent="0.2">
      <c r="A29" s="17" t="s">
        <v>74</v>
      </c>
      <c r="B29" s="33">
        <v>1591.5</v>
      </c>
      <c r="C29" s="19" t="s">
        <v>5</v>
      </c>
      <c r="D29" s="12">
        <v>878587</v>
      </c>
      <c r="E29" s="12">
        <v>555569</v>
      </c>
      <c r="F29" s="39">
        <v>1591</v>
      </c>
      <c r="G29" s="34">
        <v>20</v>
      </c>
      <c r="H29" s="46">
        <v>0.5</v>
      </c>
      <c r="I29" s="55">
        <v>10</v>
      </c>
      <c r="J29" s="53">
        <v>5.0000000000000002E-5</v>
      </c>
      <c r="K29" s="53">
        <v>5.0000000000000004E-6</v>
      </c>
      <c r="L29" s="54">
        <v>10</v>
      </c>
      <c r="M29" s="50">
        <v>4.0000000000000001E-3</v>
      </c>
      <c r="N29" s="50">
        <v>4.0000000000000002E-4</v>
      </c>
      <c r="O29" s="51">
        <v>10</v>
      </c>
      <c r="P29" s="38"/>
      <c r="Q29" s="40"/>
      <c r="R29" s="41"/>
    </row>
    <row r="30" spans="1:18" x14ac:dyDescent="0.2">
      <c r="A30" s="17" t="s">
        <v>75</v>
      </c>
      <c r="B30" s="33">
        <v>1591.5</v>
      </c>
      <c r="C30" s="19" t="s">
        <v>5</v>
      </c>
      <c r="D30" s="12">
        <v>985448</v>
      </c>
      <c r="E30" s="12">
        <v>596406</v>
      </c>
      <c r="F30" s="39">
        <v>1591</v>
      </c>
      <c r="G30" s="34">
        <v>20</v>
      </c>
      <c r="H30" s="46">
        <v>0.5</v>
      </c>
      <c r="I30" s="55">
        <v>10</v>
      </c>
      <c r="J30" s="53">
        <v>5.0000000000000002E-5</v>
      </c>
      <c r="K30" s="53">
        <v>5.0000000000000004E-6</v>
      </c>
      <c r="L30" s="54">
        <v>10</v>
      </c>
      <c r="M30" s="50">
        <v>4.0000000000000001E-3</v>
      </c>
      <c r="N30" s="50">
        <v>4.0000000000000002E-4</v>
      </c>
      <c r="O30" s="51">
        <v>10</v>
      </c>
      <c r="P30" s="38"/>
      <c r="Q30" s="40"/>
      <c r="R30" s="41"/>
    </row>
    <row r="31" spans="1:18" x14ac:dyDescent="0.2">
      <c r="A31" s="17"/>
      <c r="B31" s="33"/>
      <c r="C31" s="19"/>
      <c r="D31" s="12"/>
      <c r="E31" s="12"/>
      <c r="F31" s="39"/>
      <c r="G31" s="34"/>
      <c r="H31" s="46"/>
      <c r="I31" s="55"/>
      <c r="J31" s="52"/>
      <c r="K31" s="53"/>
      <c r="L31" s="54"/>
      <c r="M31" s="49"/>
      <c r="N31" s="50"/>
      <c r="O31" s="51"/>
      <c r="P31" s="38"/>
      <c r="Q31" s="40"/>
      <c r="R31" s="41"/>
    </row>
    <row r="32" spans="1:18" x14ac:dyDescent="0.2">
      <c r="A32" s="17"/>
      <c r="B32" s="33"/>
      <c r="C32" s="19"/>
      <c r="D32" s="12"/>
      <c r="E32" s="12"/>
      <c r="F32" s="39"/>
      <c r="G32" s="34"/>
      <c r="H32" s="46"/>
      <c r="I32" s="55"/>
      <c r="J32" s="52"/>
      <c r="K32" s="53"/>
      <c r="L32" s="54"/>
      <c r="M32" s="49"/>
      <c r="N32" s="50"/>
      <c r="O32" s="51"/>
      <c r="P32" s="38"/>
      <c r="Q32" s="40"/>
      <c r="R32" s="41"/>
    </row>
    <row r="33" spans="1:18" x14ac:dyDescent="0.2">
      <c r="A33" s="17"/>
      <c r="B33" s="33"/>
      <c r="C33" s="19"/>
      <c r="D33" s="12"/>
      <c r="E33" s="12"/>
      <c r="F33" s="39"/>
      <c r="G33" s="34"/>
      <c r="H33" s="46"/>
      <c r="I33" s="55"/>
      <c r="J33" s="52"/>
      <c r="K33" s="53"/>
      <c r="L33" s="54"/>
      <c r="M33" s="49"/>
      <c r="N33" s="50"/>
      <c r="O33" s="51"/>
      <c r="P33" s="38"/>
      <c r="Q33" s="40"/>
      <c r="R33" s="41"/>
    </row>
    <row r="34" spans="1:18" x14ac:dyDescent="0.2">
      <c r="A34" s="17"/>
      <c r="B34" s="33"/>
      <c r="C34" s="19"/>
      <c r="D34" s="12"/>
      <c r="E34" s="12"/>
      <c r="F34" s="39"/>
      <c r="G34" s="34"/>
      <c r="H34" s="46"/>
      <c r="I34" s="55"/>
      <c r="J34" s="52"/>
      <c r="K34" s="53"/>
      <c r="L34" s="54"/>
      <c r="M34" s="49"/>
      <c r="N34" s="50"/>
      <c r="O34" s="51"/>
      <c r="P34" s="38"/>
      <c r="Q34" s="38"/>
      <c r="R34" s="41"/>
    </row>
    <row r="35" spans="1:18" x14ac:dyDescent="0.2">
      <c r="A35" s="17"/>
      <c r="B35" s="33"/>
      <c r="C35" s="19"/>
      <c r="D35" s="12"/>
      <c r="E35" s="12"/>
      <c r="F35" s="39"/>
      <c r="G35" s="34"/>
      <c r="H35" s="46"/>
      <c r="I35" s="55"/>
      <c r="J35" s="52"/>
      <c r="K35" s="53"/>
      <c r="L35" s="54"/>
      <c r="M35" s="49"/>
      <c r="N35" s="50"/>
      <c r="O35" s="51"/>
      <c r="P35" s="38"/>
      <c r="Q35" s="38"/>
      <c r="R35" s="38"/>
    </row>
    <row r="36" spans="1:18" x14ac:dyDescent="0.2">
      <c r="A36" s="17"/>
      <c r="B36" s="33"/>
      <c r="C36" s="19"/>
      <c r="D36" s="12"/>
      <c r="E36" s="12"/>
      <c r="F36" s="39"/>
      <c r="G36" s="34"/>
      <c r="H36" s="46"/>
      <c r="I36" s="55"/>
      <c r="J36" s="52"/>
      <c r="K36" s="53"/>
      <c r="L36" s="54"/>
      <c r="M36" s="49"/>
      <c r="N36" s="50"/>
      <c r="O36" s="51"/>
      <c r="P36" s="38"/>
      <c r="Q36" s="38"/>
      <c r="R36" s="38"/>
    </row>
    <row r="37" spans="1:18" x14ac:dyDescent="0.2">
      <c r="A37" s="17"/>
      <c r="B37" s="33"/>
      <c r="C37" s="19"/>
      <c r="D37" s="12"/>
      <c r="E37" s="12"/>
      <c r="F37" s="39"/>
      <c r="G37" s="34"/>
      <c r="H37" s="46"/>
      <c r="I37" s="55"/>
      <c r="J37" s="52"/>
      <c r="K37" s="53"/>
      <c r="L37" s="54"/>
      <c r="M37" s="49"/>
      <c r="N37" s="50"/>
      <c r="O37" s="51"/>
      <c r="P37" s="38"/>
      <c r="Q37" s="38"/>
      <c r="R37" s="38"/>
    </row>
    <row r="38" spans="1:18" x14ac:dyDescent="0.2">
      <c r="A38" s="17"/>
      <c r="B38" s="33"/>
      <c r="C38" s="19"/>
      <c r="D38" s="12"/>
      <c r="E38" s="12"/>
      <c r="F38" s="39"/>
      <c r="G38" s="34"/>
      <c r="H38" s="46"/>
      <c r="I38" s="55"/>
      <c r="J38" s="52"/>
      <c r="K38" s="53"/>
      <c r="L38" s="54"/>
      <c r="M38" s="49"/>
      <c r="N38" s="50"/>
      <c r="O38" s="51"/>
      <c r="P38" s="38"/>
      <c r="Q38" s="38"/>
      <c r="R38" s="38"/>
    </row>
    <row r="39" spans="1:18" x14ac:dyDescent="0.2">
      <c r="A39" s="17"/>
      <c r="B39" s="33"/>
      <c r="C39" s="19"/>
      <c r="D39" s="12"/>
      <c r="E39" s="12"/>
      <c r="F39" s="39"/>
      <c r="G39" s="34"/>
      <c r="H39" s="46"/>
      <c r="I39" s="55"/>
      <c r="J39" s="52"/>
      <c r="K39" s="53"/>
      <c r="L39" s="54"/>
      <c r="M39" s="49"/>
      <c r="N39" s="50"/>
      <c r="O39" s="51"/>
      <c r="P39" s="38"/>
      <c r="Q39" s="38"/>
      <c r="R39" s="38"/>
    </row>
    <row r="40" spans="1:18" x14ac:dyDescent="0.2">
      <c r="A40" s="17"/>
      <c r="B40" s="33"/>
      <c r="C40" s="19"/>
      <c r="D40" s="12"/>
      <c r="E40" s="12"/>
      <c r="F40" s="39"/>
      <c r="G40" s="34"/>
      <c r="H40" s="46"/>
      <c r="I40" s="55"/>
      <c r="J40" s="52"/>
      <c r="K40" s="53"/>
      <c r="L40" s="54"/>
      <c r="M40" s="49"/>
      <c r="N40" s="50"/>
      <c r="O40" s="51"/>
      <c r="P40" s="38"/>
      <c r="Q40" s="38"/>
      <c r="R40" s="38"/>
    </row>
    <row r="41" spans="1:18" x14ac:dyDescent="0.2">
      <c r="A41" s="17"/>
      <c r="B41" s="33"/>
      <c r="C41" s="19"/>
      <c r="D41" s="12"/>
      <c r="E41" s="12"/>
      <c r="F41" s="39"/>
      <c r="G41" s="34"/>
      <c r="H41" s="46"/>
      <c r="I41" s="55"/>
      <c r="J41" s="52"/>
      <c r="K41" s="53"/>
      <c r="L41" s="54"/>
      <c r="M41" s="49"/>
      <c r="N41" s="50"/>
      <c r="O41" s="51"/>
      <c r="P41" s="38"/>
      <c r="Q41" s="38"/>
      <c r="R41" s="38"/>
    </row>
    <row r="42" spans="1:18" x14ac:dyDescent="0.2">
      <c r="A42" s="17"/>
      <c r="B42" s="33"/>
      <c r="C42" s="19"/>
      <c r="D42" s="12"/>
      <c r="E42" s="12"/>
      <c r="F42" s="39"/>
      <c r="G42" s="34"/>
      <c r="H42" s="46"/>
      <c r="I42" s="55"/>
      <c r="J42" s="52"/>
      <c r="K42" s="53"/>
      <c r="L42" s="54"/>
      <c r="M42" s="49"/>
      <c r="N42" s="50"/>
      <c r="O42" s="51"/>
      <c r="P42" s="38"/>
      <c r="Q42" s="38"/>
      <c r="R42" s="38"/>
    </row>
    <row r="43" spans="1:18" x14ac:dyDescent="0.2">
      <c r="A43" s="17"/>
      <c r="B43" s="33"/>
      <c r="C43" s="19"/>
      <c r="D43" s="12"/>
      <c r="E43" s="12"/>
      <c r="F43" s="39"/>
      <c r="G43" s="34"/>
      <c r="H43" s="46"/>
      <c r="I43" s="55"/>
      <c r="J43" s="52"/>
      <c r="K43" s="53"/>
      <c r="L43" s="54"/>
      <c r="M43" s="49"/>
      <c r="N43" s="50"/>
      <c r="O43" s="51"/>
      <c r="P43" s="38"/>
      <c r="Q43" s="38"/>
      <c r="R43" s="38"/>
    </row>
    <row r="44" spans="1:18" x14ac:dyDescent="0.2">
      <c r="A44" s="17"/>
      <c r="B44" s="33"/>
      <c r="C44" s="19"/>
      <c r="D44" s="12"/>
      <c r="E44" s="12"/>
      <c r="F44" s="39"/>
      <c r="G44" s="34"/>
      <c r="H44" s="46"/>
      <c r="I44" s="55"/>
      <c r="J44" s="52"/>
      <c r="K44" s="53"/>
      <c r="L44" s="54"/>
      <c r="M44" s="49"/>
      <c r="N44" s="50"/>
      <c r="O44" s="51"/>
      <c r="P44" s="38"/>
      <c r="Q44" s="38"/>
      <c r="R44" s="38"/>
    </row>
    <row r="45" spans="1:18" x14ac:dyDescent="0.2">
      <c r="A45" s="17"/>
      <c r="B45" s="33"/>
      <c r="C45" s="19"/>
      <c r="D45" s="12"/>
      <c r="E45" s="12"/>
      <c r="F45" s="39"/>
      <c r="G45" s="34"/>
      <c r="H45" s="46"/>
      <c r="I45" s="55"/>
      <c r="J45" s="52"/>
      <c r="K45" s="53"/>
      <c r="L45" s="54"/>
      <c r="M45" s="49"/>
      <c r="N45" s="50"/>
      <c r="O45" s="51"/>
      <c r="P45" s="38"/>
      <c r="Q45" s="38"/>
      <c r="R45" s="38"/>
    </row>
    <row r="46" spans="1:18" x14ac:dyDescent="0.2">
      <c r="A46" s="17"/>
      <c r="B46" s="33"/>
      <c r="C46" s="19"/>
      <c r="D46" s="12"/>
      <c r="E46" s="12"/>
      <c r="F46" s="39"/>
      <c r="G46" s="34"/>
      <c r="H46" s="46"/>
      <c r="I46" s="55"/>
      <c r="J46" s="52"/>
      <c r="K46" s="53"/>
      <c r="L46" s="54"/>
      <c r="M46" s="49"/>
      <c r="N46" s="50"/>
      <c r="O46" s="51"/>
      <c r="P46" s="38"/>
      <c r="Q46" s="38"/>
      <c r="R46" s="38"/>
    </row>
    <row r="47" spans="1:18" x14ac:dyDescent="0.2">
      <c r="A47" s="17"/>
      <c r="B47" s="33"/>
      <c r="C47" s="19"/>
      <c r="D47" s="12"/>
      <c r="E47" s="12"/>
      <c r="F47" s="39"/>
      <c r="G47" s="34"/>
      <c r="H47" s="46"/>
      <c r="I47" s="55"/>
      <c r="J47" s="52"/>
      <c r="K47" s="53"/>
      <c r="L47" s="54"/>
      <c r="M47" s="49"/>
      <c r="N47" s="50"/>
      <c r="O47" s="51"/>
      <c r="P47" s="38"/>
      <c r="Q47" s="38"/>
      <c r="R47" s="38"/>
    </row>
    <row r="48" spans="1:18" x14ac:dyDescent="0.2">
      <c r="A48" s="17"/>
      <c r="B48" s="33"/>
      <c r="C48" s="19"/>
      <c r="D48" s="12"/>
      <c r="E48" s="12"/>
      <c r="F48" s="39"/>
      <c r="G48" s="34"/>
      <c r="H48" s="46"/>
      <c r="I48" s="55"/>
      <c r="J48" s="52"/>
      <c r="K48" s="53"/>
      <c r="L48" s="54"/>
      <c r="M48" s="49"/>
      <c r="N48" s="50"/>
      <c r="O48" s="51"/>
      <c r="P48" s="38"/>
      <c r="Q48" s="38"/>
      <c r="R48" s="38"/>
    </row>
    <row r="49" spans="1:18" x14ac:dyDescent="0.2">
      <c r="A49" s="17"/>
      <c r="B49" s="33"/>
      <c r="C49" s="19"/>
      <c r="D49" s="12"/>
      <c r="E49" s="12"/>
      <c r="F49" s="39"/>
      <c r="G49" s="34"/>
      <c r="H49" s="46"/>
      <c r="I49" s="55"/>
      <c r="J49" s="52"/>
      <c r="K49" s="53"/>
      <c r="L49" s="54"/>
      <c r="M49" s="49"/>
      <c r="N49" s="50"/>
      <c r="O49" s="51"/>
      <c r="P49" s="38"/>
      <c r="Q49" s="38"/>
      <c r="R49" s="38"/>
    </row>
    <row r="50" spans="1:18" x14ac:dyDescent="0.2">
      <c r="A50" s="17"/>
      <c r="B50" s="33"/>
      <c r="C50" s="19"/>
      <c r="D50" s="12"/>
      <c r="E50" s="12"/>
      <c r="F50" s="39"/>
      <c r="G50" s="34"/>
      <c r="H50" s="46"/>
      <c r="I50" s="55"/>
      <c r="J50" s="52"/>
      <c r="K50" s="53"/>
      <c r="L50" s="54"/>
      <c r="M50" s="49"/>
      <c r="N50" s="50"/>
      <c r="O50" s="51"/>
      <c r="P50" s="38"/>
      <c r="Q50" s="38"/>
      <c r="R50" s="38"/>
    </row>
    <row r="51" spans="1:18" x14ac:dyDescent="0.2">
      <c r="A51" s="17"/>
      <c r="B51" s="33"/>
      <c r="C51" s="19"/>
      <c r="D51" s="12"/>
      <c r="E51" s="12"/>
      <c r="F51" s="39"/>
      <c r="G51" s="34"/>
      <c r="H51" s="46"/>
      <c r="I51" s="55"/>
      <c r="J51" s="52"/>
      <c r="K51" s="53"/>
      <c r="L51" s="54"/>
      <c r="M51" s="49"/>
      <c r="N51" s="50"/>
      <c r="O51" s="51"/>
      <c r="P51" s="38"/>
      <c r="Q51" s="38"/>
      <c r="R51" s="38"/>
    </row>
    <row r="52" spans="1:18" x14ac:dyDescent="0.2">
      <c r="A52" s="17"/>
      <c r="B52" s="33"/>
      <c r="C52" s="19"/>
      <c r="D52" s="12"/>
      <c r="E52" s="12"/>
      <c r="F52" s="39"/>
      <c r="G52" s="34"/>
      <c r="H52" s="46"/>
      <c r="I52" s="55"/>
      <c r="J52" s="52"/>
      <c r="K52" s="53"/>
      <c r="L52" s="54"/>
      <c r="M52" s="49"/>
      <c r="N52" s="50"/>
      <c r="O52" s="51"/>
      <c r="P52" s="38"/>
      <c r="Q52" s="38"/>
      <c r="R52" s="38"/>
    </row>
    <row r="53" spans="1:18" x14ac:dyDescent="0.2">
      <c r="A53" s="17"/>
      <c r="B53" s="33"/>
      <c r="C53" s="19"/>
      <c r="D53" s="12"/>
      <c r="E53" s="12"/>
      <c r="F53" s="39"/>
      <c r="G53" s="34"/>
      <c r="H53" s="46"/>
      <c r="I53" s="55"/>
      <c r="J53" s="52"/>
      <c r="K53" s="53"/>
      <c r="L53" s="54"/>
      <c r="M53" s="49"/>
      <c r="N53" s="50"/>
      <c r="O53" s="51"/>
      <c r="P53" s="38"/>
      <c r="Q53" s="38"/>
      <c r="R53" s="38"/>
    </row>
    <row r="54" spans="1:18" x14ac:dyDescent="0.2">
      <c r="A54" s="17"/>
      <c r="B54" s="33"/>
      <c r="C54" s="19"/>
      <c r="D54" s="12"/>
      <c r="E54" s="12"/>
      <c r="F54" s="39"/>
      <c r="G54" s="34"/>
      <c r="H54" s="46"/>
      <c r="I54" s="55"/>
      <c r="J54" s="53"/>
      <c r="K54" s="53"/>
      <c r="L54" s="54"/>
      <c r="M54" s="49"/>
      <c r="N54" s="50"/>
      <c r="O54" s="51"/>
      <c r="P54" s="38"/>
      <c r="Q54" s="38"/>
      <c r="R54" s="38"/>
    </row>
    <row r="55" spans="1:18" x14ac:dyDescent="0.2">
      <c r="A55" s="17"/>
      <c r="B55" s="33"/>
      <c r="C55" s="19"/>
      <c r="D55" s="12"/>
      <c r="E55" s="12"/>
      <c r="F55" s="39"/>
      <c r="G55" s="34"/>
      <c r="H55" s="46"/>
      <c r="I55" s="55"/>
      <c r="J55" s="52"/>
      <c r="K55" s="53"/>
      <c r="L55" s="54"/>
      <c r="M55" s="49"/>
      <c r="N55" s="50"/>
      <c r="O55" s="51"/>
      <c r="P55" s="38"/>
      <c r="Q55" s="38"/>
      <c r="R55" s="38"/>
    </row>
    <row r="56" spans="1:18" x14ac:dyDescent="0.2">
      <c r="A56" s="17"/>
      <c r="B56" s="33"/>
      <c r="C56" s="19"/>
      <c r="D56" s="12"/>
      <c r="E56" s="12"/>
      <c r="F56" s="39"/>
      <c r="G56" s="34"/>
      <c r="H56" s="46"/>
      <c r="I56" s="55"/>
      <c r="J56" s="53"/>
      <c r="K56" s="53"/>
      <c r="L56" s="54"/>
      <c r="M56" s="49"/>
      <c r="N56" s="50"/>
      <c r="O56" s="51"/>
      <c r="P56" s="38"/>
      <c r="Q56" s="38"/>
      <c r="R56" s="38"/>
    </row>
    <row r="57" spans="1:18" x14ac:dyDescent="0.2">
      <c r="A57" s="17"/>
      <c r="B57" s="33"/>
      <c r="C57" s="19"/>
      <c r="D57" s="12"/>
      <c r="E57" s="12"/>
      <c r="F57" s="39"/>
      <c r="G57" s="34"/>
      <c r="H57" s="46"/>
      <c r="I57" s="55"/>
      <c r="J57" s="52"/>
      <c r="K57" s="53"/>
      <c r="L57" s="54"/>
      <c r="M57" s="49"/>
      <c r="N57" s="50"/>
      <c r="O57" s="51"/>
      <c r="P57" s="38"/>
      <c r="Q57" s="38"/>
      <c r="R57" s="38"/>
    </row>
    <row r="58" spans="1:18" x14ac:dyDescent="0.2">
      <c r="A58" s="17"/>
      <c r="B58" s="33"/>
      <c r="C58" s="19"/>
      <c r="D58" s="12"/>
      <c r="E58" s="12"/>
      <c r="F58" s="39"/>
      <c r="G58" s="34"/>
      <c r="H58" s="46"/>
      <c r="I58" s="55"/>
      <c r="J58" s="52"/>
      <c r="K58" s="53"/>
      <c r="L58" s="54"/>
      <c r="M58" s="49"/>
      <c r="N58" s="50"/>
      <c r="O58" s="51"/>
      <c r="P58" s="38"/>
      <c r="Q58" s="38"/>
      <c r="R58" s="38"/>
    </row>
    <row r="59" spans="1:18" x14ac:dyDescent="0.2">
      <c r="A59" s="17"/>
      <c r="B59" s="33"/>
      <c r="C59" s="19"/>
      <c r="D59" s="12"/>
      <c r="E59" s="12"/>
      <c r="F59" s="39"/>
      <c r="G59" s="34"/>
      <c r="H59" s="46"/>
      <c r="I59" s="55"/>
      <c r="J59" s="52"/>
      <c r="K59" s="53"/>
      <c r="L59" s="54"/>
      <c r="M59" s="49"/>
      <c r="N59" s="50"/>
      <c r="O59" s="51"/>
      <c r="P59" s="38"/>
      <c r="Q59" s="38"/>
      <c r="R59" s="38"/>
    </row>
    <row r="60" spans="1:18" x14ac:dyDescent="0.2">
      <c r="A60" s="17"/>
      <c r="B60" s="33"/>
      <c r="C60" s="19"/>
      <c r="D60" s="12"/>
      <c r="E60" s="12"/>
      <c r="F60" s="39"/>
      <c r="G60" s="34"/>
      <c r="H60" s="46"/>
      <c r="I60" s="55"/>
      <c r="J60" s="52"/>
      <c r="K60" s="53"/>
      <c r="L60" s="54"/>
      <c r="M60" s="49"/>
      <c r="N60" s="50"/>
      <c r="O60" s="51"/>
      <c r="P60" s="38"/>
      <c r="Q60" s="38"/>
      <c r="R60" s="38"/>
    </row>
    <row r="61" spans="1:18" x14ac:dyDescent="0.2">
      <c r="A61" s="17"/>
      <c r="B61" s="33"/>
      <c r="C61" s="19"/>
      <c r="D61" s="12"/>
      <c r="E61" s="12"/>
      <c r="F61" s="39"/>
      <c r="G61" s="34"/>
      <c r="H61" s="46"/>
      <c r="I61" s="55"/>
      <c r="J61" s="52"/>
      <c r="K61" s="53"/>
      <c r="L61" s="54"/>
      <c r="M61" s="49"/>
      <c r="N61" s="50"/>
      <c r="O61" s="51"/>
      <c r="P61" s="38"/>
      <c r="Q61" s="38"/>
      <c r="R61" s="38"/>
    </row>
    <row r="62" spans="1:18" x14ac:dyDescent="0.2">
      <c r="A62" s="17"/>
      <c r="B62" s="33"/>
      <c r="C62" s="19"/>
      <c r="D62" s="12"/>
      <c r="E62" s="12"/>
      <c r="F62" s="39"/>
      <c r="G62" s="34"/>
      <c r="H62" s="46"/>
      <c r="I62" s="55"/>
      <c r="J62" s="52"/>
      <c r="K62" s="53"/>
      <c r="L62" s="54"/>
      <c r="M62" s="49"/>
      <c r="N62" s="50"/>
      <c r="O62" s="51"/>
      <c r="P62" s="38"/>
      <c r="Q62" s="38"/>
      <c r="R62" s="38"/>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23"/>
  <sheetViews>
    <sheetView workbookViewId="0">
      <pane xSplit="3" ySplit="1" topLeftCell="D2" activePane="bottomRight" state="frozen"/>
      <selection pane="topRight" activeCell="D1" sqref="D1"/>
      <selection pane="bottomLeft" activeCell="A2" sqref="A2"/>
      <selection pane="bottomRight" activeCell="Q3" sqref="Q3"/>
    </sheetView>
  </sheetViews>
  <sheetFormatPr defaultColWidth="11.42578125" defaultRowHeight="12.75" x14ac:dyDescent="0.2"/>
  <cols>
    <col min="8" max="15" width="11.42578125" customWidth="1"/>
    <col min="16" max="16" width="12.28515625" customWidth="1"/>
    <col min="17" max="17" width="12.42578125" bestFit="1" customWidth="1"/>
    <col min="18" max="18" width="13.140625" bestFit="1" customWidth="1"/>
    <col min="26" max="27" width="15" customWidth="1"/>
    <col min="28" max="28" width="13.7109375" bestFit="1" customWidth="1"/>
    <col min="32" max="32" width="13.140625" bestFit="1" customWidth="1"/>
    <col min="36" max="36" width="17.28515625" customWidth="1"/>
    <col min="39" max="39" width="13.140625" bestFit="1" customWidth="1"/>
    <col min="45" max="45" width="13.140625" bestFit="1" customWidth="1"/>
  </cols>
  <sheetData>
    <row r="1" spans="1:43" x14ac:dyDescent="0.2">
      <c r="A1" s="16" t="s">
        <v>11</v>
      </c>
      <c r="B1" s="16" t="s">
        <v>0</v>
      </c>
      <c r="C1" s="16" t="s">
        <v>2</v>
      </c>
      <c r="D1" s="16" t="s">
        <v>29</v>
      </c>
      <c r="E1" s="16" t="s">
        <v>30</v>
      </c>
      <c r="F1" s="16" t="s">
        <v>31</v>
      </c>
      <c r="G1" s="16" t="s">
        <v>12</v>
      </c>
      <c r="H1" s="16" t="s">
        <v>32</v>
      </c>
      <c r="I1" s="16" t="s">
        <v>33</v>
      </c>
      <c r="J1" s="16" t="s">
        <v>34</v>
      </c>
      <c r="K1" s="16" t="s">
        <v>35</v>
      </c>
      <c r="L1" s="16" t="s">
        <v>36</v>
      </c>
      <c r="M1" s="16" t="s">
        <v>37</v>
      </c>
      <c r="N1" s="16" t="s">
        <v>38</v>
      </c>
      <c r="O1" s="16" t="s">
        <v>39</v>
      </c>
      <c r="P1" s="16" t="s">
        <v>40</v>
      </c>
      <c r="Q1" s="16" t="s">
        <v>41</v>
      </c>
      <c r="R1" s="16" t="s">
        <v>42</v>
      </c>
      <c r="S1" s="16" t="s">
        <v>43</v>
      </c>
      <c r="T1" s="16" t="s">
        <v>44</v>
      </c>
      <c r="U1" s="16" t="s">
        <v>45</v>
      </c>
      <c r="V1" s="16" t="s">
        <v>46</v>
      </c>
      <c r="W1" s="16" t="s">
        <v>47</v>
      </c>
      <c r="X1" s="16" t="s">
        <v>48</v>
      </c>
      <c r="Y1" s="16" t="s">
        <v>49</v>
      </c>
      <c r="Z1" s="16" t="s">
        <v>50</v>
      </c>
      <c r="AA1" s="16" t="s">
        <v>57</v>
      </c>
      <c r="AB1" s="16" t="s">
        <v>58</v>
      </c>
      <c r="AC1" s="16" t="s">
        <v>59</v>
      </c>
      <c r="AD1" s="16" t="s">
        <v>1</v>
      </c>
      <c r="AE1" s="16" t="s">
        <v>60</v>
      </c>
      <c r="AF1" s="16" t="s">
        <v>61</v>
      </c>
      <c r="AG1" s="16" t="s">
        <v>62</v>
      </c>
      <c r="AH1" s="16" t="s">
        <v>1</v>
      </c>
      <c r="AI1" s="16" t="s">
        <v>63</v>
      </c>
      <c r="AJ1" s="16"/>
      <c r="AK1" s="16"/>
      <c r="AL1" s="16"/>
      <c r="AO1" s="16"/>
    </row>
    <row r="2" spans="1:43" x14ac:dyDescent="0.2">
      <c r="A2" t="s">
        <v>65</v>
      </c>
      <c r="B2">
        <v>1591.5</v>
      </c>
      <c r="C2" t="s">
        <v>4</v>
      </c>
      <c r="D2">
        <v>0</v>
      </c>
      <c r="E2">
        <v>62</v>
      </c>
      <c r="F2">
        <v>1591</v>
      </c>
      <c r="G2">
        <v>20</v>
      </c>
      <c r="H2">
        <v>0.5</v>
      </c>
      <c r="I2">
        <v>10</v>
      </c>
      <c r="J2">
        <v>5.0000000000000002E-5</v>
      </c>
      <c r="K2">
        <v>5.0000000000000004E-6</v>
      </c>
      <c r="L2">
        <v>10</v>
      </c>
      <c r="M2">
        <v>4.0000000000000001E-3</v>
      </c>
      <c r="N2">
        <v>4.0000000000000002E-4</v>
      </c>
      <c r="O2">
        <v>10</v>
      </c>
      <c r="P2">
        <v>0</v>
      </c>
      <c r="Q2">
        <v>0</v>
      </c>
      <c r="R2">
        <v>0</v>
      </c>
      <c r="S2">
        <v>0</v>
      </c>
      <c r="T2">
        <v>0</v>
      </c>
      <c r="U2">
        <v>0</v>
      </c>
      <c r="V2">
        <v>1.257071026042052E-7</v>
      </c>
      <c r="W2">
        <v>1.2570710275100531E-3</v>
      </c>
      <c r="X2" s="10">
        <f t="shared" ref="X2:X18" si="0">Q2/V2</f>
        <v>0</v>
      </c>
      <c r="Y2" s="10">
        <f t="shared" ref="Y2:Y18" si="1">T2/W2</f>
        <v>0</v>
      </c>
      <c r="Z2" t="str">
        <f>A2&amp;B2</f>
        <v>L01591.5</v>
      </c>
      <c r="AA2" s="25">
        <v>1000</v>
      </c>
      <c r="AB2" s="42">
        <f>AA2*S2</f>
        <v>0</v>
      </c>
      <c r="AC2" s="28">
        <f>AA2*T2</f>
        <v>0</v>
      </c>
      <c r="AD2" s="10">
        <f>U2</f>
        <v>0</v>
      </c>
      <c r="AE2" s="25">
        <v>1000000</v>
      </c>
      <c r="AF2" s="25">
        <f>AE2*P2</f>
        <v>0</v>
      </c>
      <c r="AG2" s="10">
        <f>AE2*Q2</f>
        <v>0</v>
      </c>
      <c r="AH2" s="3">
        <f>R2</f>
        <v>0</v>
      </c>
      <c r="AI2" s="3">
        <f>B2</f>
        <v>1591.5</v>
      </c>
      <c r="AJ2" s="10"/>
      <c r="AL2" s="16"/>
      <c r="AO2" s="16"/>
    </row>
    <row r="3" spans="1:43" x14ac:dyDescent="0.2">
      <c r="A3" t="s">
        <v>66</v>
      </c>
      <c r="B3">
        <v>1591.5</v>
      </c>
      <c r="C3" t="s">
        <v>4</v>
      </c>
      <c r="D3">
        <v>101490</v>
      </c>
      <c r="E3">
        <v>194135</v>
      </c>
      <c r="F3">
        <v>1591</v>
      </c>
      <c r="G3">
        <v>20</v>
      </c>
      <c r="H3">
        <v>0.5</v>
      </c>
      <c r="I3">
        <v>10</v>
      </c>
      <c r="J3">
        <v>5.0000000000000002E-5</v>
      </c>
      <c r="K3">
        <v>5.0000000000000004E-6</v>
      </c>
      <c r="L3">
        <v>10</v>
      </c>
      <c r="M3">
        <v>4.0000000000000001E-3</v>
      </c>
      <c r="N3">
        <v>4.0000000000000002E-4</v>
      </c>
      <c r="O3">
        <v>10</v>
      </c>
      <c r="P3">
        <v>1.015108976635559E-2</v>
      </c>
      <c r="Q3">
        <v>9.0104883355186138E-7</v>
      </c>
      <c r="R3">
        <v>2.0142871658839789</v>
      </c>
      <c r="S3">
        <v>19.40867211366508</v>
      </c>
      <c r="T3">
        <v>0.11511800312028141</v>
      </c>
      <c r="U3">
        <v>2.0839745776262251</v>
      </c>
      <c r="V3">
        <v>1.9072482554206981E-7</v>
      </c>
      <c r="W3">
        <v>1.638460710927572E-3</v>
      </c>
      <c r="X3" s="10">
        <f t="shared" si="0"/>
        <v>4.7243395346722146</v>
      </c>
      <c r="Y3" s="10">
        <f t="shared" si="1"/>
        <v>70.259849596949039</v>
      </c>
      <c r="Z3" t="str">
        <f>A3&amp;B3</f>
        <v>L11591.5</v>
      </c>
      <c r="AA3" s="25">
        <v>1000</v>
      </c>
      <c r="AB3" s="42">
        <f t="shared" ref="AB3:AB23" si="2">AA3*S3</f>
        <v>19408.672113665081</v>
      </c>
      <c r="AC3" s="28">
        <f t="shared" ref="AC3:AC23" si="3">AA3*T3</f>
        <v>115.1180031202814</v>
      </c>
      <c r="AD3" s="10">
        <f t="shared" ref="AD3:AD23" si="4">U3</f>
        <v>2.0839745776262251</v>
      </c>
      <c r="AE3" s="25">
        <v>1000000</v>
      </c>
      <c r="AF3" s="25">
        <f t="shared" ref="AF3:AF23" si="5">AE3*P3</f>
        <v>10151.08976635559</v>
      </c>
      <c r="AG3" s="10">
        <f t="shared" ref="AG3:AG23" si="6">AE3*Q3</f>
        <v>0.90104883355186138</v>
      </c>
      <c r="AH3" s="3">
        <f t="shared" ref="AH3:AH23" si="7">R3</f>
        <v>2.0142871658839789</v>
      </c>
      <c r="AI3" s="3">
        <f t="shared" ref="AI3:AI23" si="8">B3</f>
        <v>1591.5</v>
      </c>
      <c r="AJ3" s="10"/>
    </row>
    <row r="4" spans="1:43" x14ac:dyDescent="0.2">
      <c r="A4" t="s">
        <v>67</v>
      </c>
      <c r="B4">
        <v>1591.5</v>
      </c>
      <c r="C4" t="s">
        <v>4</v>
      </c>
      <c r="D4">
        <v>199872</v>
      </c>
      <c r="E4">
        <v>279075</v>
      </c>
      <c r="F4">
        <v>1591</v>
      </c>
      <c r="G4">
        <v>20</v>
      </c>
      <c r="H4">
        <v>0.5</v>
      </c>
      <c r="I4">
        <v>10</v>
      </c>
      <c r="J4">
        <v>5.0000000000000002E-5</v>
      </c>
      <c r="K4">
        <v>5.0000000000000004E-6</v>
      </c>
      <c r="L4">
        <v>10</v>
      </c>
      <c r="M4">
        <v>4.0000000000000001E-3</v>
      </c>
      <c r="N4">
        <v>4.0000000000000002E-4</v>
      </c>
      <c r="O4">
        <v>10</v>
      </c>
      <c r="P4">
        <v>1.9991315536319089E-2</v>
      </c>
      <c r="Q4">
        <v>1.6250152697106631E-6</v>
      </c>
      <c r="R4">
        <v>2.036544885767873</v>
      </c>
      <c r="S4">
        <v>27.90327264714842</v>
      </c>
      <c r="T4">
        <v>0.1654960414164828</v>
      </c>
      <c r="U4">
        <v>2.083965226242531</v>
      </c>
      <c r="V4">
        <v>3.0807976707608129E-7</v>
      </c>
      <c r="W4">
        <v>2.3936220487426468E-3</v>
      </c>
      <c r="X4" s="10">
        <f t="shared" si="0"/>
        <v>5.2746575509756228</v>
      </c>
      <c r="Y4" s="10">
        <f t="shared" si="1"/>
        <v>69.140423193969468</v>
      </c>
      <c r="Z4" t="str">
        <f t="shared" ref="Z4:Z17" si="9">A4&amp;B4</f>
        <v>L21591.5</v>
      </c>
      <c r="AA4" s="25">
        <v>1000</v>
      </c>
      <c r="AB4" s="42">
        <f t="shared" si="2"/>
        <v>27903.27264714842</v>
      </c>
      <c r="AC4" s="28">
        <f t="shared" si="3"/>
        <v>165.4960414164828</v>
      </c>
      <c r="AD4" s="10">
        <f t="shared" si="4"/>
        <v>2.083965226242531</v>
      </c>
      <c r="AE4" s="25">
        <v>1000000</v>
      </c>
      <c r="AF4" s="25">
        <f t="shared" si="5"/>
        <v>19991.315536319089</v>
      </c>
      <c r="AG4" s="10">
        <f t="shared" si="6"/>
        <v>1.625015269710663</v>
      </c>
      <c r="AH4" s="3">
        <f t="shared" si="7"/>
        <v>2.036544885767873</v>
      </c>
      <c r="AI4" s="3">
        <f t="shared" si="8"/>
        <v>1591.5</v>
      </c>
      <c r="AJ4" s="10"/>
    </row>
    <row r="5" spans="1:43" x14ac:dyDescent="0.2">
      <c r="A5" t="s">
        <v>68</v>
      </c>
      <c r="B5">
        <v>1591.5</v>
      </c>
      <c r="C5" t="s">
        <v>4</v>
      </c>
      <c r="D5">
        <v>292630</v>
      </c>
      <c r="E5">
        <v>343493</v>
      </c>
      <c r="F5">
        <v>1591</v>
      </c>
      <c r="G5">
        <v>20</v>
      </c>
      <c r="H5">
        <v>0.5</v>
      </c>
      <c r="I5">
        <v>10</v>
      </c>
      <c r="J5">
        <v>5.0000000000000002E-5</v>
      </c>
      <c r="K5">
        <v>5.0000000000000004E-6</v>
      </c>
      <c r="L5">
        <v>10</v>
      </c>
      <c r="M5">
        <v>4.0000000000000001E-3</v>
      </c>
      <c r="N5">
        <v>4.0000000000000002E-4</v>
      </c>
      <c r="O5">
        <v>10</v>
      </c>
      <c r="P5">
        <v>2.9269025503287381E-2</v>
      </c>
      <c r="Q5">
        <v>2.3374466022814501E-6</v>
      </c>
      <c r="R5">
        <v>2.0431969812943169</v>
      </c>
      <c r="S5">
        <v>34.345528088235419</v>
      </c>
      <c r="T5">
        <v>0.2037388544346653</v>
      </c>
      <c r="U5">
        <v>2.0838364610538198</v>
      </c>
      <c r="V5">
        <v>4.299892838504603E-7</v>
      </c>
      <c r="W5">
        <v>3.221532893721942E-3</v>
      </c>
      <c r="X5" s="10">
        <f t="shared" si="0"/>
        <v>5.4360578043948573</v>
      </c>
      <c r="Y5" s="10">
        <f t="shared" si="1"/>
        <v>63.242829161144826</v>
      </c>
      <c r="Z5" t="str">
        <f t="shared" si="9"/>
        <v>L31591.5</v>
      </c>
      <c r="AA5" s="25">
        <v>1000</v>
      </c>
      <c r="AB5" s="42">
        <f t="shared" si="2"/>
        <v>34345.52808823542</v>
      </c>
      <c r="AC5" s="28">
        <f t="shared" si="3"/>
        <v>203.73885443466531</v>
      </c>
      <c r="AD5" s="10">
        <f t="shared" si="4"/>
        <v>2.0838364610538198</v>
      </c>
      <c r="AE5" s="25">
        <v>1000000</v>
      </c>
      <c r="AF5" s="25">
        <f t="shared" si="5"/>
        <v>29269.025503287383</v>
      </c>
      <c r="AG5" s="10">
        <f t="shared" si="6"/>
        <v>2.33744660228145</v>
      </c>
      <c r="AH5" s="3">
        <f t="shared" si="7"/>
        <v>2.0431969812943169</v>
      </c>
      <c r="AI5" s="3">
        <f t="shared" si="8"/>
        <v>1591.5</v>
      </c>
      <c r="AJ5" s="10"/>
      <c r="AK5" s="10"/>
      <c r="AL5" s="25"/>
      <c r="AN5" s="10"/>
      <c r="AQ5" s="10"/>
    </row>
    <row r="6" spans="1:43" x14ac:dyDescent="0.2">
      <c r="A6" t="s">
        <v>69</v>
      </c>
      <c r="B6">
        <v>1591.5</v>
      </c>
      <c r="C6" t="s">
        <v>4</v>
      </c>
      <c r="D6">
        <v>393434</v>
      </c>
      <c r="E6">
        <v>404033</v>
      </c>
      <c r="F6">
        <v>1591</v>
      </c>
      <c r="G6">
        <v>20</v>
      </c>
      <c r="H6">
        <v>0.5</v>
      </c>
      <c r="I6">
        <v>10</v>
      </c>
      <c r="J6">
        <v>5.0000000000000002E-5</v>
      </c>
      <c r="K6">
        <v>5.0000000000000004E-6</v>
      </c>
      <c r="L6">
        <v>10</v>
      </c>
      <c r="M6">
        <v>4.0000000000000001E-3</v>
      </c>
      <c r="N6">
        <v>4.0000000000000002E-4</v>
      </c>
      <c r="O6">
        <v>10</v>
      </c>
      <c r="P6">
        <v>3.9351501144313183E-2</v>
      </c>
      <c r="Q6">
        <v>3.120455472991634E-6</v>
      </c>
      <c r="R6">
        <v>2.0461426234706419</v>
      </c>
      <c r="S6">
        <v>40.399956111511642</v>
      </c>
      <c r="T6">
        <v>0.23970869198841849</v>
      </c>
      <c r="U6">
        <v>2.0836682469806882</v>
      </c>
      <c r="V6">
        <v>5.6652352024144852E-7</v>
      </c>
      <c r="W6">
        <v>4.1696084769743628E-3</v>
      </c>
      <c r="X6" s="10">
        <f t="shared" si="0"/>
        <v>5.5080775316472597</v>
      </c>
      <c r="Y6" s="10">
        <f t="shared" si="1"/>
        <v>57.489496510799704</v>
      </c>
      <c r="Z6" t="str">
        <f t="shared" si="9"/>
        <v>L41591.5</v>
      </c>
      <c r="AA6" s="25">
        <v>1000</v>
      </c>
      <c r="AB6" s="42">
        <f t="shared" si="2"/>
        <v>40399.956111511645</v>
      </c>
      <c r="AC6" s="28">
        <f t="shared" si="3"/>
        <v>239.70869198841848</v>
      </c>
      <c r="AD6" s="10">
        <f t="shared" si="4"/>
        <v>2.0836682469806882</v>
      </c>
      <c r="AE6" s="25">
        <v>1000000</v>
      </c>
      <c r="AF6" s="25">
        <f t="shared" si="5"/>
        <v>39351.501144313181</v>
      </c>
      <c r="AG6" s="10">
        <f t="shared" si="6"/>
        <v>3.1204554729916341</v>
      </c>
      <c r="AH6" s="3">
        <f t="shared" si="7"/>
        <v>2.0461426234706419</v>
      </c>
      <c r="AI6" s="3">
        <f t="shared" si="8"/>
        <v>1591.5</v>
      </c>
      <c r="AJ6" s="10"/>
      <c r="AL6" s="25"/>
    </row>
    <row r="7" spans="1:43" x14ac:dyDescent="0.2">
      <c r="A7" t="s">
        <v>70</v>
      </c>
      <c r="B7">
        <v>1591.5</v>
      </c>
      <c r="C7" t="s">
        <v>4</v>
      </c>
      <c r="D7">
        <v>490448</v>
      </c>
      <c r="E7">
        <v>457475</v>
      </c>
      <c r="F7">
        <v>1591</v>
      </c>
      <c r="G7">
        <v>20</v>
      </c>
      <c r="H7">
        <v>0.5</v>
      </c>
      <c r="I7">
        <v>10</v>
      </c>
      <c r="J7">
        <v>5.0000000000000002E-5</v>
      </c>
      <c r="K7">
        <v>5.0000000000000004E-6</v>
      </c>
      <c r="L7">
        <v>10</v>
      </c>
      <c r="M7">
        <v>4.0000000000000001E-3</v>
      </c>
      <c r="N7">
        <v>4.0000000000000002E-4</v>
      </c>
      <c r="O7">
        <v>10</v>
      </c>
      <c r="P7">
        <v>4.9054898745980548E-2</v>
      </c>
      <c r="Q7">
        <v>3.8775682124120648E-6</v>
      </c>
      <c r="R7">
        <v>2.0475205998446748</v>
      </c>
      <c r="S7">
        <v>45.744533951285788</v>
      </c>
      <c r="T7">
        <v>0.27148179239964138</v>
      </c>
      <c r="U7">
        <v>2.0835047626907799</v>
      </c>
      <c r="V7">
        <v>6.9967599010946248E-7</v>
      </c>
      <c r="W7">
        <v>5.104342454332709E-3</v>
      </c>
      <c r="X7" s="10">
        <f t="shared" si="0"/>
        <v>5.5419483692808003</v>
      </c>
      <c r="Y7" s="10">
        <f t="shared" si="1"/>
        <v>53.18643778871067</v>
      </c>
      <c r="Z7" t="str">
        <f t="shared" si="9"/>
        <v>L51591.5</v>
      </c>
      <c r="AA7" s="25">
        <v>1000</v>
      </c>
      <c r="AB7" s="42">
        <f t="shared" si="2"/>
        <v>45744.53395128579</v>
      </c>
      <c r="AC7" s="28">
        <f t="shared" si="3"/>
        <v>271.48179239964139</v>
      </c>
      <c r="AD7" s="10">
        <f t="shared" si="4"/>
        <v>2.0835047626907799</v>
      </c>
      <c r="AE7" s="25">
        <v>1000000</v>
      </c>
      <c r="AF7" s="25">
        <f t="shared" si="5"/>
        <v>49054.89874598055</v>
      </c>
      <c r="AG7" s="10">
        <f t="shared" si="6"/>
        <v>3.877568212412065</v>
      </c>
      <c r="AH7" s="3">
        <f t="shared" si="7"/>
        <v>2.0475205998446748</v>
      </c>
      <c r="AI7" s="3">
        <f t="shared" si="8"/>
        <v>1591.5</v>
      </c>
      <c r="AJ7" s="10"/>
      <c r="AK7" s="10"/>
      <c r="AL7" s="25"/>
      <c r="AN7" s="10"/>
      <c r="AQ7" s="10"/>
    </row>
    <row r="8" spans="1:43" x14ac:dyDescent="0.2">
      <c r="A8" t="s">
        <v>71</v>
      </c>
      <c r="B8">
        <v>1591.5</v>
      </c>
      <c r="C8" t="s">
        <v>4</v>
      </c>
      <c r="D8">
        <v>590862</v>
      </c>
      <c r="E8">
        <v>508465</v>
      </c>
      <c r="F8">
        <v>1591</v>
      </c>
      <c r="G8">
        <v>20</v>
      </c>
      <c r="H8">
        <v>0.5</v>
      </c>
      <c r="I8">
        <v>10</v>
      </c>
      <c r="J8">
        <v>5.0000000000000002E-5</v>
      </c>
      <c r="K8">
        <v>5.0000000000000004E-6</v>
      </c>
      <c r="L8">
        <v>10</v>
      </c>
      <c r="M8">
        <v>4.0000000000000001E-3</v>
      </c>
      <c r="N8">
        <v>4.0000000000000002E-4</v>
      </c>
      <c r="O8">
        <v>10</v>
      </c>
      <c r="P8">
        <v>5.9098366356571043E-2</v>
      </c>
      <c r="Q8">
        <v>4.6630188105605617E-6</v>
      </c>
      <c r="R8">
        <v>2.048321446438941</v>
      </c>
      <c r="S8">
        <v>50.843894455198154</v>
      </c>
      <c r="T8">
        <v>0.30181722511744519</v>
      </c>
      <c r="U8">
        <v>2.0833352473248459</v>
      </c>
      <c r="V8">
        <v>8.3841572106945654E-7</v>
      </c>
      <c r="W8">
        <v>6.0838474769144653E-3</v>
      </c>
      <c r="X8" s="10">
        <f t="shared" si="0"/>
        <v>5.5617024983889403</v>
      </c>
      <c r="Y8" s="10">
        <f t="shared" si="1"/>
        <v>49.609597588156063</v>
      </c>
      <c r="Z8" t="str">
        <f t="shared" si="9"/>
        <v>L61591.5</v>
      </c>
      <c r="AA8" s="25">
        <v>1000</v>
      </c>
      <c r="AB8" s="42">
        <f t="shared" si="2"/>
        <v>50843.894455198155</v>
      </c>
      <c r="AC8" s="28">
        <f t="shared" si="3"/>
        <v>301.81722511744516</v>
      </c>
      <c r="AD8" s="10">
        <f t="shared" si="4"/>
        <v>2.0833352473248459</v>
      </c>
      <c r="AE8" s="25">
        <v>1000000</v>
      </c>
      <c r="AF8" s="25">
        <f t="shared" si="5"/>
        <v>59098.366356571045</v>
      </c>
      <c r="AG8" s="10">
        <f t="shared" si="6"/>
        <v>4.6630188105605619</v>
      </c>
      <c r="AH8" s="3">
        <f t="shared" si="7"/>
        <v>2.048321446438941</v>
      </c>
      <c r="AI8" s="3">
        <f t="shared" si="8"/>
        <v>1591.5</v>
      </c>
      <c r="AJ8" s="10"/>
      <c r="AL8" s="25"/>
    </row>
    <row r="9" spans="1:43" x14ac:dyDescent="0.2">
      <c r="A9" t="s">
        <v>72</v>
      </c>
      <c r="B9">
        <v>1591.5</v>
      </c>
      <c r="C9" t="s">
        <v>4</v>
      </c>
      <c r="D9">
        <v>689292</v>
      </c>
      <c r="E9">
        <v>555325</v>
      </c>
      <c r="F9">
        <v>1591</v>
      </c>
      <c r="G9">
        <v>20</v>
      </c>
      <c r="H9">
        <v>0.5</v>
      </c>
      <c r="I9">
        <v>10</v>
      </c>
      <c r="J9">
        <v>5.0000000000000002E-5</v>
      </c>
      <c r="K9">
        <v>5.0000000000000004E-6</v>
      </c>
      <c r="L9">
        <v>10</v>
      </c>
      <c r="M9">
        <v>4.0000000000000001E-3</v>
      </c>
      <c r="N9">
        <v>4.0000000000000002E-4</v>
      </c>
      <c r="O9">
        <v>10</v>
      </c>
      <c r="P9">
        <v>6.8943393114895807E-2</v>
      </c>
      <c r="Q9">
        <v>5.4339667532165236E-6</v>
      </c>
      <c r="R9">
        <v>2.0488037718553329</v>
      </c>
      <c r="S9">
        <v>55.530225759636913</v>
      </c>
      <c r="T9">
        <v>0.32971272028866228</v>
      </c>
      <c r="U9">
        <v>2.0831716935522779</v>
      </c>
      <c r="V9">
        <v>9.7494209841599038E-7</v>
      </c>
      <c r="W9">
        <v>7.0510044568876783E-3</v>
      </c>
      <c r="X9" s="10">
        <f t="shared" si="0"/>
        <v>5.5736302310108545</v>
      </c>
      <c r="Y9" s="10">
        <f t="shared" si="1"/>
        <v>46.761099401460008</v>
      </c>
      <c r="Z9" t="str">
        <f t="shared" si="9"/>
        <v>L71591.5</v>
      </c>
      <c r="AA9" s="25">
        <v>1000</v>
      </c>
      <c r="AB9" s="42">
        <f t="shared" si="2"/>
        <v>55530.225759636916</v>
      </c>
      <c r="AC9" s="28">
        <f t="shared" si="3"/>
        <v>329.7127202886623</v>
      </c>
      <c r="AD9" s="10">
        <f t="shared" si="4"/>
        <v>2.0831716935522779</v>
      </c>
      <c r="AE9" s="25">
        <v>1000000</v>
      </c>
      <c r="AF9" s="25">
        <f t="shared" si="5"/>
        <v>68943.393114895807</v>
      </c>
      <c r="AG9" s="10">
        <f t="shared" si="6"/>
        <v>5.4339667532165237</v>
      </c>
      <c r="AH9" s="3">
        <f t="shared" si="7"/>
        <v>2.0488037718553329</v>
      </c>
      <c r="AI9" s="3">
        <f t="shared" si="8"/>
        <v>1591.5</v>
      </c>
      <c r="AJ9" s="10"/>
      <c r="AK9" s="10"/>
      <c r="AL9" s="25"/>
      <c r="AN9" s="10"/>
      <c r="AQ9" s="10"/>
    </row>
    <row r="10" spans="1:43" x14ac:dyDescent="0.2">
      <c r="A10" t="s">
        <v>73</v>
      </c>
      <c r="B10">
        <v>1591.5</v>
      </c>
      <c r="C10" t="s">
        <v>4</v>
      </c>
      <c r="D10">
        <v>788633</v>
      </c>
      <c r="E10">
        <v>600890</v>
      </c>
      <c r="F10">
        <v>1591</v>
      </c>
      <c r="G10">
        <v>20</v>
      </c>
      <c r="H10">
        <v>0.5</v>
      </c>
      <c r="I10">
        <v>10</v>
      </c>
      <c r="J10">
        <v>5.0000000000000002E-5</v>
      </c>
      <c r="K10">
        <v>5.0000000000000004E-6</v>
      </c>
      <c r="L10">
        <v>10</v>
      </c>
      <c r="M10">
        <v>4.0000000000000001E-3</v>
      </c>
      <c r="N10">
        <v>4.0000000000000002E-4</v>
      </c>
      <c r="O10">
        <v>10</v>
      </c>
      <c r="P10">
        <v>7.8879538631493801E-2</v>
      </c>
      <c r="Q10">
        <v>6.212690883582457E-6</v>
      </c>
      <c r="R10">
        <v>2.049124972112272</v>
      </c>
      <c r="S10">
        <v>60.087047908308527</v>
      </c>
      <c r="T10">
        <v>0.35684957475631129</v>
      </c>
      <c r="U10">
        <v>2.0830140693395758</v>
      </c>
      <c r="V10">
        <v>1.1130686728985529E-6</v>
      </c>
      <c r="W10">
        <v>8.03167719802198E-3</v>
      </c>
      <c r="X10" s="10">
        <f t="shared" si="0"/>
        <v>5.5815881219654928</v>
      </c>
      <c r="Y10" s="10">
        <f t="shared" si="1"/>
        <v>44.430268542689348</v>
      </c>
      <c r="Z10" t="str">
        <f t="shared" si="9"/>
        <v>L81591.5</v>
      </c>
      <c r="AA10" s="25">
        <v>1000</v>
      </c>
      <c r="AB10" s="42">
        <f t="shared" si="2"/>
        <v>60087.04790830853</v>
      </c>
      <c r="AC10" s="28">
        <f t="shared" si="3"/>
        <v>356.84957475631131</v>
      </c>
      <c r="AD10" s="10">
        <f t="shared" si="4"/>
        <v>2.0830140693395758</v>
      </c>
      <c r="AE10" s="25">
        <v>1000000</v>
      </c>
      <c r="AF10" s="25">
        <f t="shared" si="5"/>
        <v>78879.538631493808</v>
      </c>
      <c r="AG10" s="10">
        <f t="shared" si="6"/>
        <v>6.2126908835824572</v>
      </c>
      <c r="AH10" s="3">
        <f t="shared" si="7"/>
        <v>2.049124972112272</v>
      </c>
      <c r="AI10" s="3">
        <f t="shared" si="8"/>
        <v>1591.5</v>
      </c>
      <c r="AJ10" s="10"/>
      <c r="AK10" s="3"/>
      <c r="AL10" s="25"/>
    </row>
    <row r="11" spans="1:43" x14ac:dyDescent="0.2">
      <c r="A11" t="s">
        <v>74</v>
      </c>
      <c r="B11">
        <v>1591.5</v>
      </c>
      <c r="C11" t="s">
        <v>4</v>
      </c>
      <c r="D11">
        <v>889659</v>
      </c>
      <c r="E11">
        <v>646103</v>
      </c>
      <c r="F11">
        <v>1591</v>
      </c>
      <c r="G11">
        <v>20</v>
      </c>
      <c r="H11">
        <v>0.5</v>
      </c>
      <c r="I11">
        <v>10</v>
      </c>
      <c r="J11">
        <v>5.0000000000000002E-5</v>
      </c>
      <c r="K11">
        <v>5.0000000000000004E-6</v>
      </c>
      <c r="L11">
        <v>10</v>
      </c>
      <c r="M11">
        <v>4.0000000000000001E-3</v>
      </c>
      <c r="N11">
        <v>4.0000000000000002E-4</v>
      </c>
      <c r="O11">
        <v>10</v>
      </c>
      <c r="P11">
        <v>8.8984218843690469E-2</v>
      </c>
      <c r="Q11">
        <v>7.005064570812663E-6</v>
      </c>
      <c r="R11">
        <v>2.04935091609702</v>
      </c>
      <c r="S11">
        <v>64.608667568308334</v>
      </c>
      <c r="T11">
        <v>0.38378644085897218</v>
      </c>
      <c r="U11">
        <v>2.08286295129954</v>
      </c>
      <c r="V11">
        <v>1.2537714435277619E-6</v>
      </c>
      <c r="W11">
        <v>9.032189961560886E-3</v>
      </c>
      <c r="X11" s="10">
        <f t="shared" si="0"/>
        <v>5.5871942266465826</v>
      </c>
      <c r="Y11" s="10">
        <f t="shared" si="1"/>
        <v>42.490962047110074</v>
      </c>
      <c r="Z11" t="str">
        <f t="shared" si="9"/>
        <v>L91591.5</v>
      </c>
      <c r="AA11" s="25">
        <v>1000</v>
      </c>
      <c r="AB11" s="42">
        <f t="shared" si="2"/>
        <v>64608.667568308338</v>
      </c>
      <c r="AC11" s="28">
        <f t="shared" si="3"/>
        <v>383.78644085897218</v>
      </c>
      <c r="AD11" s="10">
        <f t="shared" si="4"/>
        <v>2.08286295129954</v>
      </c>
      <c r="AE11" s="25">
        <v>1000000</v>
      </c>
      <c r="AF11" s="25">
        <f t="shared" si="5"/>
        <v>88984.218843690469</v>
      </c>
      <c r="AG11" s="10">
        <f t="shared" si="6"/>
        <v>7.0050645708126629</v>
      </c>
      <c r="AH11" s="3">
        <f t="shared" si="7"/>
        <v>2.04935091609702</v>
      </c>
      <c r="AI11" s="3">
        <f t="shared" si="8"/>
        <v>1591.5</v>
      </c>
      <c r="AJ11" s="10"/>
      <c r="AK11" s="3"/>
      <c r="AL11" s="25"/>
      <c r="AN11" s="10"/>
      <c r="AQ11" s="10"/>
    </row>
    <row r="12" spans="1:43" x14ac:dyDescent="0.2">
      <c r="A12" t="s">
        <v>75</v>
      </c>
      <c r="B12">
        <v>1591.5</v>
      </c>
      <c r="C12" t="s">
        <v>4</v>
      </c>
      <c r="D12">
        <v>1010749</v>
      </c>
      <c r="E12">
        <v>696555</v>
      </c>
      <c r="F12">
        <v>1591</v>
      </c>
      <c r="G12">
        <v>20</v>
      </c>
      <c r="H12">
        <v>0.5</v>
      </c>
      <c r="I12">
        <v>10</v>
      </c>
      <c r="J12">
        <v>5.0000000000000002E-5</v>
      </c>
      <c r="K12">
        <v>5.0000000000000004E-6</v>
      </c>
      <c r="L12">
        <v>10</v>
      </c>
      <c r="M12">
        <v>4.0000000000000001E-3</v>
      </c>
      <c r="N12">
        <v>4.0000000000000002E-4</v>
      </c>
      <c r="O12">
        <v>10</v>
      </c>
      <c r="P12">
        <v>0.10109571219089709</v>
      </c>
      <c r="Q12">
        <v>7.9551831211402972E-6</v>
      </c>
      <c r="R12">
        <v>2.0495415016827332</v>
      </c>
      <c r="S12">
        <v>69.654224268512024</v>
      </c>
      <c r="T12">
        <v>0.41386815376107411</v>
      </c>
      <c r="U12">
        <v>2.0826792840431891</v>
      </c>
      <c r="V12">
        <v>1.422618038322458E-6</v>
      </c>
      <c r="W12">
        <v>1.023400031510178E-2</v>
      </c>
      <c r="X12" s="10">
        <f t="shared" si="0"/>
        <v>5.5919318515889183</v>
      </c>
      <c r="Y12" s="10">
        <f t="shared" si="1"/>
        <v>40.440506255442507</v>
      </c>
      <c r="Z12" t="str">
        <f t="shared" si="9"/>
        <v>L101591.5</v>
      </c>
      <c r="AA12" s="25">
        <v>1000</v>
      </c>
      <c r="AB12" s="42">
        <f t="shared" si="2"/>
        <v>69654.224268512029</v>
      </c>
      <c r="AC12" s="28">
        <f t="shared" si="3"/>
        <v>413.8681537610741</v>
      </c>
      <c r="AD12" s="10">
        <f t="shared" si="4"/>
        <v>2.0826792840431891</v>
      </c>
      <c r="AE12" s="25">
        <v>1000000</v>
      </c>
      <c r="AF12" s="25">
        <f t="shared" si="5"/>
        <v>101095.71219089709</v>
      </c>
      <c r="AG12" s="10">
        <f t="shared" si="6"/>
        <v>7.9551831211402968</v>
      </c>
      <c r="AH12" s="3">
        <f t="shared" si="7"/>
        <v>2.0495415016827332</v>
      </c>
      <c r="AI12" s="3">
        <f t="shared" si="8"/>
        <v>1591.5</v>
      </c>
      <c r="AJ12" s="10"/>
      <c r="AK12" s="3"/>
      <c r="AL12" s="25"/>
    </row>
    <row r="13" spans="1:43" x14ac:dyDescent="0.2">
      <c r="A13" t="s">
        <v>65</v>
      </c>
      <c r="B13">
        <v>1591.5</v>
      </c>
      <c r="C13" t="s">
        <v>5</v>
      </c>
      <c r="D13">
        <v>0</v>
      </c>
      <c r="E13">
        <v>-23</v>
      </c>
      <c r="F13">
        <v>1591</v>
      </c>
      <c r="G13">
        <v>20</v>
      </c>
      <c r="H13">
        <v>0.5</v>
      </c>
      <c r="I13">
        <v>10</v>
      </c>
      <c r="J13">
        <v>5.0000000000000002E-5</v>
      </c>
      <c r="K13">
        <v>5.0000000000000004E-6</v>
      </c>
      <c r="L13">
        <v>10</v>
      </c>
      <c r="M13">
        <v>4.0000000000000001E-3</v>
      </c>
      <c r="N13">
        <v>4.0000000000000002E-4</v>
      </c>
      <c r="O13">
        <v>10</v>
      </c>
      <c r="P13">
        <v>0</v>
      </c>
      <c r="Q13">
        <v>0</v>
      </c>
      <c r="R13">
        <v>0</v>
      </c>
      <c r="S13">
        <v>0</v>
      </c>
      <c r="T13">
        <v>0</v>
      </c>
      <c r="U13">
        <v>0</v>
      </c>
      <c r="V13">
        <v>1.2570710247233239E-6</v>
      </c>
      <c r="W13">
        <v>1.257071024925346E-2</v>
      </c>
      <c r="X13" s="10">
        <f t="shared" si="0"/>
        <v>0</v>
      </c>
      <c r="Y13" s="10">
        <f t="shared" si="1"/>
        <v>0</v>
      </c>
      <c r="Z13" t="str">
        <f t="shared" si="9"/>
        <v>L01591.5</v>
      </c>
      <c r="AA13" s="25">
        <v>1000</v>
      </c>
      <c r="AB13" s="42">
        <f t="shared" si="2"/>
        <v>0</v>
      </c>
      <c r="AC13" s="28">
        <f t="shared" si="3"/>
        <v>0</v>
      </c>
      <c r="AD13" s="10">
        <f t="shared" si="4"/>
        <v>0</v>
      </c>
      <c r="AE13" s="25">
        <v>1000000</v>
      </c>
      <c r="AF13" s="25">
        <f t="shared" si="5"/>
        <v>0</v>
      </c>
      <c r="AG13" s="10">
        <f t="shared" si="6"/>
        <v>0</v>
      </c>
      <c r="AH13" s="3">
        <f t="shared" si="7"/>
        <v>0</v>
      </c>
      <c r="AI13" s="3">
        <f t="shared" si="8"/>
        <v>1591.5</v>
      </c>
      <c r="AJ13" s="10"/>
      <c r="AK13" s="3"/>
      <c r="AL13" s="25"/>
      <c r="AN13" s="10"/>
      <c r="AQ13" s="10"/>
    </row>
    <row r="14" spans="1:43" x14ac:dyDescent="0.2">
      <c r="A14" t="s">
        <v>66</v>
      </c>
      <c r="B14">
        <v>1591.5</v>
      </c>
      <c r="C14" t="s">
        <v>5</v>
      </c>
      <c r="D14">
        <v>103895</v>
      </c>
      <c r="E14">
        <v>167536</v>
      </c>
      <c r="F14">
        <v>1591</v>
      </c>
      <c r="G14">
        <v>20</v>
      </c>
      <c r="H14">
        <v>0.5</v>
      </c>
      <c r="I14">
        <v>10</v>
      </c>
      <c r="J14">
        <v>5.0000000000000002E-5</v>
      </c>
      <c r="K14">
        <v>5.0000000000000004E-6</v>
      </c>
      <c r="L14">
        <v>10</v>
      </c>
      <c r="M14">
        <v>4.0000000000000001E-3</v>
      </c>
      <c r="N14">
        <v>4.0000000000000002E-4</v>
      </c>
      <c r="O14">
        <v>10</v>
      </c>
      <c r="P14">
        <v>0.10391639287373269</v>
      </c>
      <c r="Q14">
        <v>9.1712122325981669E-6</v>
      </c>
      <c r="R14">
        <v>2.015367033845429</v>
      </c>
      <c r="S14">
        <v>167.57084657286731</v>
      </c>
      <c r="T14">
        <v>0.99402401267466167</v>
      </c>
      <c r="U14">
        <v>2.0837320022815802</v>
      </c>
      <c r="V14">
        <v>1.9299815324925298E-6</v>
      </c>
      <c r="W14">
        <v>1.6477593577150208E-2</v>
      </c>
      <c r="X14" s="10">
        <f t="shared" si="0"/>
        <v>4.7519689065385728</v>
      </c>
      <c r="Y14" s="10">
        <f t="shared" si="1"/>
        <v>60.325799882155948</v>
      </c>
      <c r="Z14" t="str">
        <f t="shared" si="9"/>
        <v>L11591.5</v>
      </c>
      <c r="AA14" s="25">
        <v>1</v>
      </c>
      <c r="AB14" s="42">
        <f t="shared" si="2"/>
        <v>167.57084657286731</v>
      </c>
      <c r="AC14" s="28">
        <f t="shared" si="3"/>
        <v>0.99402401267466167</v>
      </c>
      <c r="AD14" s="10">
        <f t="shared" si="4"/>
        <v>2.0837320022815802</v>
      </c>
      <c r="AE14" s="25">
        <v>1000000</v>
      </c>
      <c r="AF14" s="25">
        <f t="shared" si="5"/>
        <v>103916.39287373269</v>
      </c>
      <c r="AG14" s="10">
        <f t="shared" si="6"/>
        <v>9.1712122325981671</v>
      </c>
      <c r="AH14" s="3">
        <f t="shared" si="7"/>
        <v>2.015367033845429</v>
      </c>
      <c r="AI14" s="3">
        <f t="shared" si="8"/>
        <v>1591.5</v>
      </c>
      <c r="AJ14" s="10"/>
      <c r="AK14" s="3"/>
    </row>
    <row r="15" spans="1:43" x14ac:dyDescent="0.2">
      <c r="A15" t="s">
        <v>67</v>
      </c>
      <c r="B15">
        <v>1591.5</v>
      </c>
      <c r="C15" t="s">
        <v>5</v>
      </c>
      <c r="D15">
        <v>207691</v>
      </c>
      <c r="E15">
        <v>242983</v>
      </c>
      <c r="F15">
        <v>1591</v>
      </c>
      <c r="G15">
        <v>20</v>
      </c>
      <c r="H15">
        <v>0.5</v>
      </c>
      <c r="I15">
        <v>10</v>
      </c>
      <c r="J15">
        <v>5.0000000000000002E-5</v>
      </c>
      <c r="K15">
        <v>5.0000000000000004E-6</v>
      </c>
      <c r="L15">
        <v>10</v>
      </c>
      <c r="M15">
        <v>4.0000000000000001E-3</v>
      </c>
      <c r="N15">
        <v>4.0000000000000002E-4</v>
      </c>
      <c r="O15">
        <v>10</v>
      </c>
      <c r="P15">
        <v>0.20773376536251431</v>
      </c>
      <c r="Q15">
        <v>1.6838485812982589E-5</v>
      </c>
      <c r="R15">
        <v>2.03754696758832</v>
      </c>
      <c r="S15">
        <v>243.02318074401359</v>
      </c>
      <c r="T15">
        <v>1.4417001651290631</v>
      </c>
      <c r="U15">
        <v>2.0837017787629808</v>
      </c>
      <c r="V15">
        <v>3.177629121368962E-6</v>
      </c>
      <c r="W15">
        <v>2.4517943426109971E-2</v>
      </c>
      <c r="X15" s="10">
        <f t="shared" si="0"/>
        <v>5.2990720974159382</v>
      </c>
      <c r="Y15" s="10">
        <f t="shared" si="1"/>
        <v>58.801839129531103</v>
      </c>
      <c r="Z15" t="str">
        <f t="shared" si="9"/>
        <v>L21591.5</v>
      </c>
      <c r="AA15" s="25">
        <v>1</v>
      </c>
      <c r="AB15" s="42">
        <f t="shared" si="2"/>
        <v>243.02318074401359</v>
      </c>
      <c r="AC15" s="28">
        <f t="shared" si="3"/>
        <v>1.4417001651290631</v>
      </c>
      <c r="AD15" s="10">
        <f t="shared" si="4"/>
        <v>2.0837017787629808</v>
      </c>
      <c r="AE15" s="25">
        <v>1000000</v>
      </c>
      <c r="AF15" s="25">
        <f t="shared" si="5"/>
        <v>207733.7653625143</v>
      </c>
      <c r="AG15" s="10">
        <f t="shared" si="6"/>
        <v>16.83848581298259</v>
      </c>
      <c r="AH15" s="3">
        <f t="shared" si="7"/>
        <v>2.03754696758832</v>
      </c>
      <c r="AI15" s="3">
        <f t="shared" si="8"/>
        <v>1591.5</v>
      </c>
      <c r="AJ15" s="10"/>
      <c r="AK15" s="3"/>
    </row>
    <row r="16" spans="1:43" x14ac:dyDescent="0.2">
      <c r="A16" t="s">
        <v>68</v>
      </c>
      <c r="B16">
        <v>1591.5</v>
      </c>
      <c r="C16" t="s">
        <v>5</v>
      </c>
      <c r="D16">
        <v>304323</v>
      </c>
      <c r="E16">
        <v>300344</v>
      </c>
      <c r="F16">
        <v>1591</v>
      </c>
      <c r="G16">
        <v>20</v>
      </c>
      <c r="H16">
        <v>0.5</v>
      </c>
      <c r="I16">
        <v>10</v>
      </c>
      <c r="J16">
        <v>5.0000000000000002E-5</v>
      </c>
      <c r="K16">
        <v>5.0000000000000004E-6</v>
      </c>
      <c r="L16">
        <v>10</v>
      </c>
      <c r="M16">
        <v>4.0000000000000001E-3</v>
      </c>
      <c r="N16">
        <v>4.0000000000000002E-4</v>
      </c>
      <c r="O16">
        <v>10</v>
      </c>
      <c r="P16">
        <v>0.30438566272210388</v>
      </c>
      <c r="Q16">
        <v>2.4272929372400551E-5</v>
      </c>
      <c r="R16">
        <v>2.0437938902369259</v>
      </c>
      <c r="S16">
        <v>300.38823621860018</v>
      </c>
      <c r="T16">
        <v>1.7824934995705519</v>
      </c>
      <c r="U16">
        <v>2.0835203245570568</v>
      </c>
      <c r="V16">
        <v>4.4530855193105658E-6</v>
      </c>
      <c r="W16">
        <v>3.3199579071254551E-2</v>
      </c>
      <c r="X16" s="10">
        <f t="shared" si="0"/>
        <v>5.450811413152139</v>
      </c>
      <c r="Y16" s="10">
        <f t="shared" si="1"/>
        <v>53.690243955951303</v>
      </c>
      <c r="Z16" t="str">
        <f t="shared" si="9"/>
        <v>L31591.5</v>
      </c>
      <c r="AA16" s="25">
        <v>1</v>
      </c>
      <c r="AB16" s="42">
        <f t="shared" si="2"/>
        <v>300.38823621860018</v>
      </c>
      <c r="AC16" s="28">
        <f t="shared" si="3"/>
        <v>1.7824934995705519</v>
      </c>
      <c r="AD16" s="10">
        <f t="shared" si="4"/>
        <v>2.0835203245570568</v>
      </c>
      <c r="AE16" s="25">
        <v>1000000</v>
      </c>
      <c r="AF16" s="25">
        <f t="shared" si="5"/>
        <v>304385.66272210388</v>
      </c>
      <c r="AG16" s="10">
        <f t="shared" si="6"/>
        <v>24.272929372400551</v>
      </c>
      <c r="AH16" s="3">
        <f t="shared" si="7"/>
        <v>2.0437938902369259</v>
      </c>
      <c r="AI16" s="3">
        <f t="shared" si="8"/>
        <v>1591.5</v>
      </c>
      <c r="AJ16" s="10"/>
      <c r="AK16" s="3"/>
    </row>
    <row r="17" spans="1:37" x14ac:dyDescent="0.2">
      <c r="A17" t="s">
        <v>69</v>
      </c>
      <c r="B17">
        <v>1591.5</v>
      </c>
      <c r="C17" t="s">
        <v>5</v>
      </c>
      <c r="D17">
        <v>398969</v>
      </c>
      <c r="E17">
        <v>348977</v>
      </c>
      <c r="F17">
        <v>1591</v>
      </c>
      <c r="G17">
        <v>20</v>
      </c>
      <c r="H17">
        <v>0.5</v>
      </c>
      <c r="I17">
        <v>10</v>
      </c>
      <c r="J17">
        <v>5.0000000000000002E-5</v>
      </c>
      <c r="K17">
        <v>5.0000000000000004E-6</v>
      </c>
      <c r="L17">
        <v>10</v>
      </c>
      <c r="M17">
        <v>4.0000000000000001E-3</v>
      </c>
      <c r="N17">
        <v>4.0000000000000002E-4</v>
      </c>
      <c r="O17">
        <v>10</v>
      </c>
      <c r="P17">
        <v>0.39905115114721867</v>
      </c>
      <c r="Q17">
        <v>3.1628965441974232E-5</v>
      </c>
      <c r="R17">
        <v>2.0463414579168582</v>
      </c>
      <c r="S17">
        <v>349.02467461569171</v>
      </c>
      <c r="T17">
        <v>2.0717478004683589</v>
      </c>
      <c r="U17">
        <v>2.0833084335495111</v>
      </c>
      <c r="V17">
        <v>5.7370224585472716E-6</v>
      </c>
      <c r="W17">
        <v>4.2122609051020297E-2</v>
      </c>
      <c r="X17" s="10">
        <f t="shared" si="0"/>
        <v>5.513132582364566</v>
      </c>
      <c r="Y17" s="10">
        <f t="shared" si="1"/>
        <v>49.183748280145458</v>
      </c>
      <c r="Z17" t="str">
        <f t="shared" si="9"/>
        <v>L41591.5</v>
      </c>
      <c r="AA17" s="25">
        <v>1</v>
      </c>
      <c r="AB17" s="42">
        <f t="shared" si="2"/>
        <v>349.02467461569171</v>
      </c>
      <c r="AC17" s="28">
        <f t="shared" si="3"/>
        <v>2.0717478004683589</v>
      </c>
      <c r="AD17" s="10">
        <f t="shared" si="4"/>
        <v>2.0833084335495111</v>
      </c>
      <c r="AE17" s="25">
        <v>1000000</v>
      </c>
      <c r="AF17" s="25">
        <f t="shared" si="5"/>
        <v>399051.15114721865</v>
      </c>
      <c r="AG17" s="10">
        <f t="shared" si="6"/>
        <v>31.628965441974231</v>
      </c>
      <c r="AH17" s="3">
        <f t="shared" si="7"/>
        <v>2.0463414579168582</v>
      </c>
      <c r="AI17" s="3">
        <f t="shared" si="8"/>
        <v>1591.5</v>
      </c>
      <c r="AJ17" s="10"/>
      <c r="AK17" s="3"/>
    </row>
    <row r="18" spans="1:37" x14ac:dyDescent="0.2">
      <c r="A18" t="s">
        <v>70</v>
      </c>
      <c r="B18">
        <v>1591.5</v>
      </c>
      <c r="C18" t="s">
        <v>5</v>
      </c>
      <c r="D18">
        <v>494778</v>
      </c>
      <c r="E18">
        <v>394506</v>
      </c>
      <c r="F18">
        <v>1591</v>
      </c>
      <c r="G18">
        <v>20</v>
      </c>
      <c r="H18">
        <v>0.5</v>
      </c>
      <c r="I18">
        <v>10</v>
      </c>
      <c r="J18">
        <v>5.0000000000000002E-5</v>
      </c>
      <c r="K18">
        <v>5.0000000000000004E-6</v>
      </c>
      <c r="L18">
        <v>10</v>
      </c>
      <c r="M18">
        <v>4.0000000000000001E-3</v>
      </c>
      <c r="N18">
        <v>4.0000000000000002E-4</v>
      </c>
      <c r="O18">
        <v>10</v>
      </c>
      <c r="P18">
        <v>0.49487987904403252</v>
      </c>
      <c r="Q18">
        <v>3.9107063644682193E-5</v>
      </c>
      <c r="R18">
        <v>2.0476443482974331</v>
      </c>
      <c r="S18">
        <v>394.55689355717539</v>
      </c>
      <c r="T18">
        <v>2.3427591124260121</v>
      </c>
      <c r="U18">
        <v>2.0830940355029899</v>
      </c>
      <c r="V18">
        <v>7.0524803516457129E-6</v>
      </c>
      <c r="W18">
        <v>5.1357496758528583E-2</v>
      </c>
      <c r="X18" s="10">
        <f t="shared" si="0"/>
        <v>5.5451503151733652</v>
      </c>
      <c r="Y18" s="10">
        <f t="shared" si="1"/>
        <v>45.616692017547884</v>
      </c>
      <c r="Z18" t="str">
        <f t="shared" ref="Z18:Z19" si="10">A18&amp;B18</f>
        <v>L51591.5</v>
      </c>
      <c r="AA18" s="25">
        <v>1</v>
      </c>
      <c r="AB18" s="42">
        <f t="shared" si="2"/>
        <v>394.55689355717539</v>
      </c>
      <c r="AC18" s="28">
        <f t="shared" si="3"/>
        <v>2.3427591124260121</v>
      </c>
      <c r="AD18" s="10">
        <f t="shared" si="4"/>
        <v>2.0830940355029899</v>
      </c>
      <c r="AE18" s="25">
        <v>1000000</v>
      </c>
      <c r="AF18" s="25">
        <f t="shared" si="5"/>
        <v>494879.87904403254</v>
      </c>
      <c r="AG18" s="10">
        <f t="shared" si="6"/>
        <v>39.107063644682192</v>
      </c>
      <c r="AH18" s="3">
        <f t="shared" si="7"/>
        <v>2.0476443482974331</v>
      </c>
      <c r="AI18" s="3">
        <f t="shared" si="8"/>
        <v>1591.5</v>
      </c>
      <c r="AJ18" s="10"/>
      <c r="AK18" s="3"/>
    </row>
    <row r="19" spans="1:37" x14ac:dyDescent="0.2">
      <c r="A19" t="s">
        <v>71</v>
      </c>
      <c r="B19">
        <v>1591.5</v>
      </c>
      <c r="C19" t="s">
        <v>5</v>
      </c>
      <c r="D19">
        <v>592475</v>
      </c>
      <c r="E19">
        <v>437881</v>
      </c>
      <c r="F19">
        <v>1591</v>
      </c>
      <c r="G19">
        <v>20</v>
      </c>
      <c r="H19">
        <v>0.5</v>
      </c>
      <c r="I19">
        <v>10</v>
      </c>
      <c r="J19">
        <v>5.0000000000000002E-5</v>
      </c>
      <c r="K19">
        <v>5.0000000000000004E-6</v>
      </c>
      <c r="L19">
        <v>10</v>
      </c>
      <c r="M19">
        <v>4.0000000000000001E-3</v>
      </c>
      <c r="N19">
        <v>4.0000000000000002E-4</v>
      </c>
      <c r="O19">
        <v>10</v>
      </c>
      <c r="P19">
        <v>0.59259699569627822</v>
      </c>
      <c r="Q19">
        <v>4.6749348929607873E-5</v>
      </c>
      <c r="R19">
        <v>2.048399379039636</v>
      </c>
      <c r="S19">
        <v>437.93496020891081</v>
      </c>
      <c r="T19">
        <v>2.601149816070218</v>
      </c>
      <c r="U19">
        <v>2.0828792022748428</v>
      </c>
      <c r="V19">
        <v>8.4024728210543821E-6</v>
      </c>
      <c r="W19">
        <v>6.0887774292624777E-2</v>
      </c>
      <c r="X19" s="10">
        <f t="shared" ref="X19" si="11">Q19/V19</f>
        <v>5.5637608029467618</v>
      </c>
      <c r="Y19" s="10">
        <f t="shared" ref="Y19" si="12">T19/W19</f>
        <v>42.720395782069019</v>
      </c>
      <c r="Z19" t="str">
        <f t="shared" si="10"/>
        <v>L61591.5</v>
      </c>
      <c r="AA19" s="25">
        <v>1</v>
      </c>
      <c r="AB19" s="42">
        <f t="shared" si="2"/>
        <v>437.93496020891081</v>
      </c>
      <c r="AC19" s="28">
        <f t="shared" si="3"/>
        <v>2.601149816070218</v>
      </c>
      <c r="AD19" s="10">
        <f t="shared" si="4"/>
        <v>2.0828792022748428</v>
      </c>
      <c r="AE19" s="25">
        <v>1000000</v>
      </c>
      <c r="AF19" s="25">
        <f t="shared" si="5"/>
        <v>592596.99569627817</v>
      </c>
      <c r="AG19" s="10">
        <f t="shared" si="6"/>
        <v>46.749348929607876</v>
      </c>
      <c r="AH19" s="3">
        <f t="shared" si="7"/>
        <v>2.048399379039636</v>
      </c>
      <c r="AI19" s="3">
        <f t="shared" si="8"/>
        <v>1591.5</v>
      </c>
      <c r="AJ19" s="10"/>
      <c r="AK19" s="3"/>
    </row>
    <row r="20" spans="1:37" x14ac:dyDescent="0.2">
      <c r="A20" t="s">
        <v>72</v>
      </c>
      <c r="B20">
        <v>1591.5</v>
      </c>
      <c r="C20" t="s">
        <v>5</v>
      </c>
      <c r="D20">
        <v>689987</v>
      </c>
      <c r="E20">
        <v>478933</v>
      </c>
      <c r="F20">
        <v>1591</v>
      </c>
      <c r="G20">
        <v>20</v>
      </c>
      <c r="H20">
        <v>0.5</v>
      </c>
      <c r="I20">
        <v>10</v>
      </c>
      <c r="J20">
        <v>5.0000000000000002E-5</v>
      </c>
      <c r="K20">
        <v>5.0000000000000004E-6</v>
      </c>
      <c r="L20">
        <v>10</v>
      </c>
      <c r="M20">
        <v>4.0000000000000001E-3</v>
      </c>
      <c r="N20">
        <v>4.0000000000000002E-4</v>
      </c>
      <c r="O20">
        <v>10</v>
      </c>
      <c r="P20">
        <v>0.69012907425543335</v>
      </c>
      <c r="Q20">
        <v>5.4386958888984962E-5</v>
      </c>
      <c r="R20">
        <v>2.048865988469859</v>
      </c>
      <c r="S20">
        <v>478.98986262244472</v>
      </c>
      <c r="T20">
        <v>2.8458729978740389</v>
      </c>
      <c r="U20">
        <v>2.082671670636135</v>
      </c>
      <c r="V20">
        <v>9.7550065138165965E-6</v>
      </c>
      <c r="W20">
        <v>7.0468208159172069E-2</v>
      </c>
      <c r="X20" s="10">
        <f t="shared" ref="X20:X23" si="13">Q20/V20</f>
        <v>5.5752867834535502</v>
      </c>
      <c r="Y20" s="10">
        <f t="shared" ref="Y20:Y23" si="14">T20/W20</f>
        <v>40.385204508760069</v>
      </c>
      <c r="Z20" t="str">
        <f t="shared" ref="Z20:Z23" si="15">A20&amp;B20</f>
        <v>L71591.5</v>
      </c>
      <c r="AA20" s="25">
        <v>1</v>
      </c>
      <c r="AB20" s="42">
        <f t="shared" si="2"/>
        <v>478.98986262244472</v>
      </c>
      <c r="AC20" s="28">
        <f t="shared" si="3"/>
        <v>2.8458729978740389</v>
      </c>
      <c r="AD20" s="10">
        <f t="shared" si="4"/>
        <v>2.082671670636135</v>
      </c>
      <c r="AE20" s="25">
        <v>1000000</v>
      </c>
      <c r="AF20" s="25">
        <f t="shared" si="5"/>
        <v>690129.0742554334</v>
      </c>
      <c r="AG20" s="10">
        <f t="shared" si="6"/>
        <v>54.386958888984964</v>
      </c>
      <c r="AH20" s="3">
        <f t="shared" si="7"/>
        <v>2.048865988469859</v>
      </c>
      <c r="AI20" s="3">
        <f t="shared" si="8"/>
        <v>1591.5</v>
      </c>
    </row>
    <row r="21" spans="1:37" x14ac:dyDescent="0.2">
      <c r="A21" t="s">
        <v>73</v>
      </c>
      <c r="B21">
        <v>1591.5</v>
      </c>
      <c r="C21" t="s">
        <v>5</v>
      </c>
      <c r="D21">
        <v>783333</v>
      </c>
      <c r="E21">
        <v>517323</v>
      </c>
      <c r="F21">
        <v>1591</v>
      </c>
      <c r="G21">
        <v>20</v>
      </c>
      <c r="H21">
        <v>0.5</v>
      </c>
      <c r="I21">
        <v>10</v>
      </c>
      <c r="J21">
        <v>5.0000000000000002E-5</v>
      </c>
      <c r="K21">
        <v>5.0000000000000004E-6</v>
      </c>
      <c r="L21">
        <v>10</v>
      </c>
      <c r="M21">
        <v>4.0000000000000001E-3</v>
      </c>
      <c r="N21">
        <v>4.0000000000000002E-4</v>
      </c>
      <c r="O21">
        <v>10</v>
      </c>
      <c r="P21">
        <v>0.78349429499937151</v>
      </c>
      <c r="Q21">
        <v>6.1704115925691929E-5</v>
      </c>
      <c r="R21">
        <v>2.0491637162439869</v>
      </c>
      <c r="S21">
        <v>517.38257683017093</v>
      </c>
      <c r="T21">
        <v>3.0748269468457039</v>
      </c>
      <c r="U21">
        <v>2.082486182258422</v>
      </c>
      <c r="V21">
        <v>1.1052832094483809E-5</v>
      </c>
      <c r="W21">
        <v>7.9681349143469263E-2</v>
      </c>
      <c r="X21" s="10">
        <f t="shared" si="13"/>
        <v>5.5826520658435497</v>
      </c>
      <c r="Y21" s="10">
        <f t="shared" si="14"/>
        <v>38.589042227552682</v>
      </c>
      <c r="Z21" t="str">
        <f t="shared" si="15"/>
        <v>L81591.5</v>
      </c>
      <c r="AA21" s="25">
        <v>1</v>
      </c>
      <c r="AB21" s="42">
        <f t="shared" si="2"/>
        <v>517.38257683017093</v>
      </c>
      <c r="AC21" s="28">
        <f t="shared" si="3"/>
        <v>3.0748269468457039</v>
      </c>
      <c r="AD21" s="10">
        <f t="shared" si="4"/>
        <v>2.082486182258422</v>
      </c>
      <c r="AE21" s="25">
        <v>1000000</v>
      </c>
      <c r="AF21" s="25">
        <f t="shared" si="5"/>
        <v>783494.29499937152</v>
      </c>
      <c r="AG21" s="10">
        <f t="shared" si="6"/>
        <v>61.70411592569193</v>
      </c>
      <c r="AH21" s="3">
        <f t="shared" si="7"/>
        <v>2.0491637162439869</v>
      </c>
      <c r="AI21" s="3">
        <f t="shared" si="8"/>
        <v>1591.5</v>
      </c>
    </row>
    <row r="22" spans="1:37" x14ac:dyDescent="0.2">
      <c r="A22" t="s">
        <v>74</v>
      </c>
      <c r="B22">
        <v>1591.5</v>
      </c>
      <c r="C22" t="s">
        <v>5</v>
      </c>
      <c r="D22">
        <v>878587</v>
      </c>
      <c r="E22">
        <v>555569</v>
      </c>
      <c r="F22">
        <v>1591</v>
      </c>
      <c r="G22">
        <v>20</v>
      </c>
      <c r="H22">
        <v>0.5</v>
      </c>
      <c r="I22">
        <v>10</v>
      </c>
      <c r="J22">
        <v>5.0000000000000002E-5</v>
      </c>
      <c r="K22">
        <v>5.0000000000000004E-6</v>
      </c>
      <c r="L22">
        <v>10</v>
      </c>
      <c r="M22">
        <v>4.0000000000000001E-3</v>
      </c>
      <c r="N22">
        <v>4.0000000000000002E-4</v>
      </c>
      <c r="O22">
        <v>10</v>
      </c>
      <c r="P22">
        <v>0.87876790861691367</v>
      </c>
      <c r="Q22">
        <v>6.9174796536833113E-5</v>
      </c>
      <c r="R22">
        <v>2.0493775917497081</v>
      </c>
      <c r="S22">
        <v>555.63128085696678</v>
      </c>
      <c r="T22">
        <v>3.3030191755949838</v>
      </c>
      <c r="U22">
        <v>2.0823077291212968</v>
      </c>
      <c r="V22">
        <v>1.237928121559361E-5</v>
      </c>
      <c r="W22">
        <v>8.9111494421127313E-2</v>
      </c>
      <c r="X22" s="10">
        <f t="shared" si="13"/>
        <v>5.5879493592646403</v>
      </c>
      <c r="Y22" s="10">
        <f t="shared" si="14"/>
        <v>37.066140536095375</v>
      </c>
      <c r="Z22" t="str">
        <f t="shared" si="15"/>
        <v>L91591.5</v>
      </c>
      <c r="AA22" s="25">
        <v>1</v>
      </c>
      <c r="AB22" s="42">
        <f t="shared" si="2"/>
        <v>555.63128085696678</v>
      </c>
      <c r="AC22" s="28">
        <f t="shared" si="3"/>
        <v>3.3030191755949838</v>
      </c>
      <c r="AD22" s="10">
        <f t="shared" si="4"/>
        <v>2.0823077291212968</v>
      </c>
      <c r="AE22" s="25">
        <v>1000000</v>
      </c>
      <c r="AF22" s="25">
        <f t="shared" si="5"/>
        <v>878767.90861691372</v>
      </c>
      <c r="AG22" s="10">
        <f t="shared" si="6"/>
        <v>69.174796536833114</v>
      </c>
      <c r="AH22" s="3">
        <f t="shared" si="7"/>
        <v>2.0493775917497081</v>
      </c>
      <c r="AI22" s="3">
        <f t="shared" si="8"/>
        <v>1591.5</v>
      </c>
    </row>
    <row r="23" spans="1:37" x14ac:dyDescent="0.2">
      <c r="A23" t="s">
        <v>75</v>
      </c>
      <c r="B23">
        <v>1591.5</v>
      </c>
      <c r="C23" t="s">
        <v>5</v>
      </c>
      <c r="D23">
        <v>985448</v>
      </c>
      <c r="E23">
        <v>596406</v>
      </c>
      <c r="F23">
        <v>1591</v>
      </c>
      <c r="G23">
        <v>20</v>
      </c>
      <c r="H23">
        <v>0.5</v>
      </c>
      <c r="I23">
        <v>10</v>
      </c>
      <c r="J23">
        <v>5.0000000000000002E-5</v>
      </c>
      <c r="K23">
        <v>5.0000000000000004E-6</v>
      </c>
      <c r="L23">
        <v>10</v>
      </c>
      <c r="M23">
        <v>4.0000000000000001E-3</v>
      </c>
      <c r="N23">
        <v>4.0000000000000002E-4</v>
      </c>
      <c r="O23">
        <v>10</v>
      </c>
      <c r="P23">
        <v>0.98565091221554635</v>
      </c>
      <c r="Q23">
        <v>7.7559047846046753E-5</v>
      </c>
      <c r="R23">
        <v>2.04955001955733</v>
      </c>
      <c r="S23">
        <v>596.47116806980625</v>
      </c>
      <c r="T23">
        <v>3.5468449748787378</v>
      </c>
      <c r="U23">
        <v>2.0821101043325649</v>
      </c>
      <c r="V23">
        <v>1.386908400880124E-5</v>
      </c>
      <c r="W23">
        <v>9.9713725459287528E-2</v>
      </c>
      <c r="X23" s="10">
        <f t="shared" si="13"/>
        <v>5.5922256867741398</v>
      </c>
      <c r="Y23" s="10">
        <f t="shared" si="14"/>
        <v>35.570278399906861</v>
      </c>
      <c r="Z23" t="str">
        <f t="shared" si="15"/>
        <v>L101591.5</v>
      </c>
      <c r="AA23" s="25">
        <v>1</v>
      </c>
      <c r="AB23" s="42">
        <f t="shared" si="2"/>
        <v>596.47116806980625</v>
      </c>
      <c r="AC23" s="28">
        <f t="shared" si="3"/>
        <v>3.5468449748787378</v>
      </c>
      <c r="AD23" s="10">
        <f t="shared" si="4"/>
        <v>2.0821101043325649</v>
      </c>
      <c r="AE23" s="25">
        <v>1000000</v>
      </c>
      <c r="AF23" s="25">
        <f t="shared" si="5"/>
        <v>985650.91221554636</v>
      </c>
      <c r="AG23" s="10">
        <f t="shared" si="6"/>
        <v>77.559047846046752</v>
      </c>
      <c r="AH23" s="3">
        <f t="shared" si="7"/>
        <v>2.04955001955733</v>
      </c>
      <c r="AI23" s="3">
        <f t="shared" si="8"/>
        <v>1591.5</v>
      </c>
      <c r="AK23" s="10"/>
    </row>
  </sheetData>
  <pageMargins left="0.7" right="0.7" top="0.75" bottom="0.75" header="0.3" footer="0.3"/>
  <pageSetup paperSize="9" scale="3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1CAAA-3BCF-4A51-B8ED-6F1D21918E0E}">
  <dimension ref="A3:I25"/>
  <sheetViews>
    <sheetView showGridLines="0" topLeftCell="A10" zoomScale="130" zoomScaleNormal="130" workbookViewId="0">
      <selection activeCell="J25" sqref="J25"/>
    </sheetView>
  </sheetViews>
  <sheetFormatPr defaultRowHeight="12.75" x14ac:dyDescent="0.2"/>
  <cols>
    <col min="3" max="3" width="6.7109375" customWidth="1"/>
    <col min="4" max="5" width="10.7109375" customWidth="1"/>
    <col min="6" max="6" width="8.7109375" customWidth="1"/>
    <col min="7" max="8" width="10.7109375" customWidth="1"/>
    <col min="9" max="9" width="8.7109375" customWidth="1"/>
  </cols>
  <sheetData>
    <row r="3" spans="1:9" ht="42.75" customHeight="1" x14ac:dyDescent="0.2">
      <c r="C3" s="43" t="s">
        <v>79</v>
      </c>
      <c r="D3" s="43" t="s">
        <v>80</v>
      </c>
      <c r="E3" s="43" t="s">
        <v>81</v>
      </c>
      <c r="F3" s="43" t="s">
        <v>84</v>
      </c>
      <c r="G3" s="43" t="s">
        <v>82</v>
      </c>
      <c r="H3" s="43" t="s">
        <v>83</v>
      </c>
      <c r="I3" s="43" t="s">
        <v>84</v>
      </c>
    </row>
    <row r="4" spans="1:9" x14ac:dyDescent="0.2">
      <c r="A4" t="s">
        <v>75</v>
      </c>
      <c r="C4" s="24">
        <v>10</v>
      </c>
      <c r="D4" s="59">
        <f t="shared" ref="D4:D13" si="0">VLOOKUP(A4, inductor1,16,FALSE)*1000</f>
        <v>101.09571219089709</v>
      </c>
      <c r="E4" s="59">
        <f t="shared" ref="E4:E13" si="1">VLOOKUP(A4,inductor1,17,FALSE)*1000</f>
        <v>7.9551831211402968E-3</v>
      </c>
      <c r="F4" s="58">
        <f t="shared" ref="F4:F13" si="2">VLOOKUP(A4,inductor1,18,FALSE)</f>
        <v>2.0495415016827332</v>
      </c>
      <c r="G4" s="60">
        <f t="shared" ref="G4:G13" si="3">VLOOKUP(A4,inductor1,19,FALSE)</f>
        <v>69.654224268512024</v>
      </c>
      <c r="H4" s="60">
        <f t="shared" ref="H4:H13" si="4">VLOOKUP(A4,inductor1,20,FALSE)</f>
        <v>0.41386815376107411</v>
      </c>
      <c r="I4" s="58">
        <f t="shared" ref="I4:I13" si="5">VLOOKUP(A4,inductor1,21,FALSE)</f>
        <v>2.0826792840431891</v>
      </c>
    </row>
    <row r="5" spans="1:9" x14ac:dyDescent="0.2">
      <c r="A5" t="s">
        <v>74</v>
      </c>
      <c r="C5" s="24">
        <v>9</v>
      </c>
      <c r="D5" s="59">
        <f t="shared" si="0"/>
        <v>88.984218843690471</v>
      </c>
      <c r="E5" s="59">
        <f t="shared" si="1"/>
        <v>7.0050645708126628E-3</v>
      </c>
      <c r="F5" s="58">
        <f t="shared" si="2"/>
        <v>2.04935091609702</v>
      </c>
      <c r="G5" s="60">
        <f t="shared" si="3"/>
        <v>64.608667568308334</v>
      </c>
      <c r="H5" s="60">
        <f t="shared" si="4"/>
        <v>0.38378644085897218</v>
      </c>
      <c r="I5" s="58">
        <f t="shared" si="5"/>
        <v>2.08286295129954</v>
      </c>
    </row>
    <row r="6" spans="1:9" x14ac:dyDescent="0.2">
      <c r="A6" t="s">
        <v>73</v>
      </c>
      <c r="C6" s="24">
        <v>8</v>
      </c>
      <c r="D6" s="59">
        <f t="shared" si="0"/>
        <v>78.879538631493801</v>
      </c>
      <c r="E6" s="59">
        <f t="shared" si="1"/>
        <v>6.2126908835824571E-3</v>
      </c>
      <c r="F6" s="58">
        <f t="shared" si="2"/>
        <v>2.049124972112272</v>
      </c>
      <c r="G6" s="60">
        <f t="shared" si="3"/>
        <v>60.087047908308527</v>
      </c>
      <c r="H6" s="60">
        <f t="shared" si="4"/>
        <v>0.35684957475631129</v>
      </c>
      <c r="I6" s="58">
        <f t="shared" si="5"/>
        <v>2.0830140693395758</v>
      </c>
    </row>
    <row r="7" spans="1:9" x14ac:dyDescent="0.2">
      <c r="A7" t="s">
        <v>72</v>
      </c>
      <c r="C7" s="24">
        <v>7</v>
      </c>
      <c r="D7" s="59">
        <f t="shared" si="0"/>
        <v>68.943393114895812</v>
      </c>
      <c r="E7" s="59">
        <f t="shared" si="1"/>
        <v>5.433966753216524E-3</v>
      </c>
      <c r="F7" s="58">
        <f t="shared" si="2"/>
        <v>2.0488037718553329</v>
      </c>
      <c r="G7" s="60">
        <f t="shared" si="3"/>
        <v>55.530225759636913</v>
      </c>
      <c r="H7" s="60">
        <f t="shared" si="4"/>
        <v>0.32971272028866228</v>
      </c>
      <c r="I7" s="58">
        <f t="shared" si="5"/>
        <v>2.0831716935522779</v>
      </c>
    </row>
    <row r="8" spans="1:9" x14ac:dyDescent="0.2">
      <c r="A8" t="s">
        <v>71</v>
      </c>
      <c r="C8" s="24">
        <v>6</v>
      </c>
      <c r="D8" s="59">
        <f t="shared" si="0"/>
        <v>59.098366356571042</v>
      </c>
      <c r="E8" s="59">
        <f t="shared" si="1"/>
        <v>4.6630188105605619E-3</v>
      </c>
      <c r="F8" s="58">
        <f t="shared" si="2"/>
        <v>2.048321446438941</v>
      </c>
      <c r="G8" s="60">
        <f t="shared" si="3"/>
        <v>50.843894455198154</v>
      </c>
      <c r="H8" s="60">
        <f t="shared" si="4"/>
        <v>0.30181722511744519</v>
      </c>
      <c r="I8" s="58">
        <f t="shared" si="5"/>
        <v>2.0833352473248459</v>
      </c>
    </row>
    <row r="9" spans="1:9" x14ac:dyDescent="0.2">
      <c r="A9" t="s">
        <v>70</v>
      </c>
      <c r="C9" s="24">
        <v>5</v>
      </c>
      <c r="D9" s="59">
        <f t="shared" si="0"/>
        <v>49.054898745980545</v>
      </c>
      <c r="E9" s="59">
        <f t="shared" si="1"/>
        <v>3.877568212412065E-3</v>
      </c>
      <c r="F9" s="58">
        <f t="shared" si="2"/>
        <v>2.0475205998446748</v>
      </c>
      <c r="G9" s="60">
        <f t="shared" si="3"/>
        <v>45.744533951285788</v>
      </c>
      <c r="H9" s="60">
        <f t="shared" si="4"/>
        <v>0.27148179239964138</v>
      </c>
      <c r="I9" s="58">
        <f t="shared" si="5"/>
        <v>2.0835047626907799</v>
      </c>
    </row>
    <row r="10" spans="1:9" x14ac:dyDescent="0.2">
      <c r="A10" t="s">
        <v>69</v>
      </c>
      <c r="C10" s="24">
        <v>4</v>
      </c>
      <c r="D10" s="59">
        <f t="shared" si="0"/>
        <v>39.351501144313183</v>
      </c>
      <c r="E10" s="59">
        <f t="shared" si="1"/>
        <v>3.120455472991634E-3</v>
      </c>
      <c r="F10" s="58">
        <f t="shared" si="2"/>
        <v>2.0461426234706419</v>
      </c>
      <c r="G10" s="60">
        <f t="shared" si="3"/>
        <v>40.399956111511642</v>
      </c>
      <c r="H10" s="60">
        <f t="shared" si="4"/>
        <v>0.23970869198841849</v>
      </c>
      <c r="I10" s="58">
        <f t="shared" si="5"/>
        <v>2.0836682469806882</v>
      </c>
    </row>
    <row r="11" spans="1:9" x14ac:dyDescent="0.2">
      <c r="A11" t="s">
        <v>68</v>
      </c>
      <c r="C11" s="24">
        <v>3</v>
      </c>
      <c r="D11" s="59">
        <f t="shared" si="0"/>
        <v>29.269025503287381</v>
      </c>
      <c r="E11" s="59">
        <f t="shared" si="1"/>
        <v>2.3374466022814499E-3</v>
      </c>
      <c r="F11" s="58">
        <f t="shared" si="2"/>
        <v>2.0431969812943169</v>
      </c>
      <c r="G11" s="60">
        <f t="shared" si="3"/>
        <v>34.345528088235419</v>
      </c>
      <c r="H11" s="60">
        <f t="shared" si="4"/>
        <v>0.2037388544346653</v>
      </c>
      <c r="I11" s="58">
        <f t="shared" si="5"/>
        <v>2.0838364610538198</v>
      </c>
    </row>
    <row r="12" spans="1:9" x14ac:dyDescent="0.2">
      <c r="A12" t="s">
        <v>67</v>
      </c>
      <c r="C12" s="24">
        <v>2</v>
      </c>
      <c r="D12" s="59">
        <f t="shared" si="0"/>
        <v>19.991315536319089</v>
      </c>
      <c r="E12" s="59">
        <f t="shared" si="1"/>
        <v>1.6250152697106631E-3</v>
      </c>
      <c r="F12" s="58">
        <f t="shared" si="2"/>
        <v>2.036544885767873</v>
      </c>
      <c r="G12" s="60">
        <f t="shared" si="3"/>
        <v>27.90327264714842</v>
      </c>
      <c r="H12" s="60">
        <f t="shared" si="4"/>
        <v>0.1654960414164828</v>
      </c>
      <c r="I12" s="58">
        <f t="shared" si="5"/>
        <v>2.083965226242531</v>
      </c>
    </row>
    <row r="13" spans="1:9" x14ac:dyDescent="0.2">
      <c r="A13" t="s">
        <v>66</v>
      </c>
      <c r="C13" s="24">
        <v>1</v>
      </c>
      <c r="D13" s="59">
        <f t="shared" si="0"/>
        <v>10.151089766355591</v>
      </c>
      <c r="E13" s="59">
        <f t="shared" si="1"/>
        <v>9.0104883355186143E-4</v>
      </c>
      <c r="F13" s="58">
        <f t="shared" si="2"/>
        <v>2.0142871658839789</v>
      </c>
      <c r="G13" s="60">
        <f t="shared" si="3"/>
        <v>19.40867211366508</v>
      </c>
      <c r="H13" s="60">
        <f t="shared" si="4"/>
        <v>0.11511800312028141</v>
      </c>
      <c r="I13" s="58">
        <f t="shared" si="5"/>
        <v>2.0839745776262251</v>
      </c>
    </row>
    <row r="15" spans="1:9" ht="42.75" customHeight="1" x14ac:dyDescent="0.2">
      <c r="C15" s="43" t="s">
        <v>79</v>
      </c>
      <c r="D15" s="43" t="s">
        <v>80</v>
      </c>
      <c r="E15" s="43" t="s">
        <v>81</v>
      </c>
      <c r="F15" s="43" t="s">
        <v>84</v>
      </c>
      <c r="G15" s="43" t="s">
        <v>82</v>
      </c>
      <c r="H15" s="43" t="s">
        <v>83</v>
      </c>
      <c r="I15" s="43" t="s">
        <v>84</v>
      </c>
    </row>
    <row r="16" spans="1:9" x14ac:dyDescent="0.2">
      <c r="A16" t="s">
        <v>75</v>
      </c>
      <c r="C16" s="24">
        <v>10</v>
      </c>
      <c r="D16" s="61">
        <f t="shared" ref="D16:D25" si="6">VLOOKUP(A16, inductor2,16,FALSE)*1000</f>
        <v>985.65091221554633</v>
      </c>
      <c r="E16" s="61">
        <f t="shared" ref="E16:E25" si="7">VLOOKUP(A16,inductor2,17,FALSE)*1000</f>
        <v>7.7559047846046753E-2</v>
      </c>
      <c r="F16" s="58">
        <f t="shared" ref="F16:F25" si="8">VLOOKUP(A16,inductor2,18,FALSE)</f>
        <v>2.04955001955733</v>
      </c>
      <c r="G16" s="62">
        <f t="shared" ref="G16:G25" si="9">VLOOKUP(A16,inductor2,19,FALSE)</f>
        <v>596.47116806980625</v>
      </c>
      <c r="H16" s="62">
        <f t="shared" ref="H16:H25" si="10">VLOOKUP(A16,inductor2,20,FALSE)</f>
        <v>3.5468449748787378</v>
      </c>
      <c r="I16" s="58">
        <f t="shared" ref="I16:I25" si="11">VLOOKUP(A16,inductor2,21,FALSE)</f>
        <v>2.0821101043325649</v>
      </c>
    </row>
    <row r="17" spans="1:9" x14ac:dyDescent="0.2">
      <c r="A17" t="s">
        <v>74</v>
      </c>
      <c r="C17" s="24">
        <v>9</v>
      </c>
      <c r="D17" s="61">
        <f t="shared" si="6"/>
        <v>878.7679086169137</v>
      </c>
      <c r="E17" s="61">
        <f t="shared" si="7"/>
        <v>6.9174796536833116E-2</v>
      </c>
      <c r="F17" s="58">
        <f t="shared" si="8"/>
        <v>2.0493775917497081</v>
      </c>
      <c r="G17" s="62">
        <f t="shared" si="9"/>
        <v>555.63128085696678</v>
      </c>
      <c r="H17" s="62">
        <f t="shared" si="10"/>
        <v>3.3030191755949838</v>
      </c>
      <c r="I17" s="58">
        <f t="shared" si="11"/>
        <v>2.0823077291212968</v>
      </c>
    </row>
    <row r="18" spans="1:9" x14ac:dyDescent="0.2">
      <c r="A18" t="s">
        <v>73</v>
      </c>
      <c r="C18" s="24">
        <v>8</v>
      </c>
      <c r="D18" s="61">
        <f t="shared" si="6"/>
        <v>783.4942949993715</v>
      </c>
      <c r="E18" s="61">
        <f t="shared" si="7"/>
        <v>6.170411592569193E-2</v>
      </c>
      <c r="F18" s="58">
        <f t="shared" si="8"/>
        <v>2.0491637162439869</v>
      </c>
      <c r="G18" s="62">
        <f t="shared" si="9"/>
        <v>517.38257683017093</v>
      </c>
      <c r="H18" s="62">
        <f t="shared" si="10"/>
        <v>3.0748269468457039</v>
      </c>
      <c r="I18" s="58">
        <f t="shared" si="11"/>
        <v>2.082486182258422</v>
      </c>
    </row>
    <row r="19" spans="1:9" x14ac:dyDescent="0.2">
      <c r="A19" t="s">
        <v>72</v>
      </c>
      <c r="C19" s="24">
        <v>7</v>
      </c>
      <c r="D19" s="61">
        <f t="shared" si="6"/>
        <v>690.12907425543335</v>
      </c>
      <c r="E19" s="61">
        <f t="shared" si="7"/>
        <v>5.4386958888984961E-2</v>
      </c>
      <c r="F19" s="58">
        <f t="shared" si="8"/>
        <v>2.048865988469859</v>
      </c>
      <c r="G19" s="62">
        <f t="shared" si="9"/>
        <v>478.98986262244472</v>
      </c>
      <c r="H19" s="62">
        <f t="shared" si="10"/>
        <v>2.8458729978740389</v>
      </c>
      <c r="I19" s="58">
        <f t="shared" si="11"/>
        <v>2.082671670636135</v>
      </c>
    </row>
    <row r="20" spans="1:9" x14ac:dyDescent="0.2">
      <c r="A20" t="s">
        <v>71</v>
      </c>
      <c r="C20" s="24">
        <v>6</v>
      </c>
      <c r="D20" s="61">
        <f t="shared" si="6"/>
        <v>592.59699569627821</v>
      </c>
      <c r="E20" s="61">
        <f t="shared" si="7"/>
        <v>4.6749348929607873E-2</v>
      </c>
      <c r="F20" s="58">
        <f t="shared" si="8"/>
        <v>2.048399379039636</v>
      </c>
      <c r="G20" s="62">
        <f t="shared" si="9"/>
        <v>437.93496020891081</v>
      </c>
      <c r="H20" s="62">
        <f t="shared" si="10"/>
        <v>2.601149816070218</v>
      </c>
      <c r="I20" s="58">
        <f t="shared" si="11"/>
        <v>2.0828792022748428</v>
      </c>
    </row>
    <row r="21" spans="1:9" x14ac:dyDescent="0.2">
      <c r="A21" t="s">
        <v>70</v>
      </c>
      <c r="C21" s="24">
        <v>5</v>
      </c>
      <c r="D21" s="61">
        <f t="shared" si="6"/>
        <v>494.87987904403252</v>
      </c>
      <c r="E21" s="61">
        <f t="shared" si="7"/>
        <v>3.9107063644682194E-2</v>
      </c>
      <c r="F21" s="58">
        <f t="shared" si="8"/>
        <v>2.0476443482974331</v>
      </c>
      <c r="G21" s="62">
        <f t="shared" si="9"/>
        <v>394.55689355717539</v>
      </c>
      <c r="H21" s="62">
        <f t="shared" si="10"/>
        <v>2.3427591124260121</v>
      </c>
      <c r="I21" s="58">
        <f t="shared" si="11"/>
        <v>2.0830940355029899</v>
      </c>
    </row>
    <row r="22" spans="1:9" x14ac:dyDescent="0.2">
      <c r="A22" t="s">
        <v>69</v>
      </c>
      <c r="C22" s="24">
        <v>4</v>
      </c>
      <c r="D22" s="61">
        <f t="shared" si="6"/>
        <v>399.05115114721866</v>
      </c>
      <c r="E22" s="61">
        <f t="shared" si="7"/>
        <v>3.162896544197423E-2</v>
      </c>
      <c r="F22" s="58">
        <f t="shared" si="8"/>
        <v>2.0463414579168582</v>
      </c>
      <c r="G22" s="62">
        <f t="shared" si="9"/>
        <v>349.02467461569171</v>
      </c>
      <c r="H22" s="62">
        <f t="shared" si="10"/>
        <v>2.0717478004683589</v>
      </c>
      <c r="I22" s="58">
        <f t="shared" si="11"/>
        <v>2.0833084335495111</v>
      </c>
    </row>
    <row r="23" spans="1:9" x14ac:dyDescent="0.2">
      <c r="A23" t="s">
        <v>68</v>
      </c>
      <c r="C23" s="24">
        <v>3</v>
      </c>
      <c r="D23" s="61">
        <f t="shared" si="6"/>
        <v>304.38566272210386</v>
      </c>
      <c r="E23" s="61">
        <f t="shared" si="7"/>
        <v>2.427292937240055E-2</v>
      </c>
      <c r="F23" s="58">
        <f t="shared" si="8"/>
        <v>2.0437938902369259</v>
      </c>
      <c r="G23" s="62">
        <f t="shared" si="9"/>
        <v>300.38823621860018</v>
      </c>
      <c r="H23" s="62">
        <f t="shared" si="10"/>
        <v>1.7824934995705519</v>
      </c>
      <c r="I23" s="58">
        <f t="shared" si="11"/>
        <v>2.0835203245570568</v>
      </c>
    </row>
    <row r="24" spans="1:9" x14ac:dyDescent="0.2">
      <c r="A24" t="s">
        <v>67</v>
      </c>
      <c r="C24" s="24">
        <v>2</v>
      </c>
      <c r="D24" s="61">
        <f t="shared" si="6"/>
        <v>207.7337653625143</v>
      </c>
      <c r="E24" s="61">
        <f t="shared" si="7"/>
        <v>1.6838485812982588E-2</v>
      </c>
      <c r="F24" s="58">
        <f t="shared" si="8"/>
        <v>2.03754696758832</v>
      </c>
      <c r="G24" s="62">
        <f t="shared" si="9"/>
        <v>243.02318074401359</v>
      </c>
      <c r="H24" s="62">
        <f t="shared" si="10"/>
        <v>1.4417001651290631</v>
      </c>
      <c r="I24" s="58">
        <f t="shared" si="11"/>
        <v>2.0837017787629808</v>
      </c>
    </row>
    <row r="25" spans="1:9" x14ac:dyDescent="0.2">
      <c r="A25" t="s">
        <v>66</v>
      </c>
      <c r="C25" s="24">
        <v>1</v>
      </c>
      <c r="D25" s="61">
        <f t="shared" si="6"/>
        <v>103.91639287373269</v>
      </c>
      <c r="E25" s="61">
        <f t="shared" si="7"/>
        <v>9.1712122325981662E-3</v>
      </c>
      <c r="F25" s="58">
        <f t="shared" si="8"/>
        <v>2.015367033845429</v>
      </c>
      <c r="G25" s="62">
        <f t="shared" si="9"/>
        <v>167.57084657286731</v>
      </c>
      <c r="H25" s="62">
        <f t="shared" si="10"/>
        <v>0.99402401267466167</v>
      </c>
      <c r="I25" s="58">
        <f t="shared" si="11"/>
        <v>2.0837320022815802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76"/>
  <sheetViews>
    <sheetView workbookViewId="0">
      <selection activeCell="G3" sqref="G3"/>
    </sheetView>
  </sheetViews>
  <sheetFormatPr defaultRowHeight="12.75" x14ac:dyDescent="0.2"/>
  <cols>
    <col min="1" max="1" width="16.42578125" customWidth="1"/>
    <col min="2" max="2" width="11.140625" customWidth="1"/>
    <col min="3" max="3" width="11.28515625" customWidth="1"/>
    <col min="5" max="6" width="12.140625" customWidth="1"/>
    <col min="7" max="7" width="11.42578125" customWidth="1"/>
  </cols>
  <sheetData>
    <row r="1" spans="1:9" x14ac:dyDescent="0.2">
      <c r="A1" s="21">
        <v>43073.6875</v>
      </c>
      <c r="B1">
        <v>20.9</v>
      </c>
      <c r="C1">
        <v>53.6</v>
      </c>
      <c r="G1" t="s">
        <v>52</v>
      </c>
      <c r="H1">
        <v>-2.1280000000000001</v>
      </c>
      <c r="I1" t="s">
        <v>53</v>
      </c>
    </row>
    <row r="2" spans="1:9" x14ac:dyDescent="0.2">
      <c r="A2" s="21">
        <v>43073.690972222219</v>
      </c>
      <c r="B2">
        <v>20.9</v>
      </c>
      <c r="C2">
        <v>53.8</v>
      </c>
      <c r="E2" t="s">
        <v>23</v>
      </c>
      <c r="G2" t="s">
        <v>13</v>
      </c>
    </row>
    <row r="3" spans="1:9" x14ac:dyDescent="0.2">
      <c r="A3" s="21">
        <v>43073.694444444445</v>
      </c>
      <c r="B3">
        <v>20.9</v>
      </c>
      <c r="C3">
        <v>54.8</v>
      </c>
      <c r="E3" s="44" t="e">
        <f>#REF!</f>
        <v>#REF!</v>
      </c>
      <c r="G3">
        <f>AVERAGE(C1:C292)</f>
        <v>52.280479452054777</v>
      </c>
      <c r="H3" s="26">
        <f>G3+H1</f>
        <v>50.152479452054777</v>
      </c>
    </row>
    <row r="4" spans="1:9" x14ac:dyDescent="0.2">
      <c r="A4" s="21">
        <v>43073.697916666664</v>
      </c>
      <c r="B4">
        <v>20.9</v>
      </c>
      <c r="C4">
        <v>54.4</v>
      </c>
      <c r="E4" s="8" t="e">
        <f>#REF!</f>
        <v>#REF!</v>
      </c>
      <c r="G4">
        <f>STDEV(C1:C292)</f>
        <v>1.1136434937588653</v>
      </c>
    </row>
    <row r="5" spans="1:9" x14ac:dyDescent="0.2">
      <c r="A5" s="21">
        <v>43073.701388888891</v>
      </c>
      <c r="B5">
        <v>20.9</v>
      </c>
      <c r="C5">
        <v>54.3</v>
      </c>
    </row>
    <row r="6" spans="1:9" x14ac:dyDescent="0.2">
      <c r="A6" s="21">
        <v>43073.704861111109</v>
      </c>
      <c r="B6">
        <v>20.8</v>
      </c>
      <c r="C6">
        <v>54.2</v>
      </c>
      <c r="E6" t="s">
        <v>51</v>
      </c>
    </row>
    <row r="7" spans="1:9" x14ac:dyDescent="0.2">
      <c r="A7" s="21">
        <v>43073.708333333336</v>
      </c>
      <c r="B7">
        <v>20.8</v>
      </c>
      <c r="C7">
        <v>53.6</v>
      </c>
    </row>
    <row r="8" spans="1:9" x14ac:dyDescent="0.2">
      <c r="A8" s="21">
        <v>43073.711805555555</v>
      </c>
      <c r="B8">
        <v>20.9</v>
      </c>
      <c r="C8">
        <v>53.4</v>
      </c>
    </row>
    <row r="9" spans="1:9" x14ac:dyDescent="0.2">
      <c r="A9" s="21">
        <v>43073.715277777781</v>
      </c>
      <c r="B9">
        <v>20.9</v>
      </c>
      <c r="C9">
        <v>53.3</v>
      </c>
    </row>
    <row r="10" spans="1:9" x14ac:dyDescent="0.2">
      <c r="A10" s="21">
        <v>43073.71875</v>
      </c>
      <c r="B10">
        <v>20.8</v>
      </c>
      <c r="C10">
        <v>53.7</v>
      </c>
    </row>
    <row r="11" spans="1:9" x14ac:dyDescent="0.2">
      <c r="A11" s="21">
        <v>43073.722222222219</v>
      </c>
      <c r="B11">
        <v>20.8</v>
      </c>
      <c r="C11">
        <v>53</v>
      </c>
    </row>
    <row r="12" spans="1:9" x14ac:dyDescent="0.2">
      <c r="A12" s="21">
        <v>43073.725694444445</v>
      </c>
      <c r="B12">
        <v>20.8</v>
      </c>
      <c r="C12">
        <v>52.6</v>
      </c>
    </row>
    <row r="13" spans="1:9" x14ac:dyDescent="0.2">
      <c r="A13" s="21">
        <v>43073.729166666664</v>
      </c>
      <c r="B13">
        <v>20.9</v>
      </c>
      <c r="C13">
        <v>52.4</v>
      </c>
    </row>
    <row r="14" spans="1:9" x14ac:dyDescent="0.2">
      <c r="A14" s="21">
        <v>43073.732638888891</v>
      </c>
      <c r="B14">
        <v>20.9</v>
      </c>
      <c r="C14">
        <v>52</v>
      </c>
    </row>
    <row r="15" spans="1:9" x14ac:dyDescent="0.2">
      <c r="A15" s="21">
        <v>43073.736111111109</v>
      </c>
      <c r="B15">
        <v>20.9</v>
      </c>
      <c r="C15">
        <v>52</v>
      </c>
    </row>
    <row r="16" spans="1:9" x14ac:dyDescent="0.2">
      <c r="A16" s="21">
        <v>43073.739583333336</v>
      </c>
      <c r="B16">
        <v>20.9</v>
      </c>
      <c r="C16">
        <v>52.1</v>
      </c>
    </row>
    <row r="17" spans="1:3" x14ac:dyDescent="0.2">
      <c r="A17" s="21">
        <v>43073.743055555555</v>
      </c>
      <c r="B17">
        <v>20.9</v>
      </c>
      <c r="C17">
        <v>52</v>
      </c>
    </row>
    <row r="18" spans="1:3" x14ac:dyDescent="0.2">
      <c r="A18" s="21">
        <v>43073.746527777781</v>
      </c>
      <c r="B18">
        <v>20.9</v>
      </c>
      <c r="C18">
        <v>51.8</v>
      </c>
    </row>
    <row r="19" spans="1:3" x14ac:dyDescent="0.2">
      <c r="A19" s="21">
        <v>43073.75</v>
      </c>
      <c r="B19">
        <v>20.9</v>
      </c>
      <c r="C19">
        <v>52.1</v>
      </c>
    </row>
    <row r="20" spans="1:3" x14ac:dyDescent="0.2">
      <c r="A20" s="21">
        <v>43073.753472222219</v>
      </c>
      <c r="B20">
        <v>20.9</v>
      </c>
      <c r="C20">
        <v>52.1</v>
      </c>
    </row>
    <row r="21" spans="1:3" x14ac:dyDescent="0.2">
      <c r="A21" s="21">
        <v>43073.756944444445</v>
      </c>
      <c r="B21">
        <v>20.9</v>
      </c>
      <c r="C21">
        <v>52</v>
      </c>
    </row>
    <row r="22" spans="1:3" x14ac:dyDescent="0.2">
      <c r="A22" s="21">
        <v>43073.760416666664</v>
      </c>
      <c r="B22">
        <v>20.9</v>
      </c>
      <c r="C22">
        <v>52.3</v>
      </c>
    </row>
    <row r="23" spans="1:3" x14ac:dyDescent="0.2">
      <c r="A23" s="21">
        <v>43073.763888888891</v>
      </c>
      <c r="B23">
        <v>20.9</v>
      </c>
      <c r="C23">
        <v>52.3</v>
      </c>
    </row>
    <row r="24" spans="1:3" x14ac:dyDescent="0.2">
      <c r="A24" s="21">
        <v>43073.767361111109</v>
      </c>
      <c r="B24">
        <v>20.9</v>
      </c>
      <c r="C24">
        <v>52</v>
      </c>
    </row>
    <row r="25" spans="1:3" x14ac:dyDescent="0.2">
      <c r="A25" s="21">
        <v>43073.770833333336</v>
      </c>
      <c r="B25">
        <v>21</v>
      </c>
      <c r="C25">
        <v>51.9</v>
      </c>
    </row>
    <row r="26" spans="1:3" x14ac:dyDescent="0.2">
      <c r="A26" s="21">
        <v>43073.774305555555</v>
      </c>
      <c r="B26">
        <v>21</v>
      </c>
      <c r="C26">
        <v>52</v>
      </c>
    </row>
    <row r="27" spans="1:3" x14ac:dyDescent="0.2">
      <c r="A27" s="21">
        <v>43073.777777777781</v>
      </c>
      <c r="B27">
        <v>20.9</v>
      </c>
      <c r="C27">
        <v>51.9</v>
      </c>
    </row>
    <row r="28" spans="1:3" x14ac:dyDescent="0.2">
      <c r="A28" s="21">
        <v>43073.78125</v>
      </c>
      <c r="B28">
        <v>20.9</v>
      </c>
      <c r="C28">
        <v>51.9</v>
      </c>
    </row>
    <row r="29" spans="1:3" x14ac:dyDescent="0.2">
      <c r="A29" s="21">
        <v>43073.784722222219</v>
      </c>
      <c r="B29">
        <v>20.9</v>
      </c>
      <c r="C29">
        <v>51.8</v>
      </c>
    </row>
    <row r="30" spans="1:3" x14ac:dyDescent="0.2">
      <c r="A30" s="21">
        <v>43073.788194444445</v>
      </c>
      <c r="B30">
        <v>20.9</v>
      </c>
      <c r="C30">
        <v>51.8</v>
      </c>
    </row>
    <row r="31" spans="1:3" x14ac:dyDescent="0.2">
      <c r="A31" s="21">
        <v>43073.791666666664</v>
      </c>
      <c r="B31">
        <v>20.9</v>
      </c>
      <c r="C31">
        <v>51.8</v>
      </c>
    </row>
    <row r="32" spans="1:3" x14ac:dyDescent="0.2">
      <c r="A32" s="21">
        <v>43073.795138888891</v>
      </c>
      <c r="B32">
        <v>20.9</v>
      </c>
      <c r="C32">
        <v>51.8</v>
      </c>
    </row>
    <row r="33" spans="1:3" x14ac:dyDescent="0.2">
      <c r="A33" s="21">
        <v>43073.798611111109</v>
      </c>
      <c r="B33">
        <v>21</v>
      </c>
      <c r="C33">
        <v>51.6</v>
      </c>
    </row>
    <row r="34" spans="1:3" x14ac:dyDescent="0.2">
      <c r="A34" s="21">
        <v>43073.802083333336</v>
      </c>
      <c r="B34">
        <v>21</v>
      </c>
      <c r="C34">
        <v>51.7</v>
      </c>
    </row>
    <row r="35" spans="1:3" x14ac:dyDescent="0.2">
      <c r="A35" s="21">
        <v>43073.805555555555</v>
      </c>
      <c r="B35">
        <v>21</v>
      </c>
      <c r="C35">
        <v>51.6</v>
      </c>
    </row>
    <row r="36" spans="1:3" x14ac:dyDescent="0.2">
      <c r="A36" s="21">
        <v>43073.809027777781</v>
      </c>
      <c r="B36">
        <v>21</v>
      </c>
      <c r="C36">
        <v>51.7</v>
      </c>
    </row>
    <row r="37" spans="1:3" x14ac:dyDescent="0.2">
      <c r="A37" s="21">
        <v>43073.8125</v>
      </c>
      <c r="B37">
        <v>21</v>
      </c>
      <c r="C37">
        <v>51.7</v>
      </c>
    </row>
    <row r="38" spans="1:3" x14ac:dyDescent="0.2">
      <c r="A38" s="21">
        <v>43073.815972222219</v>
      </c>
      <c r="B38">
        <v>21</v>
      </c>
      <c r="C38">
        <v>51.7</v>
      </c>
    </row>
    <row r="39" spans="1:3" x14ac:dyDescent="0.2">
      <c r="A39" s="21">
        <v>43073.819444444445</v>
      </c>
      <c r="B39">
        <v>21</v>
      </c>
      <c r="C39">
        <v>51.9</v>
      </c>
    </row>
    <row r="40" spans="1:3" x14ac:dyDescent="0.2">
      <c r="A40" s="21">
        <v>43073.822916666664</v>
      </c>
      <c r="B40">
        <v>21</v>
      </c>
      <c r="C40">
        <v>51.9</v>
      </c>
    </row>
    <row r="41" spans="1:3" x14ac:dyDescent="0.2">
      <c r="A41" s="21">
        <v>43073.826388888891</v>
      </c>
      <c r="B41">
        <v>21</v>
      </c>
      <c r="C41">
        <v>51.6</v>
      </c>
    </row>
    <row r="42" spans="1:3" x14ac:dyDescent="0.2">
      <c r="A42" s="21">
        <v>43073.829861111109</v>
      </c>
      <c r="B42">
        <v>21</v>
      </c>
      <c r="C42">
        <v>51.7</v>
      </c>
    </row>
    <row r="43" spans="1:3" x14ac:dyDescent="0.2">
      <c r="A43" s="21">
        <v>43073.833333333336</v>
      </c>
      <c r="B43">
        <v>21</v>
      </c>
      <c r="C43">
        <v>51.7</v>
      </c>
    </row>
    <row r="44" spans="1:3" x14ac:dyDescent="0.2">
      <c r="A44" s="21">
        <v>43073.836805555555</v>
      </c>
      <c r="B44">
        <v>21</v>
      </c>
      <c r="C44">
        <v>51.7</v>
      </c>
    </row>
    <row r="45" spans="1:3" x14ac:dyDescent="0.2">
      <c r="A45" s="21">
        <v>43073.840277777781</v>
      </c>
      <c r="B45">
        <v>21</v>
      </c>
      <c r="C45">
        <v>51.6</v>
      </c>
    </row>
    <row r="46" spans="1:3" x14ac:dyDescent="0.2">
      <c r="A46" s="21">
        <v>43073.84375</v>
      </c>
      <c r="B46">
        <v>21</v>
      </c>
      <c r="C46">
        <v>51.9</v>
      </c>
    </row>
    <row r="47" spans="1:3" x14ac:dyDescent="0.2">
      <c r="A47" s="21">
        <v>43073.847222222219</v>
      </c>
      <c r="B47">
        <v>21</v>
      </c>
      <c r="C47">
        <v>51.9</v>
      </c>
    </row>
    <row r="48" spans="1:3" x14ac:dyDescent="0.2">
      <c r="A48" s="21">
        <v>43073.850694444445</v>
      </c>
      <c r="B48">
        <v>21</v>
      </c>
      <c r="C48">
        <v>51.9</v>
      </c>
    </row>
    <row r="49" spans="1:3" x14ac:dyDescent="0.2">
      <c r="A49" s="21">
        <v>43073.854166666664</v>
      </c>
      <c r="B49">
        <v>21</v>
      </c>
      <c r="C49">
        <v>51.8</v>
      </c>
    </row>
    <row r="50" spans="1:3" x14ac:dyDescent="0.2">
      <c r="A50" s="21">
        <v>43073.857638888891</v>
      </c>
      <c r="B50">
        <v>21</v>
      </c>
      <c r="C50">
        <v>51.7</v>
      </c>
    </row>
    <row r="51" spans="1:3" x14ac:dyDescent="0.2">
      <c r="A51" s="21">
        <v>43073.861111111109</v>
      </c>
      <c r="B51">
        <v>21.1</v>
      </c>
      <c r="C51">
        <v>51.6</v>
      </c>
    </row>
    <row r="52" spans="1:3" x14ac:dyDescent="0.2">
      <c r="A52" s="21">
        <v>43073.864583333336</v>
      </c>
      <c r="B52">
        <v>21.1</v>
      </c>
      <c r="C52">
        <v>51.8</v>
      </c>
    </row>
    <row r="53" spans="1:3" x14ac:dyDescent="0.2">
      <c r="A53" s="21">
        <v>43073.868055555555</v>
      </c>
      <c r="B53">
        <v>21</v>
      </c>
      <c r="C53">
        <v>52</v>
      </c>
    </row>
    <row r="54" spans="1:3" x14ac:dyDescent="0.2">
      <c r="A54" s="21">
        <v>43073.871527777781</v>
      </c>
      <c r="B54">
        <v>21</v>
      </c>
      <c r="C54">
        <v>52.2</v>
      </c>
    </row>
    <row r="55" spans="1:3" x14ac:dyDescent="0.2">
      <c r="A55" s="21">
        <v>43073.875</v>
      </c>
      <c r="B55">
        <v>21</v>
      </c>
      <c r="C55">
        <v>52.2</v>
      </c>
    </row>
    <row r="56" spans="1:3" x14ac:dyDescent="0.2">
      <c r="A56" s="21">
        <v>43073.878472222219</v>
      </c>
      <c r="B56">
        <v>21</v>
      </c>
      <c r="C56">
        <v>52</v>
      </c>
    </row>
    <row r="57" spans="1:3" x14ac:dyDescent="0.2">
      <c r="A57" s="21">
        <v>43073.881944444445</v>
      </c>
      <c r="B57">
        <v>21</v>
      </c>
      <c r="C57">
        <v>51.9</v>
      </c>
    </row>
    <row r="58" spans="1:3" x14ac:dyDescent="0.2">
      <c r="A58" s="21">
        <v>43073.885416666664</v>
      </c>
      <c r="B58">
        <v>21</v>
      </c>
      <c r="C58">
        <v>52.1</v>
      </c>
    </row>
    <row r="59" spans="1:3" x14ac:dyDescent="0.2">
      <c r="A59" s="21">
        <v>43073.888888888891</v>
      </c>
      <c r="B59">
        <v>21.1</v>
      </c>
      <c r="C59">
        <v>52</v>
      </c>
    </row>
    <row r="60" spans="1:3" x14ac:dyDescent="0.2">
      <c r="A60" s="21">
        <v>43073.892361111109</v>
      </c>
      <c r="B60">
        <v>21</v>
      </c>
      <c r="C60">
        <v>52.2</v>
      </c>
    </row>
    <row r="61" spans="1:3" x14ac:dyDescent="0.2">
      <c r="A61" s="21">
        <v>43073.895833333336</v>
      </c>
      <c r="B61">
        <v>21</v>
      </c>
      <c r="C61">
        <v>51.9</v>
      </c>
    </row>
    <row r="62" spans="1:3" x14ac:dyDescent="0.2">
      <c r="A62" s="21">
        <v>43073.899305555555</v>
      </c>
      <c r="B62">
        <v>21</v>
      </c>
      <c r="C62">
        <v>52</v>
      </c>
    </row>
    <row r="63" spans="1:3" x14ac:dyDescent="0.2">
      <c r="A63" s="21">
        <v>43073.902777777781</v>
      </c>
      <c r="B63">
        <v>21</v>
      </c>
      <c r="C63">
        <v>51.8</v>
      </c>
    </row>
    <row r="64" spans="1:3" x14ac:dyDescent="0.2">
      <c r="A64" s="21">
        <v>43073.90625</v>
      </c>
      <c r="B64">
        <v>21.1</v>
      </c>
      <c r="C64">
        <v>51.5</v>
      </c>
    </row>
    <row r="65" spans="1:3" x14ac:dyDescent="0.2">
      <c r="A65" s="21">
        <v>43073.909722222219</v>
      </c>
      <c r="B65">
        <v>21</v>
      </c>
      <c r="C65">
        <v>51.7</v>
      </c>
    </row>
    <row r="66" spans="1:3" x14ac:dyDescent="0.2">
      <c r="A66" s="21">
        <v>43073.913194444445</v>
      </c>
      <c r="B66">
        <v>21.1</v>
      </c>
      <c r="C66">
        <v>51.6</v>
      </c>
    </row>
    <row r="67" spans="1:3" x14ac:dyDescent="0.2">
      <c r="A67" s="21">
        <v>43073.916666666664</v>
      </c>
      <c r="B67">
        <v>21.1</v>
      </c>
      <c r="C67">
        <v>51.5</v>
      </c>
    </row>
    <row r="68" spans="1:3" x14ac:dyDescent="0.2">
      <c r="A68" s="21">
        <v>43073.920138888891</v>
      </c>
      <c r="B68">
        <v>21.1</v>
      </c>
      <c r="C68">
        <v>51.3</v>
      </c>
    </row>
    <row r="69" spans="1:3" x14ac:dyDescent="0.2">
      <c r="A69" s="21">
        <v>43073.923611111109</v>
      </c>
      <c r="B69">
        <v>21.1</v>
      </c>
      <c r="C69">
        <v>51.5</v>
      </c>
    </row>
    <row r="70" spans="1:3" x14ac:dyDescent="0.2">
      <c r="A70" s="21">
        <v>43073.927083333336</v>
      </c>
      <c r="B70">
        <v>21</v>
      </c>
      <c r="C70">
        <v>51.7</v>
      </c>
    </row>
    <row r="71" spans="1:3" x14ac:dyDescent="0.2">
      <c r="A71" s="21">
        <v>43073.930555555555</v>
      </c>
      <c r="B71">
        <v>21.1</v>
      </c>
      <c r="C71">
        <v>51.6</v>
      </c>
    </row>
    <row r="72" spans="1:3" x14ac:dyDescent="0.2">
      <c r="A72" s="21">
        <v>43073.934027777781</v>
      </c>
      <c r="B72">
        <v>21.1</v>
      </c>
      <c r="C72">
        <v>52</v>
      </c>
    </row>
    <row r="73" spans="1:3" x14ac:dyDescent="0.2">
      <c r="A73" s="21">
        <v>43073.9375</v>
      </c>
      <c r="B73">
        <v>21.1</v>
      </c>
      <c r="C73">
        <v>51.5</v>
      </c>
    </row>
    <row r="74" spans="1:3" x14ac:dyDescent="0.2">
      <c r="A74" s="21">
        <v>43073.940972222219</v>
      </c>
      <c r="B74">
        <v>21.1</v>
      </c>
      <c r="C74">
        <v>51.4</v>
      </c>
    </row>
    <row r="75" spans="1:3" x14ac:dyDescent="0.2">
      <c r="A75" s="21">
        <v>43073.944444444445</v>
      </c>
      <c r="B75">
        <v>21.1</v>
      </c>
      <c r="C75">
        <v>51.2</v>
      </c>
    </row>
    <row r="76" spans="1:3" x14ac:dyDescent="0.2">
      <c r="A76" s="21">
        <v>43073.947916666664</v>
      </c>
      <c r="B76">
        <v>21.1</v>
      </c>
      <c r="C76">
        <v>51.2</v>
      </c>
    </row>
    <row r="77" spans="1:3" x14ac:dyDescent="0.2">
      <c r="A77" s="21">
        <v>43073.951388888891</v>
      </c>
      <c r="B77">
        <v>21.1</v>
      </c>
      <c r="C77">
        <v>51.3</v>
      </c>
    </row>
    <row r="78" spans="1:3" x14ac:dyDescent="0.2">
      <c r="A78" s="21">
        <v>43073.954861111109</v>
      </c>
      <c r="B78">
        <v>21.1</v>
      </c>
      <c r="C78">
        <v>51.4</v>
      </c>
    </row>
    <row r="79" spans="1:3" x14ac:dyDescent="0.2">
      <c r="A79" s="21">
        <v>43073.958333333336</v>
      </c>
      <c r="B79">
        <v>21.1</v>
      </c>
      <c r="C79">
        <v>51.3</v>
      </c>
    </row>
    <row r="80" spans="1:3" x14ac:dyDescent="0.2">
      <c r="A80" s="21">
        <v>43073.961805555555</v>
      </c>
      <c r="B80">
        <v>21.1</v>
      </c>
      <c r="C80">
        <v>51.3</v>
      </c>
    </row>
    <row r="81" spans="1:3" x14ac:dyDescent="0.2">
      <c r="A81" s="21">
        <v>43073.965277777781</v>
      </c>
      <c r="B81">
        <v>21.2</v>
      </c>
      <c r="C81">
        <v>51.4</v>
      </c>
    </row>
    <row r="82" spans="1:3" x14ac:dyDescent="0.2">
      <c r="A82" s="21">
        <v>43073.96875</v>
      </c>
      <c r="B82">
        <v>21.2</v>
      </c>
      <c r="C82">
        <v>51.3</v>
      </c>
    </row>
    <row r="83" spans="1:3" x14ac:dyDescent="0.2">
      <c r="A83" s="21">
        <v>43073.972222222219</v>
      </c>
      <c r="B83">
        <v>21.2</v>
      </c>
      <c r="C83">
        <v>51.5</v>
      </c>
    </row>
    <row r="84" spans="1:3" x14ac:dyDescent="0.2">
      <c r="A84" s="21">
        <v>43073.975694444445</v>
      </c>
      <c r="B84">
        <v>21.1</v>
      </c>
      <c r="C84">
        <v>51.7</v>
      </c>
    </row>
    <row r="85" spans="1:3" x14ac:dyDescent="0.2">
      <c r="A85" s="21">
        <v>43073.979166666664</v>
      </c>
      <c r="B85">
        <v>21.1</v>
      </c>
      <c r="C85">
        <v>51.7</v>
      </c>
    </row>
    <row r="86" spans="1:3" x14ac:dyDescent="0.2">
      <c r="A86" s="21">
        <v>43073.982638888891</v>
      </c>
      <c r="B86">
        <v>21.1</v>
      </c>
      <c r="C86">
        <v>51.3</v>
      </c>
    </row>
    <row r="87" spans="1:3" x14ac:dyDescent="0.2">
      <c r="A87" s="21">
        <v>43073.986111111109</v>
      </c>
      <c r="B87">
        <v>21.1</v>
      </c>
      <c r="C87">
        <v>51.5</v>
      </c>
    </row>
    <row r="88" spans="1:3" x14ac:dyDescent="0.2">
      <c r="A88" s="21">
        <v>43073.989583333336</v>
      </c>
      <c r="B88">
        <v>21.1</v>
      </c>
      <c r="C88">
        <v>51.4</v>
      </c>
    </row>
    <row r="89" spans="1:3" x14ac:dyDescent="0.2">
      <c r="A89" s="21">
        <v>43073.993055555555</v>
      </c>
      <c r="B89">
        <v>21.1</v>
      </c>
      <c r="C89">
        <v>51.4</v>
      </c>
    </row>
    <row r="90" spans="1:3" x14ac:dyDescent="0.2">
      <c r="A90" s="21">
        <v>43073.996527777781</v>
      </c>
      <c r="B90">
        <v>21.1</v>
      </c>
      <c r="C90">
        <v>51.3</v>
      </c>
    </row>
    <row r="91" spans="1:3" x14ac:dyDescent="0.2">
      <c r="A91" s="21">
        <v>43074</v>
      </c>
      <c r="B91">
        <v>21.1</v>
      </c>
      <c r="C91">
        <v>51.4</v>
      </c>
    </row>
    <row r="92" spans="1:3" x14ac:dyDescent="0.2">
      <c r="A92" s="21">
        <v>43074.003472222219</v>
      </c>
      <c r="B92">
        <v>21.1</v>
      </c>
      <c r="C92">
        <v>51.3</v>
      </c>
    </row>
    <row r="93" spans="1:3" x14ac:dyDescent="0.2">
      <c r="A93" s="21">
        <v>43074.006944444445</v>
      </c>
      <c r="B93">
        <v>21.1</v>
      </c>
      <c r="C93">
        <v>51</v>
      </c>
    </row>
    <row r="94" spans="1:3" x14ac:dyDescent="0.2">
      <c r="A94" s="21">
        <v>43074.010416666664</v>
      </c>
      <c r="B94">
        <v>21.1</v>
      </c>
      <c r="C94">
        <v>51.3</v>
      </c>
    </row>
    <row r="95" spans="1:3" x14ac:dyDescent="0.2">
      <c r="A95" s="21">
        <v>43074.013888888891</v>
      </c>
      <c r="B95">
        <v>21.1</v>
      </c>
      <c r="C95">
        <v>51.1</v>
      </c>
    </row>
    <row r="96" spans="1:3" x14ac:dyDescent="0.2">
      <c r="A96" s="21">
        <v>43074.017361111109</v>
      </c>
      <c r="B96">
        <v>21.2</v>
      </c>
      <c r="C96">
        <v>51.2</v>
      </c>
    </row>
    <row r="97" spans="1:3" x14ac:dyDescent="0.2">
      <c r="A97" s="21">
        <v>43074.020833333336</v>
      </c>
      <c r="B97">
        <v>21.1</v>
      </c>
      <c r="C97">
        <v>51.4</v>
      </c>
    </row>
    <row r="98" spans="1:3" x14ac:dyDescent="0.2">
      <c r="A98" s="21">
        <v>43074.024305555555</v>
      </c>
      <c r="B98">
        <v>21.2</v>
      </c>
      <c r="C98">
        <v>51.3</v>
      </c>
    </row>
    <row r="99" spans="1:3" x14ac:dyDescent="0.2">
      <c r="A99" s="21">
        <v>43074.027777777781</v>
      </c>
      <c r="B99">
        <v>21.1</v>
      </c>
      <c r="C99">
        <v>51.5</v>
      </c>
    </row>
    <row r="100" spans="1:3" x14ac:dyDescent="0.2">
      <c r="A100" s="21">
        <v>43074.03125</v>
      </c>
      <c r="B100">
        <v>21.2</v>
      </c>
      <c r="C100">
        <v>51.3</v>
      </c>
    </row>
    <row r="101" spans="1:3" x14ac:dyDescent="0.2">
      <c r="A101" s="21">
        <v>43074.034722222219</v>
      </c>
      <c r="B101">
        <v>21.2</v>
      </c>
      <c r="C101">
        <v>51.3</v>
      </c>
    </row>
    <row r="102" spans="1:3" x14ac:dyDescent="0.2">
      <c r="A102" s="21">
        <v>43074.038194444445</v>
      </c>
      <c r="B102">
        <v>21.1</v>
      </c>
      <c r="C102">
        <v>51.3</v>
      </c>
    </row>
    <row r="103" spans="1:3" x14ac:dyDescent="0.2">
      <c r="A103" s="21">
        <v>43074.041666666664</v>
      </c>
      <c r="B103">
        <v>21.2</v>
      </c>
      <c r="C103">
        <v>51.3</v>
      </c>
    </row>
    <row r="104" spans="1:3" x14ac:dyDescent="0.2">
      <c r="A104" s="21">
        <v>43074.045138888891</v>
      </c>
      <c r="B104">
        <v>21.1</v>
      </c>
      <c r="C104">
        <v>51.4</v>
      </c>
    </row>
    <row r="105" spans="1:3" x14ac:dyDescent="0.2">
      <c r="A105" s="21">
        <v>43074.048611111109</v>
      </c>
      <c r="B105">
        <v>21.2</v>
      </c>
      <c r="C105">
        <v>51.2</v>
      </c>
    </row>
    <row r="106" spans="1:3" x14ac:dyDescent="0.2">
      <c r="A106" s="21">
        <v>43074.052083333336</v>
      </c>
      <c r="B106">
        <v>21.2</v>
      </c>
      <c r="C106">
        <v>51.1</v>
      </c>
    </row>
    <row r="107" spans="1:3" x14ac:dyDescent="0.2">
      <c r="A107" s="21">
        <v>43074.055555555555</v>
      </c>
      <c r="B107">
        <v>21.1</v>
      </c>
      <c r="C107">
        <v>51.3</v>
      </c>
    </row>
    <row r="108" spans="1:3" x14ac:dyDescent="0.2">
      <c r="A108" s="21">
        <v>43074.059027777781</v>
      </c>
      <c r="B108">
        <v>21.2</v>
      </c>
      <c r="C108">
        <v>51.9</v>
      </c>
    </row>
    <row r="109" spans="1:3" x14ac:dyDescent="0.2">
      <c r="A109" s="21">
        <v>43074.0625</v>
      </c>
      <c r="B109">
        <v>21.2</v>
      </c>
      <c r="C109">
        <v>51.9</v>
      </c>
    </row>
    <row r="110" spans="1:3" x14ac:dyDescent="0.2">
      <c r="A110" s="21">
        <v>43074.065972222219</v>
      </c>
      <c r="B110">
        <v>21.1</v>
      </c>
      <c r="C110">
        <v>52</v>
      </c>
    </row>
    <row r="111" spans="1:3" x14ac:dyDescent="0.2">
      <c r="A111" s="21">
        <v>43074.069444444445</v>
      </c>
      <c r="B111">
        <v>21.1</v>
      </c>
      <c r="C111">
        <v>51.8</v>
      </c>
    </row>
    <row r="112" spans="1:3" x14ac:dyDescent="0.2">
      <c r="A112" s="21">
        <v>43074.072916666664</v>
      </c>
      <c r="B112">
        <v>21.2</v>
      </c>
      <c r="C112">
        <v>51.8</v>
      </c>
    </row>
    <row r="113" spans="1:3" x14ac:dyDescent="0.2">
      <c r="A113" s="21">
        <v>43074.076388888891</v>
      </c>
      <c r="B113">
        <v>21.1</v>
      </c>
      <c r="C113">
        <v>51.8</v>
      </c>
    </row>
    <row r="114" spans="1:3" x14ac:dyDescent="0.2">
      <c r="A114" s="21">
        <v>43074.079861111109</v>
      </c>
      <c r="B114">
        <v>21.1</v>
      </c>
      <c r="C114">
        <v>51.9</v>
      </c>
    </row>
    <row r="115" spans="1:3" x14ac:dyDescent="0.2">
      <c r="A115" s="21">
        <v>43074.083333333336</v>
      </c>
      <c r="B115">
        <v>21.1</v>
      </c>
      <c r="C115">
        <v>52.1</v>
      </c>
    </row>
    <row r="116" spans="1:3" x14ac:dyDescent="0.2">
      <c r="A116" s="21">
        <v>43074.086805555555</v>
      </c>
      <c r="B116">
        <v>21.1</v>
      </c>
      <c r="C116">
        <v>51.9</v>
      </c>
    </row>
    <row r="117" spans="1:3" x14ac:dyDescent="0.2">
      <c r="A117" s="21">
        <v>43074.090277777781</v>
      </c>
      <c r="B117">
        <v>21.2</v>
      </c>
      <c r="C117">
        <v>51.8</v>
      </c>
    </row>
    <row r="118" spans="1:3" x14ac:dyDescent="0.2">
      <c r="A118" s="21">
        <v>43074.09375</v>
      </c>
      <c r="B118">
        <v>21.2</v>
      </c>
      <c r="C118">
        <v>51.7</v>
      </c>
    </row>
    <row r="119" spans="1:3" x14ac:dyDescent="0.2">
      <c r="A119" s="21">
        <v>43074.097222222219</v>
      </c>
      <c r="B119">
        <v>21.2</v>
      </c>
      <c r="C119">
        <v>51.9</v>
      </c>
    </row>
    <row r="120" spans="1:3" x14ac:dyDescent="0.2">
      <c r="A120" s="21">
        <v>43074.100694444445</v>
      </c>
      <c r="B120">
        <v>21.2</v>
      </c>
      <c r="C120">
        <v>51.9</v>
      </c>
    </row>
    <row r="121" spans="1:3" x14ac:dyDescent="0.2">
      <c r="A121" s="21">
        <v>43074.104166666664</v>
      </c>
      <c r="B121">
        <v>21.2</v>
      </c>
      <c r="C121">
        <v>51.8</v>
      </c>
    </row>
    <row r="122" spans="1:3" x14ac:dyDescent="0.2">
      <c r="A122" s="21">
        <v>43074.107638888891</v>
      </c>
      <c r="B122">
        <v>21.1</v>
      </c>
      <c r="C122">
        <v>51.6</v>
      </c>
    </row>
    <row r="123" spans="1:3" x14ac:dyDescent="0.2">
      <c r="A123" s="21">
        <v>43074.111111111109</v>
      </c>
      <c r="B123">
        <v>21.2</v>
      </c>
      <c r="C123">
        <v>51.7</v>
      </c>
    </row>
    <row r="124" spans="1:3" x14ac:dyDescent="0.2">
      <c r="A124" s="21">
        <v>43074.114583333336</v>
      </c>
      <c r="B124">
        <v>21.2</v>
      </c>
      <c r="C124">
        <v>51.6</v>
      </c>
    </row>
    <row r="125" spans="1:3" x14ac:dyDescent="0.2">
      <c r="A125" s="21">
        <v>43074.118055555555</v>
      </c>
      <c r="B125">
        <v>21.1</v>
      </c>
      <c r="C125">
        <v>51.7</v>
      </c>
    </row>
    <row r="126" spans="1:3" x14ac:dyDescent="0.2">
      <c r="A126" s="21">
        <v>43074.121527777781</v>
      </c>
      <c r="B126">
        <v>21.1</v>
      </c>
      <c r="C126">
        <v>51.6</v>
      </c>
    </row>
    <row r="127" spans="1:3" x14ac:dyDescent="0.2">
      <c r="A127" s="21">
        <v>43074.125</v>
      </c>
      <c r="B127">
        <v>21.1</v>
      </c>
      <c r="C127">
        <v>51.6</v>
      </c>
    </row>
    <row r="128" spans="1:3" x14ac:dyDescent="0.2">
      <c r="A128" s="21">
        <v>43074.128472222219</v>
      </c>
      <c r="B128">
        <v>21.1</v>
      </c>
      <c r="C128">
        <v>51.6</v>
      </c>
    </row>
    <row r="129" spans="1:3" x14ac:dyDescent="0.2">
      <c r="A129" s="21">
        <v>43074.131944444445</v>
      </c>
      <c r="B129">
        <v>21.1</v>
      </c>
      <c r="C129">
        <v>51.3</v>
      </c>
    </row>
    <row r="130" spans="1:3" x14ac:dyDescent="0.2">
      <c r="A130" s="21">
        <v>43074.135416666664</v>
      </c>
      <c r="B130">
        <v>21.2</v>
      </c>
      <c r="C130">
        <v>51.1</v>
      </c>
    </row>
    <row r="131" spans="1:3" x14ac:dyDescent="0.2">
      <c r="A131" s="21">
        <v>43074.138888888891</v>
      </c>
      <c r="B131">
        <v>21.1</v>
      </c>
      <c r="C131">
        <v>51.3</v>
      </c>
    </row>
    <row r="132" spans="1:3" x14ac:dyDescent="0.2">
      <c r="A132" s="21">
        <v>43074.142361111109</v>
      </c>
      <c r="B132">
        <v>21.1</v>
      </c>
      <c r="C132">
        <v>51.6</v>
      </c>
    </row>
    <row r="133" spans="1:3" x14ac:dyDescent="0.2">
      <c r="A133" s="21">
        <v>43074.145833333336</v>
      </c>
      <c r="B133">
        <v>21.1</v>
      </c>
      <c r="C133">
        <v>51.7</v>
      </c>
    </row>
    <row r="134" spans="1:3" x14ac:dyDescent="0.2">
      <c r="A134" s="21">
        <v>43074.149305555555</v>
      </c>
      <c r="B134">
        <v>21.1</v>
      </c>
      <c r="C134">
        <v>51.6</v>
      </c>
    </row>
    <row r="135" spans="1:3" x14ac:dyDescent="0.2">
      <c r="A135" s="21">
        <v>43074.152777777781</v>
      </c>
      <c r="B135">
        <v>21.2</v>
      </c>
      <c r="C135">
        <v>51.5</v>
      </c>
    </row>
    <row r="136" spans="1:3" x14ac:dyDescent="0.2">
      <c r="A136" s="21">
        <v>43074.15625</v>
      </c>
      <c r="B136">
        <v>21.1</v>
      </c>
      <c r="C136">
        <v>51.3</v>
      </c>
    </row>
    <row r="137" spans="1:3" x14ac:dyDescent="0.2">
      <c r="A137" s="21">
        <v>43074.159722222219</v>
      </c>
      <c r="B137">
        <v>21.1</v>
      </c>
      <c r="C137">
        <v>51.2</v>
      </c>
    </row>
    <row r="138" spans="1:3" x14ac:dyDescent="0.2">
      <c r="A138" s="21">
        <v>43074.163194444445</v>
      </c>
      <c r="B138">
        <v>21.1</v>
      </c>
      <c r="C138">
        <v>51.2</v>
      </c>
    </row>
    <row r="139" spans="1:3" x14ac:dyDescent="0.2">
      <c r="A139" s="21">
        <v>43074.166666666664</v>
      </c>
      <c r="B139">
        <v>21.2</v>
      </c>
      <c r="C139">
        <v>51</v>
      </c>
    </row>
    <row r="140" spans="1:3" x14ac:dyDescent="0.2">
      <c r="A140" s="21">
        <v>43074.170138888891</v>
      </c>
      <c r="B140">
        <v>21.2</v>
      </c>
      <c r="C140">
        <v>51.1</v>
      </c>
    </row>
    <row r="141" spans="1:3" x14ac:dyDescent="0.2">
      <c r="A141" s="21">
        <v>43074.173611111109</v>
      </c>
      <c r="B141">
        <v>21.2</v>
      </c>
      <c r="C141">
        <v>51.4</v>
      </c>
    </row>
    <row r="142" spans="1:3" x14ac:dyDescent="0.2">
      <c r="A142" s="21">
        <v>43074.177083333336</v>
      </c>
      <c r="B142">
        <v>21.2</v>
      </c>
      <c r="C142">
        <v>51.6</v>
      </c>
    </row>
    <row r="143" spans="1:3" x14ac:dyDescent="0.2">
      <c r="A143" s="21">
        <v>43074.180555555555</v>
      </c>
      <c r="B143">
        <v>21.1</v>
      </c>
      <c r="C143">
        <v>51.5</v>
      </c>
    </row>
    <row r="144" spans="1:3" x14ac:dyDescent="0.2">
      <c r="A144" s="21">
        <v>43074.184027777781</v>
      </c>
      <c r="B144">
        <v>21.1</v>
      </c>
      <c r="C144">
        <v>51.8</v>
      </c>
    </row>
    <row r="145" spans="1:3" x14ac:dyDescent="0.2">
      <c r="A145" s="21">
        <v>43074.1875</v>
      </c>
      <c r="B145">
        <v>21.2</v>
      </c>
      <c r="C145">
        <v>51.7</v>
      </c>
    </row>
    <row r="146" spans="1:3" x14ac:dyDescent="0.2">
      <c r="A146" s="21">
        <v>43074.190972222219</v>
      </c>
      <c r="B146">
        <v>21.1</v>
      </c>
      <c r="C146">
        <v>52</v>
      </c>
    </row>
    <row r="147" spans="1:3" x14ac:dyDescent="0.2">
      <c r="A147" s="21">
        <v>43074.194444444445</v>
      </c>
      <c r="B147">
        <v>21.1</v>
      </c>
      <c r="C147">
        <v>51.9</v>
      </c>
    </row>
    <row r="148" spans="1:3" x14ac:dyDescent="0.2">
      <c r="A148" s="21">
        <v>43074.197916666664</v>
      </c>
      <c r="B148">
        <v>21.2</v>
      </c>
      <c r="C148">
        <v>52</v>
      </c>
    </row>
    <row r="149" spans="1:3" x14ac:dyDescent="0.2">
      <c r="A149" s="21">
        <v>43074.201388888891</v>
      </c>
      <c r="B149">
        <v>21.1</v>
      </c>
      <c r="C149">
        <v>52</v>
      </c>
    </row>
    <row r="150" spans="1:3" x14ac:dyDescent="0.2">
      <c r="A150" s="21">
        <v>43074.204861111109</v>
      </c>
      <c r="B150">
        <v>21.2</v>
      </c>
      <c r="C150">
        <v>51.8</v>
      </c>
    </row>
    <row r="151" spans="1:3" x14ac:dyDescent="0.2">
      <c r="A151" s="21">
        <v>43074.208333333336</v>
      </c>
      <c r="B151">
        <v>21.2</v>
      </c>
      <c r="C151">
        <v>51.8</v>
      </c>
    </row>
    <row r="152" spans="1:3" x14ac:dyDescent="0.2">
      <c r="A152" s="21">
        <v>43074.211805555555</v>
      </c>
      <c r="B152">
        <v>21.1</v>
      </c>
      <c r="C152">
        <v>51.9</v>
      </c>
    </row>
    <row r="153" spans="1:3" x14ac:dyDescent="0.2">
      <c r="A153" s="21">
        <v>43074.215277777781</v>
      </c>
      <c r="B153">
        <v>21.1</v>
      </c>
      <c r="C153">
        <v>51.8</v>
      </c>
    </row>
    <row r="154" spans="1:3" x14ac:dyDescent="0.2">
      <c r="A154" s="21">
        <v>43074.21875</v>
      </c>
      <c r="B154">
        <v>21.1</v>
      </c>
      <c r="C154">
        <v>51.6</v>
      </c>
    </row>
    <row r="155" spans="1:3" x14ac:dyDescent="0.2">
      <c r="A155" s="21">
        <v>43074.222222222219</v>
      </c>
      <c r="B155">
        <v>21.2</v>
      </c>
      <c r="C155">
        <v>51.7</v>
      </c>
    </row>
    <row r="156" spans="1:3" x14ac:dyDescent="0.2">
      <c r="A156" s="21">
        <v>43074.225694444445</v>
      </c>
      <c r="B156">
        <v>21.2</v>
      </c>
      <c r="C156">
        <v>51.8</v>
      </c>
    </row>
    <row r="157" spans="1:3" x14ac:dyDescent="0.2">
      <c r="A157" s="21">
        <v>43074.229166666664</v>
      </c>
      <c r="B157">
        <v>21.2</v>
      </c>
      <c r="C157">
        <v>51.7</v>
      </c>
    </row>
    <row r="158" spans="1:3" x14ac:dyDescent="0.2">
      <c r="A158" s="21">
        <v>43074.232638888891</v>
      </c>
      <c r="B158">
        <v>21.1</v>
      </c>
      <c r="C158">
        <v>51.8</v>
      </c>
    </row>
    <row r="159" spans="1:3" x14ac:dyDescent="0.2">
      <c r="A159" s="21">
        <v>43074.236111111109</v>
      </c>
      <c r="B159">
        <v>21.1</v>
      </c>
      <c r="C159">
        <v>51.5</v>
      </c>
    </row>
    <row r="160" spans="1:3" x14ac:dyDescent="0.2">
      <c r="A160" s="21">
        <v>43074.239583333336</v>
      </c>
      <c r="B160">
        <v>21.1</v>
      </c>
      <c r="C160">
        <v>51.4</v>
      </c>
    </row>
    <row r="161" spans="1:3" x14ac:dyDescent="0.2">
      <c r="A161" s="21">
        <v>43074.243055555555</v>
      </c>
      <c r="B161">
        <v>21.1</v>
      </c>
      <c r="C161">
        <v>51.5</v>
      </c>
    </row>
    <row r="162" spans="1:3" x14ac:dyDescent="0.2">
      <c r="A162" s="21">
        <v>43074.246527777781</v>
      </c>
      <c r="B162">
        <v>21.1</v>
      </c>
      <c r="C162">
        <v>51.4</v>
      </c>
    </row>
    <row r="163" spans="1:3" x14ac:dyDescent="0.2">
      <c r="A163" s="21">
        <v>43074.25</v>
      </c>
      <c r="B163">
        <v>21.1</v>
      </c>
      <c r="C163">
        <v>51.5</v>
      </c>
    </row>
    <row r="164" spans="1:3" x14ac:dyDescent="0.2">
      <c r="A164" s="21">
        <v>43074.253472222219</v>
      </c>
      <c r="B164">
        <v>21.1</v>
      </c>
      <c r="C164">
        <v>51.4</v>
      </c>
    </row>
    <row r="165" spans="1:3" x14ac:dyDescent="0.2">
      <c r="A165" s="21">
        <v>43074.256944444445</v>
      </c>
      <c r="B165">
        <v>21.2</v>
      </c>
      <c r="C165">
        <v>51.3</v>
      </c>
    </row>
    <row r="166" spans="1:3" x14ac:dyDescent="0.2">
      <c r="A166" s="21">
        <v>43074.260416666664</v>
      </c>
      <c r="B166">
        <v>21.2</v>
      </c>
      <c r="C166">
        <v>51.2</v>
      </c>
    </row>
    <row r="167" spans="1:3" x14ac:dyDescent="0.2">
      <c r="A167" s="21">
        <v>43074.263888888891</v>
      </c>
      <c r="B167">
        <v>21.2</v>
      </c>
      <c r="C167">
        <v>51.2</v>
      </c>
    </row>
    <row r="168" spans="1:3" x14ac:dyDescent="0.2">
      <c r="A168" s="21">
        <v>43074.267361111109</v>
      </c>
      <c r="B168">
        <v>21.2</v>
      </c>
      <c r="C168">
        <v>51.2</v>
      </c>
    </row>
    <row r="169" spans="1:3" x14ac:dyDescent="0.2">
      <c r="A169" s="21">
        <v>43074.270833333336</v>
      </c>
      <c r="B169">
        <v>21.2</v>
      </c>
      <c r="C169">
        <v>51.3</v>
      </c>
    </row>
    <row r="170" spans="1:3" x14ac:dyDescent="0.2">
      <c r="A170" s="21">
        <v>43074.274305555555</v>
      </c>
      <c r="B170">
        <v>21.1</v>
      </c>
      <c r="C170">
        <v>51.3</v>
      </c>
    </row>
    <row r="171" spans="1:3" x14ac:dyDescent="0.2">
      <c r="A171" s="21">
        <v>43074.277777777781</v>
      </c>
      <c r="B171">
        <v>21.2</v>
      </c>
      <c r="C171">
        <v>51.1</v>
      </c>
    </row>
    <row r="172" spans="1:3" x14ac:dyDescent="0.2">
      <c r="A172" s="21">
        <v>43074.28125</v>
      </c>
      <c r="B172">
        <v>21.2</v>
      </c>
      <c r="C172">
        <v>51.4</v>
      </c>
    </row>
    <row r="173" spans="1:3" x14ac:dyDescent="0.2">
      <c r="A173" s="21">
        <v>43074.284722222219</v>
      </c>
      <c r="B173">
        <v>21.2</v>
      </c>
      <c r="C173">
        <v>51.6</v>
      </c>
    </row>
    <row r="174" spans="1:3" x14ac:dyDescent="0.2">
      <c r="A174" s="21">
        <v>43074.288194444445</v>
      </c>
      <c r="B174">
        <v>21.1</v>
      </c>
      <c r="C174">
        <v>51.4</v>
      </c>
    </row>
    <row r="175" spans="1:3" x14ac:dyDescent="0.2">
      <c r="A175" s="21">
        <v>43074.291666666664</v>
      </c>
      <c r="B175">
        <v>21.2</v>
      </c>
      <c r="C175">
        <v>51.4</v>
      </c>
    </row>
    <row r="176" spans="1:3" x14ac:dyDescent="0.2">
      <c r="A176" s="21">
        <v>43074.295138888891</v>
      </c>
      <c r="B176">
        <v>21.1</v>
      </c>
      <c r="C176">
        <v>51.3</v>
      </c>
    </row>
    <row r="177" spans="1:3" x14ac:dyDescent="0.2">
      <c r="A177" s="21">
        <v>43074.298611111109</v>
      </c>
      <c r="B177">
        <v>21.2</v>
      </c>
      <c r="C177">
        <v>51.3</v>
      </c>
    </row>
    <row r="178" spans="1:3" x14ac:dyDescent="0.2">
      <c r="A178" s="21">
        <v>43074.302083333336</v>
      </c>
      <c r="B178">
        <v>21.2</v>
      </c>
      <c r="C178">
        <v>51.3</v>
      </c>
    </row>
    <row r="179" spans="1:3" x14ac:dyDescent="0.2">
      <c r="A179" s="21">
        <v>43074.305555555555</v>
      </c>
      <c r="B179">
        <v>21.1</v>
      </c>
      <c r="C179">
        <v>51.4</v>
      </c>
    </row>
    <row r="180" spans="1:3" x14ac:dyDescent="0.2">
      <c r="A180" s="21">
        <v>43074.309027777781</v>
      </c>
      <c r="B180">
        <v>21.1</v>
      </c>
      <c r="C180">
        <v>51.4</v>
      </c>
    </row>
    <row r="181" spans="1:3" x14ac:dyDescent="0.2">
      <c r="A181" s="21">
        <v>43074.3125</v>
      </c>
      <c r="B181">
        <v>21.1</v>
      </c>
      <c r="C181">
        <v>51.3</v>
      </c>
    </row>
    <row r="182" spans="1:3" x14ac:dyDescent="0.2">
      <c r="A182" s="21">
        <v>43074.315972222219</v>
      </c>
      <c r="B182">
        <v>21.1</v>
      </c>
      <c r="C182">
        <v>51.3</v>
      </c>
    </row>
    <row r="183" spans="1:3" x14ac:dyDescent="0.2">
      <c r="A183" s="21">
        <v>43074.319444444445</v>
      </c>
      <c r="B183">
        <v>21.1</v>
      </c>
      <c r="C183">
        <v>51.3</v>
      </c>
    </row>
    <row r="184" spans="1:3" x14ac:dyDescent="0.2">
      <c r="A184" s="21">
        <v>43074.322916666664</v>
      </c>
      <c r="B184">
        <v>21.1</v>
      </c>
      <c r="C184">
        <v>51.4</v>
      </c>
    </row>
    <row r="185" spans="1:3" x14ac:dyDescent="0.2">
      <c r="A185" s="21">
        <v>43074.326388888891</v>
      </c>
      <c r="B185">
        <v>21.2</v>
      </c>
      <c r="C185">
        <v>51.3</v>
      </c>
    </row>
    <row r="186" spans="1:3" x14ac:dyDescent="0.2">
      <c r="A186" s="21">
        <v>43074.329861111109</v>
      </c>
      <c r="B186">
        <v>21.1</v>
      </c>
      <c r="C186">
        <v>51.3</v>
      </c>
    </row>
    <row r="187" spans="1:3" x14ac:dyDescent="0.2">
      <c r="A187" s="21">
        <v>43074.333333333336</v>
      </c>
      <c r="B187">
        <v>21.1</v>
      </c>
      <c r="C187">
        <v>51.4</v>
      </c>
    </row>
    <row r="188" spans="1:3" x14ac:dyDescent="0.2">
      <c r="A188" s="21">
        <v>43074.336805555555</v>
      </c>
      <c r="B188">
        <v>21.1</v>
      </c>
      <c r="C188">
        <v>51.4</v>
      </c>
    </row>
    <row r="189" spans="1:3" x14ac:dyDescent="0.2">
      <c r="A189" s="21">
        <v>43074.340277777781</v>
      </c>
      <c r="B189">
        <v>21.1</v>
      </c>
      <c r="C189">
        <v>51.4</v>
      </c>
    </row>
    <row r="190" spans="1:3" x14ac:dyDescent="0.2">
      <c r="A190" s="21">
        <v>43074.34375</v>
      </c>
      <c r="B190">
        <v>21.2</v>
      </c>
      <c r="C190">
        <v>51.5</v>
      </c>
    </row>
    <row r="191" spans="1:3" x14ac:dyDescent="0.2">
      <c r="A191" s="21">
        <v>43074.347222222219</v>
      </c>
      <c r="B191">
        <v>21.2</v>
      </c>
      <c r="C191">
        <v>51.6</v>
      </c>
    </row>
    <row r="192" spans="1:3" x14ac:dyDescent="0.2">
      <c r="A192" s="21">
        <v>43074.350694444445</v>
      </c>
      <c r="B192">
        <v>21</v>
      </c>
      <c r="C192">
        <v>51.8</v>
      </c>
    </row>
    <row r="193" spans="1:3" x14ac:dyDescent="0.2">
      <c r="A193" s="21">
        <v>43074.354166666664</v>
      </c>
      <c r="B193">
        <v>21</v>
      </c>
      <c r="C193">
        <v>51.8</v>
      </c>
    </row>
    <row r="194" spans="1:3" x14ac:dyDescent="0.2">
      <c r="A194" s="21">
        <v>43074.357638888891</v>
      </c>
      <c r="B194">
        <v>21</v>
      </c>
      <c r="C194">
        <v>51.8</v>
      </c>
    </row>
    <row r="195" spans="1:3" x14ac:dyDescent="0.2">
      <c r="A195" s="21">
        <v>43074.361111111109</v>
      </c>
      <c r="B195">
        <v>21.1</v>
      </c>
      <c r="C195">
        <v>51.6</v>
      </c>
    </row>
    <row r="196" spans="1:3" x14ac:dyDescent="0.2">
      <c r="A196" s="21">
        <v>43074.364583333336</v>
      </c>
      <c r="B196">
        <v>21</v>
      </c>
      <c r="C196">
        <v>51.8</v>
      </c>
    </row>
    <row r="197" spans="1:3" x14ac:dyDescent="0.2">
      <c r="A197" s="21">
        <v>43074.368055555555</v>
      </c>
      <c r="B197">
        <v>21</v>
      </c>
      <c r="C197">
        <v>51.7</v>
      </c>
    </row>
    <row r="198" spans="1:3" x14ac:dyDescent="0.2">
      <c r="A198" s="21">
        <v>43074.371527777781</v>
      </c>
      <c r="B198">
        <v>21</v>
      </c>
      <c r="C198">
        <v>51.9</v>
      </c>
    </row>
    <row r="199" spans="1:3" x14ac:dyDescent="0.2">
      <c r="A199" s="21">
        <v>43074.375</v>
      </c>
      <c r="B199">
        <v>21.1</v>
      </c>
      <c r="C199">
        <v>52.1</v>
      </c>
    </row>
    <row r="200" spans="1:3" x14ac:dyDescent="0.2">
      <c r="A200" s="21">
        <v>43074.378472222219</v>
      </c>
      <c r="B200">
        <v>21</v>
      </c>
      <c r="C200">
        <v>52.2</v>
      </c>
    </row>
    <row r="201" spans="1:3" x14ac:dyDescent="0.2">
      <c r="A201" s="21">
        <v>43074.381944444445</v>
      </c>
      <c r="B201">
        <v>21</v>
      </c>
      <c r="C201">
        <v>52.1</v>
      </c>
    </row>
    <row r="202" spans="1:3" x14ac:dyDescent="0.2">
      <c r="A202" s="21">
        <v>43074.385416666664</v>
      </c>
      <c r="B202">
        <v>21</v>
      </c>
      <c r="C202">
        <v>52</v>
      </c>
    </row>
    <row r="203" spans="1:3" x14ac:dyDescent="0.2">
      <c r="A203" s="21">
        <v>43074.388888888891</v>
      </c>
      <c r="B203">
        <v>21</v>
      </c>
      <c r="C203">
        <v>52</v>
      </c>
    </row>
    <row r="204" spans="1:3" x14ac:dyDescent="0.2">
      <c r="A204" s="21">
        <v>43074.392361111109</v>
      </c>
      <c r="B204">
        <v>21</v>
      </c>
      <c r="C204">
        <v>52.1</v>
      </c>
    </row>
    <row r="205" spans="1:3" x14ac:dyDescent="0.2">
      <c r="A205" s="21">
        <v>43074.395833333336</v>
      </c>
      <c r="B205">
        <v>21</v>
      </c>
      <c r="C205">
        <v>52.1</v>
      </c>
    </row>
    <row r="206" spans="1:3" x14ac:dyDescent="0.2">
      <c r="A206" s="21">
        <v>43074.399305555555</v>
      </c>
      <c r="B206">
        <v>21</v>
      </c>
      <c r="C206">
        <v>52.3</v>
      </c>
    </row>
    <row r="207" spans="1:3" x14ac:dyDescent="0.2">
      <c r="A207" s="21">
        <v>43074.402777777781</v>
      </c>
      <c r="B207">
        <v>20.9</v>
      </c>
      <c r="C207">
        <v>52</v>
      </c>
    </row>
    <row r="208" spans="1:3" x14ac:dyDescent="0.2">
      <c r="A208" s="21">
        <v>43074.40625</v>
      </c>
      <c r="B208">
        <v>21</v>
      </c>
      <c r="C208">
        <v>52</v>
      </c>
    </row>
    <row r="209" spans="1:3" x14ac:dyDescent="0.2">
      <c r="A209" s="21">
        <v>43074.409722222219</v>
      </c>
      <c r="B209">
        <v>20.9</v>
      </c>
      <c r="C209">
        <v>51.8</v>
      </c>
    </row>
    <row r="210" spans="1:3" x14ac:dyDescent="0.2">
      <c r="A210" s="21">
        <v>43074.413194444445</v>
      </c>
      <c r="B210">
        <v>21</v>
      </c>
      <c r="C210">
        <v>51.6</v>
      </c>
    </row>
    <row r="211" spans="1:3" x14ac:dyDescent="0.2">
      <c r="A211" s="21">
        <v>43074.416666666664</v>
      </c>
      <c r="B211">
        <v>20.9</v>
      </c>
      <c r="C211">
        <v>51.7</v>
      </c>
    </row>
    <row r="212" spans="1:3" x14ac:dyDescent="0.2">
      <c r="A212" s="21">
        <v>43074.420138888891</v>
      </c>
      <c r="B212">
        <v>21</v>
      </c>
      <c r="C212">
        <v>51.8</v>
      </c>
    </row>
    <row r="213" spans="1:3" x14ac:dyDescent="0.2">
      <c r="A213" s="21">
        <v>43074.423611111109</v>
      </c>
      <c r="B213">
        <v>21</v>
      </c>
      <c r="C213">
        <v>51.7</v>
      </c>
    </row>
    <row r="214" spans="1:3" x14ac:dyDescent="0.2">
      <c r="A214" s="21">
        <v>43074.427083333336</v>
      </c>
      <c r="B214">
        <v>20.9</v>
      </c>
      <c r="C214">
        <v>51.9</v>
      </c>
    </row>
    <row r="215" spans="1:3" x14ac:dyDescent="0.2">
      <c r="A215" s="21">
        <v>43074.430555555555</v>
      </c>
      <c r="B215">
        <v>20.9</v>
      </c>
      <c r="C215">
        <v>51.9</v>
      </c>
    </row>
    <row r="216" spans="1:3" x14ac:dyDescent="0.2">
      <c r="A216" s="21">
        <v>43074.434027777781</v>
      </c>
      <c r="B216">
        <v>20.9</v>
      </c>
      <c r="C216">
        <v>51.7</v>
      </c>
    </row>
    <row r="217" spans="1:3" x14ac:dyDescent="0.2">
      <c r="A217" s="21">
        <v>43074.4375</v>
      </c>
      <c r="B217">
        <v>20.8</v>
      </c>
      <c r="C217">
        <v>51.9</v>
      </c>
    </row>
    <row r="218" spans="1:3" x14ac:dyDescent="0.2">
      <c r="A218" s="21">
        <v>43074.440972222219</v>
      </c>
      <c r="B218">
        <v>20.9</v>
      </c>
      <c r="C218">
        <v>51.9</v>
      </c>
    </row>
    <row r="219" spans="1:3" x14ac:dyDescent="0.2">
      <c r="A219" s="21">
        <v>43074.444444444445</v>
      </c>
      <c r="B219">
        <v>20.9</v>
      </c>
      <c r="C219">
        <v>52.3</v>
      </c>
    </row>
    <row r="220" spans="1:3" x14ac:dyDescent="0.2">
      <c r="A220" s="21">
        <v>43074.447916666664</v>
      </c>
      <c r="B220">
        <v>20.9</v>
      </c>
      <c r="C220">
        <v>52.2</v>
      </c>
    </row>
    <row r="221" spans="1:3" x14ac:dyDescent="0.2">
      <c r="A221" s="21">
        <v>43074.451388888891</v>
      </c>
      <c r="B221">
        <v>20.8</v>
      </c>
      <c r="C221">
        <v>52.4</v>
      </c>
    </row>
    <row r="222" spans="1:3" x14ac:dyDescent="0.2">
      <c r="A222" s="21">
        <v>43074.454861111109</v>
      </c>
      <c r="B222">
        <v>20.8</v>
      </c>
      <c r="C222">
        <v>52.8</v>
      </c>
    </row>
    <row r="223" spans="1:3" x14ac:dyDescent="0.2">
      <c r="A223" s="21">
        <v>43074.458333333336</v>
      </c>
      <c r="B223">
        <v>20.9</v>
      </c>
      <c r="C223">
        <v>52.4</v>
      </c>
    </row>
    <row r="224" spans="1:3" x14ac:dyDescent="0.2">
      <c r="A224" s="21">
        <v>43074.461805555555</v>
      </c>
      <c r="B224">
        <v>20.8</v>
      </c>
      <c r="C224">
        <v>52.5</v>
      </c>
    </row>
    <row r="225" spans="1:3" x14ac:dyDescent="0.2">
      <c r="A225" s="21">
        <v>43074.465277777781</v>
      </c>
      <c r="B225">
        <v>20.9</v>
      </c>
      <c r="C225">
        <v>52.8</v>
      </c>
    </row>
    <row r="226" spans="1:3" x14ac:dyDescent="0.2">
      <c r="A226" s="21">
        <v>43074.46875</v>
      </c>
      <c r="B226">
        <v>20.8</v>
      </c>
      <c r="C226">
        <v>52.6</v>
      </c>
    </row>
    <row r="227" spans="1:3" x14ac:dyDescent="0.2">
      <c r="A227" s="21">
        <v>43074.472222222219</v>
      </c>
      <c r="B227">
        <v>20.8</v>
      </c>
      <c r="C227">
        <v>52.7</v>
      </c>
    </row>
    <row r="228" spans="1:3" x14ac:dyDescent="0.2">
      <c r="A228" s="21">
        <v>43074.475694444445</v>
      </c>
      <c r="B228">
        <v>20.8</v>
      </c>
      <c r="C228">
        <v>52.2</v>
      </c>
    </row>
    <row r="229" spans="1:3" x14ac:dyDescent="0.2">
      <c r="A229" s="21">
        <v>43074.479166666664</v>
      </c>
      <c r="B229">
        <v>20.8</v>
      </c>
      <c r="C229">
        <v>52.5</v>
      </c>
    </row>
    <row r="230" spans="1:3" x14ac:dyDescent="0.2">
      <c r="A230" s="21">
        <v>43074.482638888891</v>
      </c>
      <c r="B230">
        <v>20.8</v>
      </c>
      <c r="C230">
        <v>52.4</v>
      </c>
    </row>
    <row r="231" spans="1:3" x14ac:dyDescent="0.2">
      <c r="A231" s="21">
        <v>43074.486111111109</v>
      </c>
      <c r="B231">
        <v>20.8</v>
      </c>
      <c r="C231">
        <v>52.4</v>
      </c>
    </row>
    <row r="232" spans="1:3" x14ac:dyDescent="0.2">
      <c r="A232" s="21">
        <v>43074.489583333336</v>
      </c>
      <c r="B232">
        <v>20.8</v>
      </c>
      <c r="C232">
        <v>52.9</v>
      </c>
    </row>
    <row r="233" spans="1:3" x14ac:dyDescent="0.2">
      <c r="A233" s="21">
        <v>43074.493055555555</v>
      </c>
      <c r="B233">
        <v>20.8</v>
      </c>
      <c r="C233">
        <v>52.7</v>
      </c>
    </row>
    <row r="234" spans="1:3" x14ac:dyDescent="0.2">
      <c r="A234" s="21">
        <v>43074.496527777781</v>
      </c>
      <c r="B234">
        <v>20.8</v>
      </c>
      <c r="C234">
        <v>52.7</v>
      </c>
    </row>
    <row r="235" spans="1:3" x14ac:dyDescent="0.2">
      <c r="A235" s="21">
        <v>43074.5</v>
      </c>
      <c r="B235">
        <v>20.8</v>
      </c>
      <c r="C235">
        <v>52.9</v>
      </c>
    </row>
    <row r="236" spans="1:3" x14ac:dyDescent="0.2">
      <c r="A236" s="21">
        <v>43074.503472222219</v>
      </c>
      <c r="B236">
        <v>20.9</v>
      </c>
      <c r="C236">
        <v>52.9</v>
      </c>
    </row>
    <row r="237" spans="1:3" x14ac:dyDescent="0.2">
      <c r="A237" s="21">
        <v>43074.506944444445</v>
      </c>
      <c r="B237">
        <v>20.9</v>
      </c>
      <c r="C237">
        <v>53.1</v>
      </c>
    </row>
    <row r="238" spans="1:3" x14ac:dyDescent="0.2">
      <c r="A238" s="21">
        <v>43074.510416666664</v>
      </c>
      <c r="B238">
        <v>20.9</v>
      </c>
      <c r="C238">
        <v>52.8</v>
      </c>
    </row>
    <row r="239" spans="1:3" x14ac:dyDescent="0.2">
      <c r="A239" s="21">
        <v>43074.513888888891</v>
      </c>
      <c r="B239">
        <v>20.9</v>
      </c>
      <c r="C239">
        <v>52.9</v>
      </c>
    </row>
    <row r="240" spans="1:3" x14ac:dyDescent="0.2">
      <c r="A240" s="21">
        <v>43074.517361111109</v>
      </c>
      <c r="B240">
        <v>20.9</v>
      </c>
      <c r="C240">
        <v>53.5</v>
      </c>
    </row>
    <row r="241" spans="1:3" x14ac:dyDescent="0.2">
      <c r="A241" s="21">
        <v>43074.520833333336</v>
      </c>
      <c r="B241">
        <v>20.9</v>
      </c>
      <c r="C241">
        <v>53.2</v>
      </c>
    </row>
    <row r="242" spans="1:3" x14ac:dyDescent="0.2">
      <c r="A242" s="21">
        <v>43074.524305555555</v>
      </c>
      <c r="B242">
        <v>20.9</v>
      </c>
      <c r="C242">
        <v>53.2</v>
      </c>
    </row>
    <row r="243" spans="1:3" x14ac:dyDescent="0.2">
      <c r="A243" s="21">
        <v>43074.527777777781</v>
      </c>
      <c r="B243">
        <v>20.8</v>
      </c>
      <c r="C243">
        <v>53.4</v>
      </c>
    </row>
    <row r="244" spans="1:3" x14ac:dyDescent="0.2">
      <c r="A244" s="21">
        <v>43074.53125</v>
      </c>
      <c r="B244">
        <v>20.8</v>
      </c>
      <c r="C244">
        <v>53.2</v>
      </c>
    </row>
    <row r="245" spans="1:3" x14ac:dyDescent="0.2">
      <c r="A245" s="21">
        <v>43074.534722222219</v>
      </c>
      <c r="B245">
        <v>20.9</v>
      </c>
      <c r="C245">
        <v>53.7</v>
      </c>
    </row>
    <row r="246" spans="1:3" x14ac:dyDescent="0.2">
      <c r="A246" s="21">
        <v>43074.538194444445</v>
      </c>
      <c r="B246">
        <v>20.9</v>
      </c>
      <c r="C246">
        <v>53.7</v>
      </c>
    </row>
    <row r="247" spans="1:3" x14ac:dyDescent="0.2">
      <c r="A247" s="21">
        <v>43074.541666666664</v>
      </c>
      <c r="B247">
        <v>20.9</v>
      </c>
      <c r="C247">
        <v>53.2</v>
      </c>
    </row>
    <row r="248" spans="1:3" x14ac:dyDescent="0.2">
      <c r="A248" s="21">
        <v>43074.545138888891</v>
      </c>
      <c r="B248">
        <v>21</v>
      </c>
      <c r="C248">
        <v>53.4</v>
      </c>
    </row>
    <row r="249" spans="1:3" x14ac:dyDescent="0.2">
      <c r="A249" s="21">
        <v>43074.548611111109</v>
      </c>
      <c r="B249">
        <v>20.9</v>
      </c>
      <c r="C249">
        <v>53.8</v>
      </c>
    </row>
    <row r="250" spans="1:3" x14ac:dyDescent="0.2">
      <c r="A250" s="21">
        <v>43074.552083333336</v>
      </c>
      <c r="B250">
        <v>20.8</v>
      </c>
      <c r="C250">
        <v>54.1</v>
      </c>
    </row>
    <row r="251" spans="1:3" x14ac:dyDescent="0.2">
      <c r="A251" s="21">
        <v>43074.555555555555</v>
      </c>
      <c r="B251">
        <v>20.8</v>
      </c>
      <c r="C251">
        <v>54</v>
      </c>
    </row>
    <row r="252" spans="1:3" x14ac:dyDescent="0.2">
      <c r="A252" s="21">
        <v>43074.559027777781</v>
      </c>
      <c r="B252">
        <v>20.8</v>
      </c>
      <c r="C252">
        <v>54</v>
      </c>
    </row>
    <row r="253" spans="1:3" x14ac:dyDescent="0.2">
      <c r="A253" s="21">
        <v>43074.5625</v>
      </c>
      <c r="B253">
        <v>20.8</v>
      </c>
      <c r="C253">
        <v>54.2</v>
      </c>
    </row>
    <row r="254" spans="1:3" x14ac:dyDescent="0.2">
      <c r="A254" s="21">
        <v>43074.565972222219</v>
      </c>
      <c r="B254">
        <v>20.8</v>
      </c>
      <c r="C254">
        <v>54.2</v>
      </c>
    </row>
    <row r="255" spans="1:3" x14ac:dyDescent="0.2">
      <c r="A255" s="21">
        <v>43074.569444444445</v>
      </c>
      <c r="B255">
        <v>20.8</v>
      </c>
      <c r="C255">
        <v>54.5</v>
      </c>
    </row>
    <row r="256" spans="1:3" x14ac:dyDescent="0.2">
      <c r="A256" s="21">
        <v>43074.572916666664</v>
      </c>
      <c r="B256">
        <v>20.8</v>
      </c>
      <c r="C256">
        <v>54.5</v>
      </c>
    </row>
    <row r="257" spans="1:3" x14ac:dyDescent="0.2">
      <c r="A257" s="21">
        <v>43074.576388888891</v>
      </c>
      <c r="B257">
        <v>20.8</v>
      </c>
      <c r="C257">
        <v>54.4</v>
      </c>
    </row>
    <row r="258" spans="1:3" x14ac:dyDescent="0.2">
      <c r="A258" s="21">
        <v>43074.579861111109</v>
      </c>
      <c r="B258">
        <v>20.8</v>
      </c>
      <c r="C258">
        <v>54.6</v>
      </c>
    </row>
    <row r="259" spans="1:3" x14ac:dyDescent="0.2">
      <c r="A259" s="21">
        <v>43074.583333333336</v>
      </c>
      <c r="B259">
        <v>20.7</v>
      </c>
      <c r="C259">
        <v>54.7</v>
      </c>
    </row>
    <row r="260" spans="1:3" x14ac:dyDescent="0.2">
      <c r="A260" s="21">
        <v>43074.586805555555</v>
      </c>
      <c r="B260">
        <v>20.8</v>
      </c>
      <c r="C260">
        <v>54.9</v>
      </c>
    </row>
    <row r="261" spans="1:3" x14ac:dyDescent="0.2">
      <c r="A261" s="21">
        <v>43074.590277777781</v>
      </c>
      <c r="B261">
        <v>20.8</v>
      </c>
      <c r="C261">
        <v>54.9</v>
      </c>
    </row>
    <row r="262" spans="1:3" x14ac:dyDescent="0.2">
      <c r="A262" s="21">
        <v>43074.59375</v>
      </c>
      <c r="B262">
        <v>20.7</v>
      </c>
      <c r="C262">
        <v>55.1</v>
      </c>
    </row>
    <row r="263" spans="1:3" x14ac:dyDescent="0.2">
      <c r="A263" s="21">
        <v>43074.597222222219</v>
      </c>
      <c r="B263">
        <v>20.7</v>
      </c>
      <c r="C263">
        <v>55.6</v>
      </c>
    </row>
    <row r="264" spans="1:3" x14ac:dyDescent="0.2">
      <c r="A264" s="21">
        <v>43074.600694444445</v>
      </c>
      <c r="B264">
        <v>20.7</v>
      </c>
      <c r="C264">
        <v>55.2</v>
      </c>
    </row>
    <row r="265" spans="1:3" x14ac:dyDescent="0.2">
      <c r="A265" s="21">
        <v>43074.604166666664</v>
      </c>
      <c r="B265">
        <v>20.8</v>
      </c>
      <c r="C265">
        <v>55.3</v>
      </c>
    </row>
    <row r="266" spans="1:3" x14ac:dyDescent="0.2">
      <c r="A266" s="21">
        <v>43074.607638888891</v>
      </c>
      <c r="B266">
        <v>20.8</v>
      </c>
      <c r="C266">
        <v>54.6</v>
      </c>
    </row>
    <row r="267" spans="1:3" x14ac:dyDescent="0.2">
      <c r="A267" s="21">
        <v>43074.611111111109</v>
      </c>
      <c r="B267">
        <v>20.7</v>
      </c>
      <c r="C267">
        <v>54.8</v>
      </c>
    </row>
    <row r="268" spans="1:3" x14ac:dyDescent="0.2">
      <c r="A268" s="21">
        <v>43074.614583333336</v>
      </c>
      <c r="B268">
        <v>20.7</v>
      </c>
      <c r="C268">
        <v>54.9</v>
      </c>
    </row>
    <row r="269" spans="1:3" x14ac:dyDescent="0.2">
      <c r="A269" s="21">
        <v>43074.618055555555</v>
      </c>
      <c r="B269">
        <v>20.7</v>
      </c>
      <c r="C269">
        <v>54.7</v>
      </c>
    </row>
    <row r="270" spans="1:3" x14ac:dyDescent="0.2">
      <c r="A270" s="21">
        <v>43074.621527777781</v>
      </c>
      <c r="B270">
        <v>20.7</v>
      </c>
      <c r="C270">
        <v>54.8</v>
      </c>
    </row>
    <row r="271" spans="1:3" x14ac:dyDescent="0.2">
      <c r="A271" s="21">
        <v>43074.625</v>
      </c>
      <c r="B271">
        <v>20.8</v>
      </c>
      <c r="C271">
        <v>54.7</v>
      </c>
    </row>
    <row r="272" spans="1:3" x14ac:dyDescent="0.2">
      <c r="A272" s="21">
        <v>43074.628472222219</v>
      </c>
      <c r="B272">
        <v>20.8</v>
      </c>
      <c r="C272">
        <v>54.4</v>
      </c>
    </row>
    <row r="273" spans="1:3" x14ac:dyDescent="0.2">
      <c r="A273" s="21">
        <v>43074.631944444445</v>
      </c>
      <c r="B273">
        <v>20.7</v>
      </c>
      <c r="C273">
        <v>54.5</v>
      </c>
    </row>
    <row r="274" spans="1:3" x14ac:dyDescent="0.2">
      <c r="A274" s="21">
        <v>43074.635416666664</v>
      </c>
      <c r="B274">
        <v>20.8</v>
      </c>
      <c r="C274">
        <v>54.6</v>
      </c>
    </row>
    <row r="275" spans="1:3" x14ac:dyDescent="0.2">
      <c r="A275" s="21">
        <v>43074.638888888891</v>
      </c>
      <c r="B275">
        <v>20.8</v>
      </c>
      <c r="C275">
        <v>54.6</v>
      </c>
    </row>
    <row r="276" spans="1:3" x14ac:dyDescent="0.2">
      <c r="A276" s="21">
        <v>43074.642361111109</v>
      </c>
      <c r="B276">
        <v>20.8</v>
      </c>
      <c r="C276">
        <v>54.2</v>
      </c>
    </row>
    <row r="277" spans="1:3" x14ac:dyDescent="0.2">
      <c r="A277" s="21">
        <v>43074.645833333336</v>
      </c>
      <c r="B277">
        <v>20.8</v>
      </c>
      <c r="C277">
        <v>54.8</v>
      </c>
    </row>
    <row r="278" spans="1:3" x14ac:dyDescent="0.2">
      <c r="A278" s="21">
        <v>43074.649305555555</v>
      </c>
      <c r="B278">
        <v>20.8</v>
      </c>
      <c r="C278">
        <v>54.2</v>
      </c>
    </row>
    <row r="279" spans="1:3" x14ac:dyDescent="0.2">
      <c r="A279" s="21">
        <v>43074.652777777781</v>
      </c>
      <c r="B279">
        <v>20.7</v>
      </c>
      <c r="C279">
        <v>54</v>
      </c>
    </row>
    <row r="280" spans="1:3" x14ac:dyDescent="0.2">
      <c r="A280" s="21">
        <v>43074.65625</v>
      </c>
      <c r="B280">
        <v>20.7</v>
      </c>
      <c r="C280">
        <v>54.8</v>
      </c>
    </row>
    <row r="281" spans="1:3" x14ac:dyDescent="0.2">
      <c r="A281" s="21">
        <v>43074.659722222219</v>
      </c>
      <c r="B281">
        <v>20.7</v>
      </c>
      <c r="C281">
        <v>54.3</v>
      </c>
    </row>
    <row r="282" spans="1:3" x14ac:dyDescent="0.2">
      <c r="A282" s="21">
        <v>43074.663194444445</v>
      </c>
      <c r="B282">
        <v>20.7</v>
      </c>
      <c r="C282">
        <v>53.8</v>
      </c>
    </row>
    <row r="283" spans="1:3" x14ac:dyDescent="0.2">
      <c r="A283" s="21">
        <v>43074.666666666664</v>
      </c>
      <c r="B283">
        <v>20.7</v>
      </c>
      <c r="C283">
        <v>53.8</v>
      </c>
    </row>
    <row r="284" spans="1:3" x14ac:dyDescent="0.2">
      <c r="A284" s="21">
        <v>43074.670138888891</v>
      </c>
      <c r="B284">
        <v>20.6</v>
      </c>
      <c r="C284">
        <v>54.6</v>
      </c>
    </row>
    <row r="285" spans="1:3" x14ac:dyDescent="0.2">
      <c r="A285" s="21">
        <v>43074.673611111109</v>
      </c>
      <c r="B285">
        <v>20.6</v>
      </c>
      <c r="C285">
        <v>54</v>
      </c>
    </row>
    <row r="286" spans="1:3" x14ac:dyDescent="0.2">
      <c r="A286" s="21">
        <v>43074.677083333336</v>
      </c>
      <c r="B286">
        <v>20.7</v>
      </c>
      <c r="C286">
        <v>54.2</v>
      </c>
    </row>
    <row r="287" spans="1:3" x14ac:dyDescent="0.2">
      <c r="A287" s="21">
        <v>43074.680555555555</v>
      </c>
      <c r="B287">
        <v>20.7</v>
      </c>
      <c r="C287">
        <v>54.4</v>
      </c>
    </row>
    <row r="288" spans="1:3" x14ac:dyDescent="0.2">
      <c r="A288" s="21">
        <v>43074.684027777781</v>
      </c>
      <c r="B288">
        <v>20.6</v>
      </c>
      <c r="C288">
        <v>54.3</v>
      </c>
    </row>
    <row r="289" spans="1:3" x14ac:dyDescent="0.2">
      <c r="A289" s="21">
        <v>43074.6875</v>
      </c>
      <c r="B289">
        <v>20.7</v>
      </c>
      <c r="C289">
        <v>54.2</v>
      </c>
    </row>
    <row r="290" spans="1:3" x14ac:dyDescent="0.2">
      <c r="A290" s="21">
        <v>43074.690972222219</v>
      </c>
      <c r="B290">
        <v>20.7</v>
      </c>
      <c r="C290">
        <v>54.1</v>
      </c>
    </row>
    <row r="291" spans="1:3" x14ac:dyDescent="0.2">
      <c r="A291" s="21">
        <v>43074.694444444445</v>
      </c>
      <c r="B291">
        <v>20.7</v>
      </c>
      <c r="C291">
        <v>53.7</v>
      </c>
    </row>
    <row r="292" spans="1:3" x14ac:dyDescent="0.2">
      <c r="A292" s="21">
        <v>43074.697916666664</v>
      </c>
      <c r="B292">
        <v>20.7</v>
      </c>
      <c r="C292">
        <v>53.9</v>
      </c>
    </row>
    <row r="293" spans="1:3" x14ac:dyDescent="0.2">
      <c r="A293" s="21"/>
    </row>
    <row r="294" spans="1:3" x14ac:dyDescent="0.2">
      <c r="A294" s="21"/>
    </row>
    <row r="295" spans="1:3" x14ac:dyDescent="0.2">
      <c r="A295" s="21"/>
    </row>
    <row r="296" spans="1:3" x14ac:dyDescent="0.2">
      <c r="A296" s="21"/>
    </row>
    <row r="297" spans="1:3" x14ac:dyDescent="0.2">
      <c r="A297" s="21"/>
    </row>
    <row r="298" spans="1:3" x14ac:dyDescent="0.2">
      <c r="A298" s="21"/>
    </row>
    <row r="299" spans="1:3" x14ac:dyDescent="0.2">
      <c r="A299" s="21"/>
    </row>
    <row r="300" spans="1:3" x14ac:dyDescent="0.2">
      <c r="A300" s="21"/>
    </row>
    <row r="301" spans="1:3" x14ac:dyDescent="0.2">
      <c r="A301" s="21"/>
    </row>
    <row r="302" spans="1:3" x14ac:dyDescent="0.2">
      <c r="A302" s="21"/>
    </row>
    <row r="303" spans="1:3" x14ac:dyDescent="0.2">
      <c r="A303" s="21"/>
    </row>
    <row r="304" spans="1:3" x14ac:dyDescent="0.2">
      <c r="A304" s="21"/>
    </row>
    <row r="305" spans="1:1" x14ac:dyDescent="0.2">
      <c r="A305" s="21"/>
    </row>
    <row r="306" spans="1:1" x14ac:dyDescent="0.2">
      <c r="A306" s="21"/>
    </row>
    <row r="307" spans="1:1" x14ac:dyDescent="0.2">
      <c r="A307" s="21"/>
    </row>
    <row r="308" spans="1:1" x14ac:dyDescent="0.2">
      <c r="A308" s="21"/>
    </row>
    <row r="309" spans="1:1" x14ac:dyDescent="0.2">
      <c r="A309" s="21"/>
    </row>
    <row r="310" spans="1:1" x14ac:dyDescent="0.2">
      <c r="A310" s="21"/>
    </row>
    <row r="311" spans="1:1" x14ac:dyDescent="0.2">
      <c r="A311" s="21"/>
    </row>
    <row r="312" spans="1:1" x14ac:dyDescent="0.2">
      <c r="A312" s="21"/>
    </row>
    <row r="313" spans="1:1" x14ac:dyDescent="0.2">
      <c r="A313" s="21"/>
    </row>
    <row r="314" spans="1:1" x14ac:dyDescent="0.2">
      <c r="A314" s="21"/>
    </row>
    <row r="315" spans="1:1" x14ac:dyDescent="0.2">
      <c r="A315" s="21"/>
    </row>
    <row r="316" spans="1:1" x14ac:dyDescent="0.2">
      <c r="A316" s="21"/>
    </row>
    <row r="317" spans="1:1" x14ac:dyDescent="0.2">
      <c r="A317" s="21"/>
    </row>
    <row r="318" spans="1:1" x14ac:dyDescent="0.2">
      <c r="A318" s="21"/>
    </row>
    <row r="319" spans="1:1" x14ac:dyDescent="0.2">
      <c r="A319" s="21"/>
    </row>
    <row r="320" spans="1:1" x14ac:dyDescent="0.2">
      <c r="A320" s="21"/>
    </row>
    <row r="321" spans="1:1" x14ac:dyDescent="0.2">
      <c r="A321" s="21"/>
    </row>
    <row r="322" spans="1:1" x14ac:dyDescent="0.2">
      <c r="A322" s="21"/>
    </row>
    <row r="323" spans="1:1" x14ac:dyDescent="0.2">
      <c r="A323" s="21"/>
    </row>
    <row r="324" spans="1:1" x14ac:dyDescent="0.2">
      <c r="A324" s="21"/>
    </row>
    <row r="325" spans="1:1" x14ac:dyDescent="0.2">
      <c r="A325" s="21"/>
    </row>
    <row r="326" spans="1:1" x14ac:dyDescent="0.2">
      <c r="A326" s="21"/>
    </row>
    <row r="327" spans="1:1" x14ac:dyDescent="0.2">
      <c r="A327" s="21"/>
    </row>
    <row r="328" spans="1:1" x14ac:dyDescent="0.2">
      <c r="A328" s="21"/>
    </row>
    <row r="329" spans="1:1" x14ac:dyDescent="0.2">
      <c r="A329" s="21"/>
    </row>
    <row r="330" spans="1:1" x14ac:dyDescent="0.2">
      <c r="A330" s="21"/>
    </row>
    <row r="331" spans="1:1" x14ac:dyDescent="0.2">
      <c r="A331" s="21"/>
    </row>
    <row r="332" spans="1:1" x14ac:dyDescent="0.2">
      <c r="A332" s="21"/>
    </row>
    <row r="333" spans="1:1" x14ac:dyDescent="0.2">
      <c r="A333" s="21"/>
    </row>
    <row r="334" spans="1:1" x14ac:dyDescent="0.2">
      <c r="A334" s="21"/>
    </row>
    <row r="335" spans="1:1" x14ac:dyDescent="0.2">
      <c r="A335" s="21"/>
    </row>
    <row r="336" spans="1:1" x14ac:dyDescent="0.2">
      <c r="A336" s="21"/>
    </row>
    <row r="337" spans="1:1" x14ac:dyDescent="0.2">
      <c r="A337" s="21"/>
    </row>
    <row r="338" spans="1:1" x14ac:dyDescent="0.2">
      <c r="A338" s="21"/>
    </row>
    <row r="339" spans="1:1" x14ac:dyDescent="0.2">
      <c r="A339" s="21"/>
    </row>
    <row r="340" spans="1:1" x14ac:dyDescent="0.2">
      <c r="A340" s="21"/>
    </row>
    <row r="341" spans="1:1" x14ac:dyDescent="0.2">
      <c r="A341" s="21"/>
    </row>
    <row r="342" spans="1:1" x14ac:dyDescent="0.2">
      <c r="A342" s="21"/>
    </row>
    <row r="343" spans="1:1" x14ac:dyDescent="0.2">
      <c r="A343" s="21"/>
    </row>
    <row r="344" spans="1:1" x14ac:dyDescent="0.2">
      <c r="A344" s="21"/>
    </row>
    <row r="345" spans="1:1" x14ac:dyDescent="0.2">
      <c r="A345" s="21"/>
    </row>
    <row r="346" spans="1:1" x14ac:dyDescent="0.2">
      <c r="A346" s="21"/>
    </row>
    <row r="347" spans="1:1" x14ac:dyDescent="0.2">
      <c r="A347" s="21"/>
    </row>
    <row r="348" spans="1:1" x14ac:dyDescent="0.2">
      <c r="A348" s="21"/>
    </row>
    <row r="349" spans="1:1" x14ac:dyDescent="0.2">
      <c r="A349" s="21"/>
    </row>
    <row r="350" spans="1:1" x14ac:dyDescent="0.2">
      <c r="A350" s="21"/>
    </row>
    <row r="351" spans="1:1" x14ac:dyDescent="0.2">
      <c r="A351" s="21"/>
    </row>
    <row r="352" spans="1:1" x14ac:dyDescent="0.2">
      <c r="A352" s="21"/>
    </row>
    <row r="353" spans="1:1" x14ac:dyDescent="0.2">
      <c r="A353" s="21"/>
    </row>
    <row r="354" spans="1:1" x14ac:dyDescent="0.2">
      <c r="A354" s="21"/>
    </row>
    <row r="355" spans="1:1" x14ac:dyDescent="0.2">
      <c r="A355" s="21"/>
    </row>
    <row r="356" spans="1:1" x14ac:dyDescent="0.2">
      <c r="A356" s="21"/>
    </row>
    <row r="357" spans="1:1" x14ac:dyDescent="0.2">
      <c r="A357" s="21"/>
    </row>
    <row r="358" spans="1:1" x14ac:dyDescent="0.2">
      <c r="A358" s="21"/>
    </row>
    <row r="359" spans="1:1" x14ac:dyDescent="0.2">
      <c r="A359" s="21"/>
    </row>
    <row r="360" spans="1:1" x14ac:dyDescent="0.2">
      <c r="A360" s="21"/>
    </row>
    <row r="361" spans="1:1" x14ac:dyDescent="0.2">
      <c r="A361" s="21"/>
    </row>
    <row r="362" spans="1:1" x14ac:dyDescent="0.2">
      <c r="A362" s="21"/>
    </row>
    <row r="363" spans="1:1" x14ac:dyDescent="0.2">
      <c r="A363" s="21"/>
    </row>
    <row r="364" spans="1:1" x14ac:dyDescent="0.2">
      <c r="A364" s="21"/>
    </row>
    <row r="365" spans="1:1" x14ac:dyDescent="0.2">
      <c r="A365" s="21"/>
    </row>
    <row r="366" spans="1:1" x14ac:dyDescent="0.2">
      <c r="A366" s="21"/>
    </row>
    <row r="367" spans="1:1" x14ac:dyDescent="0.2">
      <c r="A367" s="21"/>
    </row>
    <row r="368" spans="1:1" x14ac:dyDescent="0.2">
      <c r="A368" s="21"/>
    </row>
    <row r="369" spans="1:1" x14ac:dyDescent="0.2">
      <c r="A369" s="21"/>
    </row>
    <row r="370" spans="1:1" x14ac:dyDescent="0.2">
      <c r="A370" s="21"/>
    </row>
    <row r="371" spans="1:1" x14ac:dyDescent="0.2">
      <c r="A371" s="21"/>
    </row>
    <row r="372" spans="1:1" x14ac:dyDescent="0.2">
      <c r="A372" s="21"/>
    </row>
    <row r="373" spans="1:1" x14ac:dyDescent="0.2">
      <c r="A373" s="21"/>
    </row>
    <row r="374" spans="1:1" x14ac:dyDescent="0.2">
      <c r="A374" s="21"/>
    </row>
    <row r="375" spans="1:1" x14ac:dyDescent="0.2">
      <c r="A375" s="21"/>
    </row>
    <row r="376" spans="1:1" x14ac:dyDescent="0.2">
      <c r="A376" s="21"/>
    </row>
    <row r="377" spans="1:1" x14ac:dyDescent="0.2">
      <c r="A377" s="21"/>
    </row>
    <row r="378" spans="1:1" x14ac:dyDescent="0.2">
      <c r="A378" s="21"/>
    </row>
    <row r="379" spans="1:1" x14ac:dyDescent="0.2">
      <c r="A379" s="21"/>
    </row>
    <row r="380" spans="1:1" x14ac:dyDescent="0.2">
      <c r="A380" s="21"/>
    </row>
    <row r="381" spans="1:1" x14ac:dyDescent="0.2">
      <c r="A381" s="21"/>
    </row>
    <row r="382" spans="1:1" x14ac:dyDescent="0.2">
      <c r="A382" s="21"/>
    </row>
    <row r="383" spans="1:1" x14ac:dyDescent="0.2">
      <c r="A383" s="21"/>
    </row>
    <row r="384" spans="1:1" x14ac:dyDescent="0.2">
      <c r="A384" s="21"/>
    </row>
    <row r="385" spans="1:1" x14ac:dyDescent="0.2">
      <c r="A385" s="21"/>
    </row>
    <row r="386" spans="1:1" x14ac:dyDescent="0.2">
      <c r="A386" s="21"/>
    </row>
    <row r="387" spans="1:1" x14ac:dyDescent="0.2">
      <c r="A387" s="21"/>
    </row>
    <row r="388" spans="1:1" x14ac:dyDescent="0.2">
      <c r="A388" s="21"/>
    </row>
    <row r="389" spans="1:1" x14ac:dyDescent="0.2">
      <c r="A389" s="21"/>
    </row>
    <row r="390" spans="1:1" x14ac:dyDescent="0.2">
      <c r="A390" s="21"/>
    </row>
    <row r="391" spans="1:1" x14ac:dyDescent="0.2">
      <c r="A391" s="21"/>
    </row>
    <row r="392" spans="1:1" x14ac:dyDescent="0.2">
      <c r="A392" s="21"/>
    </row>
    <row r="393" spans="1:1" x14ac:dyDescent="0.2">
      <c r="A393" s="21"/>
    </row>
    <row r="394" spans="1:1" x14ac:dyDescent="0.2">
      <c r="A394" s="21"/>
    </row>
    <row r="395" spans="1:1" x14ac:dyDescent="0.2">
      <c r="A395" s="21"/>
    </row>
    <row r="396" spans="1:1" x14ac:dyDescent="0.2">
      <c r="A396" s="21"/>
    </row>
    <row r="397" spans="1:1" x14ac:dyDescent="0.2">
      <c r="A397" s="21"/>
    </row>
    <row r="398" spans="1:1" x14ac:dyDescent="0.2">
      <c r="A398" s="21"/>
    </row>
    <row r="399" spans="1:1" x14ac:dyDescent="0.2">
      <c r="A399" s="21"/>
    </row>
    <row r="400" spans="1:1" x14ac:dyDescent="0.2">
      <c r="A400" s="21"/>
    </row>
    <row r="401" spans="1:1" x14ac:dyDescent="0.2">
      <c r="A401" s="21"/>
    </row>
    <row r="402" spans="1:1" x14ac:dyDescent="0.2">
      <c r="A402" s="21"/>
    </row>
    <row r="403" spans="1:1" x14ac:dyDescent="0.2">
      <c r="A403" s="21"/>
    </row>
    <row r="404" spans="1:1" x14ac:dyDescent="0.2">
      <c r="A404" s="21"/>
    </row>
    <row r="405" spans="1:1" x14ac:dyDescent="0.2">
      <c r="A405" s="21"/>
    </row>
    <row r="406" spans="1:1" x14ac:dyDescent="0.2">
      <c r="A406" s="21"/>
    </row>
    <row r="407" spans="1:1" x14ac:dyDescent="0.2">
      <c r="A407" s="21"/>
    </row>
    <row r="408" spans="1:1" x14ac:dyDescent="0.2">
      <c r="A408" s="21"/>
    </row>
    <row r="409" spans="1:1" x14ac:dyDescent="0.2">
      <c r="A409" s="21"/>
    </row>
    <row r="410" spans="1:1" x14ac:dyDescent="0.2">
      <c r="A410" s="21"/>
    </row>
    <row r="411" spans="1:1" x14ac:dyDescent="0.2">
      <c r="A411" s="21"/>
    </row>
    <row r="412" spans="1:1" x14ac:dyDescent="0.2">
      <c r="A412" s="21"/>
    </row>
    <row r="413" spans="1:1" x14ac:dyDescent="0.2">
      <c r="A413" s="21"/>
    </row>
    <row r="414" spans="1:1" x14ac:dyDescent="0.2">
      <c r="A414" s="21"/>
    </row>
    <row r="415" spans="1:1" x14ac:dyDescent="0.2">
      <c r="A415" s="21"/>
    </row>
    <row r="416" spans="1:1" x14ac:dyDescent="0.2">
      <c r="A416" s="21"/>
    </row>
    <row r="417" spans="1:1" x14ac:dyDescent="0.2">
      <c r="A417" s="21"/>
    </row>
    <row r="418" spans="1:1" x14ac:dyDescent="0.2">
      <c r="A418" s="21"/>
    </row>
    <row r="419" spans="1:1" x14ac:dyDescent="0.2">
      <c r="A419" s="21"/>
    </row>
    <row r="420" spans="1:1" x14ac:dyDescent="0.2">
      <c r="A420" s="21"/>
    </row>
    <row r="421" spans="1:1" x14ac:dyDescent="0.2">
      <c r="A421" s="21"/>
    </row>
    <row r="422" spans="1:1" x14ac:dyDescent="0.2">
      <c r="A422" s="21"/>
    </row>
    <row r="423" spans="1:1" x14ac:dyDescent="0.2">
      <c r="A423" s="21"/>
    </row>
    <row r="424" spans="1:1" x14ac:dyDescent="0.2">
      <c r="A424" s="21"/>
    </row>
    <row r="425" spans="1:1" x14ac:dyDescent="0.2">
      <c r="A425" s="21"/>
    </row>
    <row r="426" spans="1:1" x14ac:dyDescent="0.2">
      <c r="A426" s="21"/>
    </row>
    <row r="427" spans="1:1" x14ac:dyDescent="0.2">
      <c r="A427" s="21"/>
    </row>
    <row r="428" spans="1:1" x14ac:dyDescent="0.2">
      <c r="A428" s="21"/>
    </row>
    <row r="429" spans="1:1" x14ac:dyDescent="0.2">
      <c r="A429" s="21"/>
    </row>
    <row r="430" spans="1:1" x14ac:dyDescent="0.2">
      <c r="A430" s="21"/>
    </row>
    <row r="431" spans="1:1" x14ac:dyDescent="0.2">
      <c r="A431" s="21"/>
    </row>
    <row r="432" spans="1:1" x14ac:dyDescent="0.2">
      <c r="A432" s="21"/>
    </row>
    <row r="433" spans="1:1" x14ac:dyDescent="0.2">
      <c r="A433" s="21"/>
    </row>
    <row r="434" spans="1:1" x14ac:dyDescent="0.2">
      <c r="A434" s="21"/>
    </row>
    <row r="435" spans="1:1" x14ac:dyDescent="0.2">
      <c r="A435" s="21"/>
    </row>
    <row r="436" spans="1:1" x14ac:dyDescent="0.2">
      <c r="A436" s="21"/>
    </row>
    <row r="437" spans="1:1" x14ac:dyDescent="0.2">
      <c r="A437" s="21"/>
    </row>
    <row r="438" spans="1:1" x14ac:dyDescent="0.2">
      <c r="A438" s="21"/>
    </row>
    <row r="439" spans="1:1" x14ac:dyDescent="0.2">
      <c r="A439" s="21"/>
    </row>
    <row r="440" spans="1:1" x14ac:dyDescent="0.2">
      <c r="A440" s="21"/>
    </row>
    <row r="441" spans="1:1" x14ac:dyDescent="0.2">
      <c r="A441" s="21"/>
    </row>
    <row r="442" spans="1:1" x14ac:dyDescent="0.2">
      <c r="A442" s="21"/>
    </row>
    <row r="443" spans="1:1" x14ac:dyDescent="0.2">
      <c r="A443" s="21"/>
    </row>
    <row r="444" spans="1:1" x14ac:dyDescent="0.2">
      <c r="A444" s="21"/>
    </row>
    <row r="445" spans="1:1" x14ac:dyDescent="0.2">
      <c r="A445" s="21"/>
    </row>
    <row r="446" spans="1:1" x14ac:dyDescent="0.2">
      <c r="A446" s="21"/>
    </row>
    <row r="447" spans="1:1" x14ac:dyDescent="0.2">
      <c r="A447" s="21"/>
    </row>
    <row r="448" spans="1:1" x14ac:dyDescent="0.2">
      <c r="A448" s="21"/>
    </row>
    <row r="449" spans="1:1" x14ac:dyDescent="0.2">
      <c r="A449" s="21"/>
    </row>
    <row r="450" spans="1:1" x14ac:dyDescent="0.2">
      <c r="A450" s="21"/>
    </row>
    <row r="451" spans="1:1" x14ac:dyDescent="0.2">
      <c r="A451" s="21"/>
    </row>
    <row r="452" spans="1:1" x14ac:dyDescent="0.2">
      <c r="A452" s="21"/>
    </row>
    <row r="453" spans="1:1" x14ac:dyDescent="0.2">
      <c r="A453" s="21"/>
    </row>
    <row r="454" spans="1:1" x14ac:dyDescent="0.2">
      <c r="A454" s="21"/>
    </row>
    <row r="455" spans="1:1" x14ac:dyDescent="0.2">
      <c r="A455" s="21"/>
    </row>
    <row r="456" spans="1:1" x14ac:dyDescent="0.2">
      <c r="A456" s="21"/>
    </row>
    <row r="457" spans="1:1" x14ac:dyDescent="0.2">
      <c r="A457" s="21"/>
    </row>
    <row r="458" spans="1:1" x14ac:dyDescent="0.2">
      <c r="A458" s="21"/>
    </row>
    <row r="459" spans="1:1" x14ac:dyDescent="0.2">
      <c r="A459" s="21"/>
    </row>
    <row r="460" spans="1:1" x14ac:dyDescent="0.2">
      <c r="A460" s="21"/>
    </row>
    <row r="461" spans="1:1" x14ac:dyDescent="0.2">
      <c r="A461" s="21"/>
    </row>
    <row r="462" spans="1:1" x14ac:dyDescent="0.2">
      <c r="A462" s="21"/>
    </row>
    <row r="463" spans="1:1" x14ac:dyDescent="0.2">
      <c r="A463" s="21"/>
    </row>
    <row r="464" spans="1:1" x14ac:dyDescent="0.2">
      <c r="A464" s="21"/>
    </row>
    <row r="465" spans="1:1" x14ac:dyDescent="0.2">
      <c r="A465" s="21"/>
    </row>
    <row r="466" spans="1:1" x14ac:dyDescent="0.2">
      <c r="A466" s="21"/>
    </row>
    <row r="467" spans="1:1" x14ac:dyDescent="0.2">
      <c r="A467" s="21"/>
    </row>
    <row r="468" spans="1:1" x14ac:dyDescent="0.2">
      <c r="A468" s="21"/>
    </row>
    <row r="469" spans="1:1" x14ac:dyDescent="0.2">
      <c r="A469" s="21"/>
    </row>
    <row r="470" spans="1:1" x14ac:dyDescent="0.2">
      <c r="A470" s="21"/>
    </row>
    <row r="471" spans="1:1" x14ac:dyDescent="0.2">
      <c r="A471" s="21"/>
    </row>
    <row r="472" spans="1:1" x14ac:dyDescent="0.2">
      <c r="A472" s="21"/>
    </row>
    <row r="473" spans="1:1" x14ac:dyDescent="0.2">
      <c r="A473" s="21"/>
    </row>
    <row r="474" spans="1:1" x14ac:dyDescent="0.2">
      <c r="A474" s="21"/>
    </row>
    <row r="475" spans="1:1" x14ac:dyDescent="0.2">
      <c r="A475" s="21"/>
    </row>
    <row r="476" spans="1:1" x14ac:dyDescent="0.2">
      <c r="A476" s="21"/>
    </row>
    <row r="477" spans="1:1" x14ac:dyDescent="0.2">
      <c r="A477" s="21"/>
    </row>
    <row r="478" spans="1:1" x14ac:dyDescent="0.2">
      <c r="A478" s="21"/>
    </row>
    <row r="479" spans="1:1" x14ac:dyDescent="0.2">
      <c r="A479" s="21"/>
    </row>
    <row r="480" spans="1:1" x14ac:dyDescent="0.2">
      <c r="A480" s="21"/>
    </row>
    <row r="481" spans="1:1" x14ac:dyDescent="0.2">
      <c r="A481" s="21"/>
    </row>
    <row r="482" spans="1:1" x14ac:dyDescent="0.2">
      <c r="A482" s="21"/>
    </row>
    <row r="483" spans="1:1" x14ac:dyDescent="0.2">
      <c r="A483" s="21"/>
    </row>
    <row r="484" spans="1:1" x14ac:dyDescent="0.2">
      <c r="A484" s="21"/>
    </row>
    <row r="485" spans="1:1" x14ac:dyDescent="0.2">
      <c r="A485" s="21"/>
    </row>
    <row r="486" spans="1:1" x14ac:dyDescent="0.2">
      <c r="A486" s="21"/>
    </row>
    <row r="487" spans="1:1" x14ac:dyDescent="0.2">
      <c r="A487" s="21"/>
    </row>
    <row r="488" spans="1:1" x14ac:dyDescent="0.2">
      <c r="A488" s="21"/>
    </row>
    <row r="489" spans="1:1" x14ac:dyDescent="0.2">
      <c r="A489" s="21"/>
    </row>
    <row r="490" spans="1:1" x14ac:dyDescent="0.2">
      <c r="A490" s="21"/>
    </row>
    <row r="491" spans="1:1" x14ac:dyDescent="0.2">
      <c r="A491" s="21"/>
    </row>
    <row r="492" spans="1:1" x14ac:dyDescent="0.2">
      <c r="A492" s="21"/>
    </row>
    <row r="493" spans="1:1" x14ac:dyDescent="0.2">
      <c r="A493" s="21"/>
    </row>
    <row r="494" spans="1:1" x14ac:dyDescent="0.2">
      <c r="A494" s="21"/>
    </row>
    <row r="495" spans="1:1" x14ac:dyDescent="0.2">
      <c r="A495" s="21"/>
    </row>
    <row r="496" spans="1:1" x14ac:dyDescent="0.2">
      <c r="A496" s="21"/>
    </row>
    <row r="497" spans="1:1" x14ac:dyDescent="0.2">
      <c r="A497" s="21"/>
    </row>
    <row r="498" spans="1:1" x14ac:dyDescent="0.2">
      <c r="A498" s="21"/>
    </row>
    <row r="499" spans="1:1" x14ac:dyDescent="0.2">
      <c r="A499" s="21"/>
    </row>
    <row r="500" spans="1:1" x14ac:dyDescent="0.2">
      <c r="A500" s="21"/>
    </row>
    <row r="501" spans="1:1" x14ac:dyDescent="0.2">
      <c r="A501" s="21"/>
    </row>
    <row r="502" spans="1:1" x14ac:dyDescent="0.2">
      <c r="A502" s="21"/>
    </row>
    <row r="503" spans="1:1" x14ac:dyDescent="0.2">
      <c r="A503" s="21"/>
    </row>
    <row r="504" spans="1:1" x14ac:dyDescent="0.2">
      <c r="A504" s="21"/>
    </row>
    <row r="505" spans="1:1" x14ac:dyDescent="0.2">
      <c r="A505" s="21"/>
    </row>
    <row r="506" spans="1:1" x14ac:dyDescent="0.2">
      <c r="A506" s="21"/>
    </row>
    <row r="507" spans="1:1" x14ac:dyDescent="0.2">
      <c r="A507" s="21"/>
    </row>
    <row r="508" spans="1:1" x14ac:dyDescent="0.2">
      <c r="A508" s="21"/>
    </row>
    <row r="509" spans="1:1" x14ac:dyDescent="0.2">
      <c r="A509" s="21"/>
    </row>
    <row r="510" spans="1:1" x14ac:dyDescent="0.2">
      <c r="A510" s="21"/>
    </row>
    <row r="511" spans="1:1" x14ac:dyDescent="0.2">
      <c r="A511" s="21"/>
    </row>
    <row r="512" spans="1:1" x14ac:dyDescent="0.2">
      <c r="A512" s="21"/>
    </row>
    <row r="513" spans="1:1" x14ac:dyDescent="0.2">
      <c r="A513" s="21"/>
    </row>
    <row r="514" spans="1:1" x14ac:dyDescent="0.2">
      <c r="A514" s="21"/>
    </row>
    <row r="515" spans="1:1" x14ac:dyDescent="0.2">
      <c r="A515" s="21"/>
    </row>
    <row r="516" spans="1:1" x14ac:dyDescent="0.2">
      <c r="A516" s="21"/>
    </row>
    <row r="517" spans="1:1" x14ac:dyDescent="0.2">
      <c r="A517" s="21"/>
    </row>
    <row r="518" spans="1:1" x14ac:dyDescent="0.2">
      <c r="A518" s="21"/>
    </row>
    <row r="519" spans="1:1" x14ac:dyDescent="0.2">
      <c r="A519" s="21"/>
    </row>
    <row r="520" spans="1:1" x14ac:dyDescent="0.2">
      <c r="A520" s="21"/>
    </row>
    <row r="521" spans="1:1" x14ac:dyDescent="0.2">
      <c r="A521" s="21"/>
    </row>
    <row r="522" spans="1:1" x14ac:dyDescent="0.2">
      <c r="A522" s="21"/>
    </row>
    <row r="523" spans="1:1" x14ac:dyDescent="0.2">
      <c r="A523" s="21"/>
    </row>
    <row r="524" spans="1:1" x14ac:dyDescent="0.2">
      <c r="A524" s="21"/>
    </row>
    <row r="525" spans="1:1" x14ac:dyDescent="0.2">
      <c r="A525" s="21"/>
    </row>
    <row r="526" spans="1:1" x14ac:dyDescent="0.2">
      <c r="A526" s="21"/>
    </row>
    <row r="527" spans="1:1" x14ac:dyDescent="0.2">
      <c r="A527" s="21"/>
    </row>
    <row r="528" spans="1:1" x14ac:dyDescent="0.2">
      <c r="A528" s="21"/>
    </row>
    <row r="529" spans="1:1" x14ac:dyDescent="0.2">
      <c r="A529" s="21"/>
    </row>
    <row r="530" spans="1:1" x14ac:dyDescent="0.2">
      <c r="A530" s="21"/>
    </row>
    <row r="531" spans="1:1" x14ac:dyDescent="0.2">
      <c r="A531" s="21"/>
    </row>
    <row r="532" spans="1:1" x14ac:dyDescent="0.2">
      <c r="A532" s="21"/>
    </row>
    <row r="533" spans="1:1" x14ac:dyDescent="0.2">
      <c r="A533" s="21"/>
    </row>
    <row r="534" spans="1:1" x14ac:dyDescent="0.2">
      <c r="A534" s="21"/>
    </row>
    <row r="535" spans="1:1" x14ac:dyDescent="0.2">
      <c r="A535" s="21"/>
    </row>
    <row r="536" spans="1:1" x14ac:dyDescent="0.2">
      <c r="A536" s="21"/>
    </row>
    <row r="537" spans="1:1" x14ac:dyDescent="0.2">
      <c r="A537" s="21"/>
    </row>
    <row r="538" spans="1:1" x14ac:dyDescent="0.2">
      <c r="A538" s="21"/>
    </row>
    <row r="539" spans="1:1" x14ac:dyDescent="0.2">
      <c r="A539" s="21"/>
    </row>
    <row r="540" spans="1:1" x14ac:dyDescent="0.2">
      <c r="A540" s="21"/>
    </row>
    <row r="541" spans="1:1" x14ac:dyDescent="0.2">
      <c r="A541" s="21"/>
    </row>
    <row r="542" spans="1:1" x14ac:dyDescent="0.2">
      <c r="A542" s="21"/>
    </row>
    <row r="543" spans="1:1" x14ac:dyDescent="0.2">
      <c r="A543" s="21"/>
    </row>
    <row r="544" spans="1:1" x14ac:dyDescent="0.2">
      <c r="A544" s="21"/>
    </row>
    <row r="545" spans="1:1" x14ac:dyDescent="0.2">
      <c r="A545" s="21"/>
    </row>
    <row r="546" spans="1:1" x14ac:dyDescent="0.2">
      <c r="A546" s="21"/>
    </row>
    <row r="547" spans="1:1" x14ac:dyDescent="0.2">
      <c r="A547" s="21"/>
    </row>
    <row r="548" spans="1:1" x14ac:dyDescent="0.2">
      <c r="A548" s="21"/>
    </row>
    <row r="549" spans="1:1" x14ac:dyDescent="0.2">
      <c r="A549" s="21"/>
    </row>
    <row r="550" spans="1:1" x14ac:dyDescent="0.2">
      <c r="A550" s="21"/>
    </row>
    <row r="551" spans="1:1" x14ac:dyDescent="0.2">
      <c r="A551" s="21"/>
    </row>
    <row r="552" spans="1:1" x14ac:dyDescent="0.2">
      <c r="A552" s="21"/>
    </row>
    <row r="553" spans="1:1" x14ac:dyDescent="0.2">
      <c r="A553" s="21"/>
    </row>
    <row r="554" spans="1:1" x14ac:dyDescent="0.2">
      <c r="A554" s="21"/>
    </row>
    <row r="555" spans="1:1" x14ac:dyDescent="0.2">
      <c r="A555" s="21"/>
    </row>
    <row r="556" spans="1:1" x14ac:dyDescent="0.2">
      <c r="A556" s="21"/>
    </row>
    <row r="557" spans="1:1" x14ac:dyDescent="0.2">
      <c r="A557" s="21"/>
    </row>
    <row r="558" spans="1:1" x14ac:dyDescent="0.2">
      <c r="A558" s="21"/>
    </row>
    <row r="559" spans="1:1" x14ac:dyDescent="0.2">
      <c r="A559" s="21"/>
    </row>
    <row r="560" spans="1:1" x14ac:dyDescent="0.2">
      <c r="A560" s="21"/>
    </row>
    <row r="561" spans="1:1" x14ac:dyDescent="0.2">
      <c r="A561" s="21"/>
    </row>
    <row r="562" spans="1:1" x14ac:dyDescent="0.2">
      <c r="A562" s="21"/>
    </row>
    <row r="563" spans="1:1" x14ac:dyDescent="0.2">
      <c r="A563" s="21"/>
    </row>
    <row r="564" spans="1:1" x14ac:dyDescent="0.2">
      <c r="A564" s="21"/>
    </row>
    <row r="565" spans="1:1" x14ac:dyDescent="0.2">
      <c r="A565" s="21"/>
    </row>
    <row r="566" spans="1:1" x14ac:dyDescent="0.2">
      <c r="A566" s="21"/>
    </row>
    <row r="567" spans="1:1" x14ac:dyDescent="0.2">
      <c r="A567" s="21"/>
    </row>
    <row r="568" spans="1:1" x14ac:dyDescent="0.2">
      <c r="A568" s="21"/>
    </row>
    <row r="569" spans="1:1" x14ac:dyDescent="0.2">
      <c r="A569" s="21"/>
    </row>
    <row r="570" spans="1:1" x14ac:dyDescent="0.2">
      <c r="A570" s="21"/>
    </row>
    <row r="571" spans="1:1" x14ac:dyDescent="0.2">
      <c r="A571" s="21"/>
    </row>
    <row r="572" spans="1:1" x14ac:dyDescent="0.2">
      <c r="A572" s="21"/>
    </row>
    <row r="573" spans="1:1" x14ac:dyDescent="0.2">
      <c r="A573" s="21"/>
    </row>
    <row r="574" spans="1:1" x14ac:dyDescent="0.2">
      <c r="A574" s="21"/>
    </row>
    <row r="575" spans="1:1" x14ac:dyDescent="0.2">
      <c r="A575" s="21"/>
    </row>
    <row r="576" spans="1:1" x14ac:dyDescent="0.2">
      <c r="A576"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
  <sheetViews>
    <sheetView workbookViewId="0">
      <selection activeCell="C7" sqref="C7"/>
    </sheetView>
  </sheetViews>
  <sheetFormatPr defaultRowHeight="12.75" x14ac:dyDescent="0.2"/>
  <sheetData>
    <row r="1" spans="1:8" x14ac:dyDescent="0.2">
      <c r="C1" t="s">
        <v>16</v>
      </c>
      <c r="F1" t="s">
        <v>13</v>
      </c>
    </row>
    <row r="2" spans="1:8" x14ac:dyDescent="0.2">
      <c r="A2" s="20" t="s">
        <v>14</v>
      </c>
      <c r="B2" s="20"/>
      <c r="C2" s="27" t="e">
        <f>AVERAGE(#REF!)</f>
        <v>#REF!</v>
      </c>
      <c r="D2" s="27" t="e">
        <f>STDEV(#REF!)</f>
        <v>#REF!</v>
      </c>
      <c r="F2" s="16"/>
      <c r="G2" s="8"/>
      <c r="H2" s="8"/>
    </row>
    <row r="4" spans="1:8" x14ac:dyDescent="0.2">
      <c r="A4" s="20" t="s">
        <v>15</v>
      </c>
      <c r="B4" s="20"/>
      <c r="C4" s="27" t="e">
        <f>#REF!</f>
        <v>#REF!</v>
      </c>
      <c r="D4" s="27" t="e">
        <f>#REF!</f>
        <v>#REF!</v>
      </c>
      <c r="E4" s="20"/>
      <c r="F4" s="27" t="e">
        <f>#REF!</f>
        <v>#REF!</v>
      </c>
      <c r="G4" s="27" t="e">
        <f>#REF!</f>
        <v>#REF!</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Commentary</vt:lpstr>
      <vt:lpstr>pyUBreadings</vt:lpstr>
      <vt:lpstr>pyUBresults</vt:lpstr>
      <vt:lpstr>pyReport</vt:lpstr>
      <vt:lpstr>Room Conditions</vt:lpstr>
      <vt:lpstr>Conditions</vt:lpstr>
      <vt:lpstr>inductor1</vt:lpstr>
      <vt:lpstr>inductor2</vt:lpstr>
      <vt:lpstr>pyvalues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Jones</dc:creator>
  <cp:lastModifiedBy>Keith Jones</cp:lastModifiedBy>
  <cp:lastPrinted>2017-12-07T04:11:06Z</cp:lastPrinted>
  <dcterms:created xsi:type="dcterms:W3CDTF">1999-09-28T04:51:25Z</dcterms:created>
  <dcterms:modified xsi:type="dcterms:W3CDTF">2020-07-29T02:29:30Z</dcterms:modified>
</cp:coreProperties>
</file>