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J\PycharmProjects\UniversalBridge3\"/>
    </mc:Choice>
  </mc:AlternateContent>
  <xr:revisionPtr revIDLastSave="0" documentId="13_ncr:1_{70B947B4-F839-4D0C-96BC-CFEFBEA7DFEF}" xr6:coauthVersionLast="45" xr6:coauthVersionMax="45" xr10:uidLastSave="{00000000-0000-0000-0000-000000000000}"/>
  <bookViews>
    <workbookView xWindow="-120" yWindow="-120" windowWidth="29040" windowHeight="15840" activeTab="7" xr2:uid="{7675C1FC-D593-42BB-9647-63035C4E0C71}"/>
  </bookViews>
  <sheets>
    <sheet name="Overview" sheetId="1" r:id="rId1"/>
    <sheet name="pyUBreadings" sheetId="6" r:id="rId2"/>
    <sheet name="room_logger" sheetId="11" r:id="rId3"/>
    <sheet name="pyUBresults" sheetId="5" r:id="rId4"/>
    <sheet name="AH2700_data" sheetId="4" r:id="rId5"/>
    <sheet name="AH2700_cal" sheetId="2" r:id="rId6"/>
    <sheet name="pyAH2700readings" sheetId="3" r:id="rId7"/>
    <sheet name="report" sheetId="8" r:id="rId8"/>
    <sheet name="older" sheetId="10" r:id="rId9"/>
    <sheet name="pyAH2700results" sheetId="7" r:id="rId10"/>
  </sheets>
  <externalReferences>
    <externalReference r:id="rId11"/>
    <externalReference r:id="rId12"/>
  </externalReferences>
  <definedNames>
    <definedName name="Andeen">[1]AH2700Results!$A$4:$I$43</definedName>
    <definedName name="inductor1">[2]pyUBresults!$A$3:$AI$12</definedName>
    <definedName name="Rangex">[1]Results!$B$9:$Q$68</definedName>
    <definedName name="Reports">older!$B$6:$AT$64</definedName>
    <definedName name="resah">pyAH2700readings!$B$7:$L$57</definedName>
    <definedName name="resah2">pyAH2700readings!$B$59:$L$88</definedName>
    <definedName name="resub">pyUBresults!$A$3:$AL$63</definedName>
    <definedName name="ub_uncertainty">[1]Uncertainty!$AB$5:$AG$59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8" l="1"/>
  <c r="C3" i="11" l="1"/>
  <c r="B3" i="11"/>
  <c r="C2" i="11"/>
  <c r="B2" i="11"/>
  <c r="G73" i="6"/>
  <c r="G72" i="6"/>
  <c r="O14" i="2"/>
  <c r="O16" i="2" s="1"/>
  <c r="N16" i="2" s="1"/>
  <c r="K22" i="2"/>
  <c r="J22" i="2"/>
  <c r="I22" i="2"/>
  <c r="H22" i="2"/>
  <c r="F19" i="2"/>
  <c r="E19" i="2"/>
  <c r="D19" i="2"/>
  <c r="C19" i="2"/>
  <c r="A19" i="2"/>
  <c r="F18" i="2"/>
  <c r="E18" i="2"/>
  <c r="J18" i="2" s="1"/>
  <c r="R18" i="2" s="1"/>
  <c r="D18" i="2"/>
  <c r="I18" i="2" s="1"/>
  <c r="C18" i="2"/>
  <c r="A18" i="2"/>
  <c r="F17" i="2"/>
  <c r="E17" i="2"/>
  <c r="D17" i="2"/>
  <c r="C17" i="2"/>
  <c r="A17" i="2"/>
  <c r="F16" i="2"/>
  <c r="K16" i="2" s="1"/>
  <c r="E16" i="2"/>
  <c r="D16" i="2"/>
  <c r="C16" i="2"/>
  <c r="A16" i="2"/>
  <c r="F15" i="2"/>
  <c r="E15" i="2"/>
  <c r="D15" i="2"/>
  <c r="C15" i="2"/>
  <c r="A15" i="2"/>
  <c r="A14" i="2"/>
  <c r="K19" i="2"/>
  <c r="J19" i="2"/>
  <c r="I19" i="2"/>
  <c r="H18" i="2"/>
  <c r="K18" i="2"/>
  <c r="K17" i="2"/>
  <c r="J17" i="2"/>
  <c r="I17" i="2"/>
  <c r="J16" i="2"/>
  <c r="I16" i="2"/>
  <c r="H16" i="2"/>
  <c r="K15" i="2"/>
  <c r="E22" i="2"/>
  <c r="I15" i="2"/>
  <c r="D22" i="2"/>
  <c r="O19" i="2" l="1"/>
  <c r="N19" i="2" s="1"/>
  <c r="O15" i="2"/>
  <c r="N15" i="2" s="1"/>
  <c r="O17" i="2"/>
  <c r="N17" i="2" s="1"/>
  <c r="O22" i="2"/>
  <c r="N22" i="2" s="1"/>
  <c r="P22" i="2" s="1"/>
  <c r="N14" i="2"/>
  <c r="O18" i="2"/>
  <c r="N18" i="2" s="1"/>
  <c r="R16" i="2"/>
  <c r="J15" i="2"/>
  <c r="F22" i="2"/>
  <c r="C22" i="2"/>
  <c r="H15" i="2"/>
  <c r="H17" i="2"/>
  <c r="R17" i="2" s="1"/>
  <c r="H19" i="2"/>
  <c r="R19" i="2" s="1"/>
  <c r="R22" i="2" l="1"/>
  <c r="R15" i="2"/>
  <c r="H69" i="8"/>
  <c r="I69" i="8"/>
  <c r="F69" i="8"/>
  <c r="E69" i="8"/>
  <c r="D69" i="8"/>
  <c r="I65" i="8"/>
  <c r="H65" i="8"/>
  <c r="G65" i="8"/>
  <c r="I64" i="8"/>
  <c r="H64" i="8"/>
  <c r="G64" i="8"/>
  <c r="I63" i="8"/>
  <c r="H63" i="8"/>
  <c r="G63" i="8"/>
  <c r="I62" i="8"/>
  <c r="H62" i="8"/>
  <c r="G62" i="8"/>
  <c r="I61" i="8"/>
  <c r="H61" i="8"/>
  <c r="G61" i="8"/>
  <c r="I60" i="8"/>
  <c r="H60" i="8"/>
  <c r="G60" i="8"/>
  <c r="I59" i="8"/>
  <c r="H59" i="8"/>
  <c r="G59" i="8"/>
  <c r="I58" i="8"/>
  <c r="H58" i="8"/>
  <c r="G58" i="8"/>
  <c r="I57" i="8"/>
  <c r="H57" i="8"/>
  <c r="G57" i="8"/>
  <c r="I56" i="8"/>
  <c r="H56" i="8"/>
  <c r="G56" i="8"/>
  <c r="I52" i="8"/>
  <c r="H52" i="8"/>
  <c r="G52" i="8"/>
  <c r="I51" i="8"/>
  <c r="H51" i="8"/>
  <c r="G51" i="8"/>
  <c r="I50" i="8"/>
  <c r="H50" i="8"/>
  <c r="G50" i="8"/>
  <c r="I49" i="8"/>
  <c r="H49" i="8"/>
  <c r="G49" i="8"/>
  <c r="I48" i="8"/>
  <c r="H48" i="8"/>
  <c r="G48" i="8"/>
  <c r="I47" i="8"/>
  <c r="H47" i="8"/>
  <c r="G47" i="8"/>
  <c r="I46" i="8"/>
  <c r="H46" i="8"/>
  <c r="G46" i="8"/>
  <c r="I45" i="8"/>
  <c r="H45" i="8"/>
  <c r="G45" i="8"/>
  <c r="I44" i="8"/>
  <c r="H44" i="8"/>
  <c r="G44" i="8"/>
  <c r="I43" i="8"/>
  <c r="H43" i="8"/>
  <c r="G43" i="8"/>
  <c r="I39" i="8"/>
  <c r="H39" i="8"/>
  <c r="G39" i="8"/>
  <c r="I38" i="8"/>
  <c r="H38" i="8"/>
  <c r="G38" i="8"/>
  <c r="I37" i="8"/>
  <c r="H37" i="8"/>
  <c r="G37" i="8"/>
  <c r="I36" i="8"/>
  <c r="H36" i="8"/>
  <c r="G36" i="8"/>
  <c r="I35" i="8"/>
  <c r="H35" i="8"/>
  <c r="G35" i="8"/>
  <c r="I34" i="8"/>
  <c r="H34" i="8"/>
  <c r="G34" i="8"/>
  <c r="I33" i="8"/>
  <c r="H33" i="8"/>
  <c r="G33" i="8"/>
  <c r="I32" i="8"/>
  <c r="H32" i="8"/>
  <c r="G32" i="8"/>
  <c r="I31" i="8"/>
  <c r="H31" i="8"/>
  <c r="G31" i="8"/>
  <c r="I30" i="8"/>
  <c r="H30" i="8"/>
  <c r="G30" i="8"/>
  <c r="I26" i="8"/>
  <c r="H26" i="8"/>
  <c r="I25" i="8"/>
  <c r="H25" i="8"/>
  <c r="I24" i="8"/>
  <c r="H24" i="8"/>
  <c r="I23" i="8"/>
  <c r="H23" i="8"/>
  <c r="I22" i="8"/>
  <c r="H22" i="8"/>
  <c r="I21" i="8"/>
  <c r="H21" i="8"/>
  <c r="I20" i="8"/>
  <c r="H20" i="8"/>
  <c r="I19" i="8"/>
  <c r="H19" i="8"/>
  <c r="I18" i="8"/>
  <c r="H18" i="8"/>
  <c r="I17" i="8"/>
  <c r="H17" i="8"/>
  <c r="I13" i="8"/>
  <c r="H13" i="8"/>
  <c r="I12" i="8"/>
  <c r="H12" i="8"/>
  <c r="I11" i="8"/>
  <c r="H11" i="8"/>
  <c r="I10" i="8"/>
  <c r="H10" i="8"/>
  <c r="I9" i="8"/>
  <c r="H9" i="8"/>
  <c r="I8" i="8"/>
  <c r="H8" i="8"/>
  <c r="I7" i="8"/>
  <c r="H7" i="8"/>
  <c r="I6" i="8"/>
  <c r="H6" i="8"/>
  <c r="I5" i="8"/>
  <c r="H5" i="8"/>
  <c r="I4" i="8"/>
  <c r="H4" i="8"/>
  <c r="I101" i="3"/>
  <c r="I102" i="3"/>
  <c r="H102" i="3"/>
  <c r="H101" i="3"/>
  <c r="G99" i="3"/>
  <c r="H99" i="3"/>
  <c r="G98" i="3"/>
  <c r="H98" i="3"/>
  <c r="I98" i="3" s="1"/>
  <c r="G97" i="3"/>
  <c r="H97" i="3"/>
  <c r="I97" i="3" s="1"/>
  <c r="G96" i="3"/>
  <c r="H96" i="3"/>
  <c r="I96" i="3" s="1"/>
  <c r="I95" i="3"/>
  <c r="H95" i="3"/>
  <c r="G95" i="3"/>
  <c r="F76" i="10"/>
  <c r="E76" i="10"/>
  <c r="D76" i="10"/>
  <c r="C76" i="10"/>
  <c r="B76" i="10"/>
  <c r="B75" i="10"/>
  <c r="I99" i="3" l="1"/>
  <c r="F75" i="10" l="1"/>
  <c r="E75" i="10"/>
  <c r="D75" i="10"/>
  <c r="C75" i="10"/>
  <c r="F74" i="10"/>
  <c r="E74" i="10"/>
  <c r="D74" i="10"/>
  <c r="C74" i="10"/>
  <c r="B74" i="10"/>
  <c r="F73" i="10"/>
  <c r="E73" i="10"/>
  <c r="D73" i="10"/>
  <c r="C73" i="10"/>
  <c r="B73" i="10"/>
  <c r="F72" i="10"/>
  <c r="E72" i="10"/>
  <c r="D72" i="10"/>
  <c r="C72" i="10"/>
  <c r="B72" i="10"/>
  <c r="F48" i="10"/>
  <c r="E48" i="10"/>
  <c r="F47" i="10"/>
  <c r="E47" i="10"/>
  <c r="F46" i="10"/>
  <c r="E46" i="10"/>
  <c r="F45" i="10"/>
  <c r="E45" i="10"/>
  <c r="F44" i="10"/>
  <c r="E44" i="10"/>
  <c r="F43" i="10"/>
  <c r="E43" i="10"/>
  <c r="F42" i="10"/>
  <c r="E42" i="10"/>
  <c r="F41" i="10"/>
  <c r="E41" i="10"/>
  <c r="F40" i="10"/>
  <c r="E40" i="10"/>
  <c r="F39" i="10"/>
  <c r="E39" i="10"/>
  <c r="D61" i="3" a="1"/>
  <c r="C65" i="3" a="1"/>
  <c r="F76" i="3" a="1"/>
  <c r="D59" i="3" a="1"/>
  <c r="C63" i="3" a="1"/>
  <c r="F64" i="3" a="1"/>
  <c r="O74" i="3" a="1"/>
  <c r="O64" i="3" a="1"/>
  <c r="F79" i="3" a="1"/>
  <c r="C88" i="3" a="1"/>
  <c r="O70" i="3" a="1"/>
  <c r="O76" i="3" a="1"/>
  <c r="O83" i="3" a="1"/>
  <c r="C62" i="3" a="1"/>
  <c r="O65" i="3" a="1"/>
  <c r="F71" i="3" a="1"/>
  <c r="C85" i="3" a="1"/>
  <c r="F61" i="3" a="1"/>
  <c r="E79" i="3" a="1"/>
  <c r="F83" i="3" a="1"/>
  <c r="F63" i="3" a="1"/>
  <c r="E61" i="3" a="1"/>
  <c r="E63" i="3" a="1"/>
  <c r="F66" i="3" a="1"/>
  <c r="E60" i="3" a="1"/>
  <c r="E86" i="3" a="1"/>
  <c r="F67" i="3" a="1"/>
  <c r="D86" i="3" a="1"/>
  <c r="E80" i="3" a="1"/>
  <c r="F85" i="3" a="1"/>
  <c r="E72" i="3" a="1"/>
  <c r="D69" i="3" a="1"/>
  <c r="C82" i="3" a="1"/>
  <c r="D87" i="3" a="1"/>
  <c r="E67" i="3" a="1"/>
  <c r="D85" i="3" a="1"/>
  <c r="E71" i="3" a="1"/>
  <c r="C59" i="3" a="1"/>
  <c r="O88" i="3" a="1"/>
  <c r="E74" i="3" a="1"/>
  <c r="O61" i="3" a="1"/>
  <c r="E81" i="3" a="1"/>
  <c r="C84" i="3" a="1"/>
  <c r="E76" i="3" a="1"/>
  <c r="C81" i="3" a="1"/>
  <c r="C79" i="3" a="1"/>
  <c r="D71" i="3" a="1"/>
  <c r="O82" i="3" a="1"/>
  <c r="F72" i="3" a="1"/>
  <c r="D60" i="3" a="1"/>
  <c r="D83" i="3" a="1"/>
  <c r="O69" i="3" a="1"/>
  <c r="D65" i="3" a="1"/>
  <c r="C71" i="3" a="1"/>
  <c r="F75" i="3" a="1"/>
  <c r="D79" i="3" a="1"/>
  <c r="D67" i="3" a="1"/>
  <c r="F82" i="3" a="1"/>
  <c r="F65" i="3" a="1"/>
  <c r="D80" i="3" a="1"/>
  <c r="O72" i="3" a="1"/>
  <c r="F69" i="3" a="1"/>
  <c r="C61" i="3" a="1"/>
  <c r="E85" i="3" a="1"/>
  <c r="D73" i="3" a="1"/>
  <c r="E77" i="3" a="1"/>
  <c r="C83" i="3" a="1"/>
  <c r="F81" i="3" a="1"/>
  <c r="F62" i="3" a="1"/>
  <c r="D81" i="3" a="1"/>
  <c r="D75" i="3" a="1"/>
  <c r="F87" i="3" a="1"/>
  <c r="E88" i="3" a="1"/>
  <c r="D82" i="3" a="1"/>
  <c r="C77" i="3" a="1"/>
  <c r="E78" i="3" a="1"/>
  <c r="C80" i="3" a="1"/>
  <c r="O77" i="3" a="1"/>
  <c r="F74" i="3" a="1"/>
  <c r="C69" i="3" a="1"/>
  <c r="E66" i="3" a="1"/>
  <c r="F68" i="3" a="1"/>
  <c r="O62" i="3" a="1"/>
  <c r="D68" i="3" a="1"/>
  <c r="D70" i="3" a="1"/>
  <c r="D63" i="3" a="1"/>
  <c r="F86" i="3" a="1"/>
  <c r="F60" i="3" a="1"/>
  <c r="O81" i="3" a="1"/>
  <c r="O59" i="3" a="1"/>
  <c r="D78" i="3" a="1"/>
  <c r="E59" i="3" a="1"/>
  <c r="O80" i="3" a="1"/>
  <c r="D62" i="3" a="1"/>
  <c r="F77" i="3" a="1"/>
  <c r="D66" i="3" a="1"/>
  <c r="E65" i="3" a="1"/>
  <c r="C87" i="3" a="1"/>
  <c r="O68" i="3" a="1"/>
  <c r="F84" i="3" a="1"/>
  <c r="O66" i="3" a="1"/>
  <c r="E83" i="3" a="1"/>
  <c r="O84" i="3" a="1"/>
  <c r="C76" i="3" a="1"/>
  <c r="O73" i="3" a="1"/>
  <c r="D88" i="3" a="1"/>
  <c r="C74" i="3" a="1"/>
  <c r="O86" i="3" a="1"/>
  <c r="C78" i="3" a="1"/>
  <c r="E87" i="3" a="1"/>
  <c r="C72" i="3" a="1"/>
  <c r="E64" i="3" a="1"/>
  <c r="F80" i="3" a="1"/>
  <c r="E68" i="3" a="1"/>
  <c r="C60" i="3" a="1"/>
  <c r="E82" i="3" a="1"/>
  <c r="F73" i="3" a="1"/>
  <c r="O67" i="3" a="1"/>
  <c r="F78" i="3" a="1"/>
  <c r="O87" i="3" a="1"/>
  <c r="O78" i="3" a="1"/>
  <c r="E84" i="3" a="1"/>
  <c r="D64" i="3" a="1"/>
  <c r="D76" i="3" a="1"/>
  <c r="E69" i="3" a="1"/>
  <c r="D72" i="3" a="1"/>
  <c r="O71" i="3" a="1"/>
  <c r="C64" i="3" a="1"/>
  <c r="O85" i="3" a="1"/>
  <c r="O60" i="3" a="1"/>
  <c r="E73" i="3" a="1"/>
  <c r="C67" i="3" a="1"/>
  <c r="D77" i="3" a="1"/>
  <c r="E75" i="3" a="1"/>
  <c r="D74" i="3" a="1"/>
  <c r="C86" i="3" a="1"/>
  <c r="O79" i="3" a="1"/>
  <c r="C68" i="3" a="1"/>
  <c r="E62" i="3" a="1"/>
  <c r="F59" i="3" a="1"/>
  <c r="E70" i="3" a="1"/>
  <c r="C73" i="3" a="1"/>
  <c r="F88" i="3" a="1"/>
  <c r="F70" i="3" a="1"/>
  <c r="O75" i="3" a="1"/>
  <c r="D84" i="3" a="1"/>
  <c r="C70" i="3" a="1"/>
  <c r="C75" i="3" a="1"/>
  <c r="C66" i="3" a="1"/>
  <c r="O63" i="3" a="1"/>
  <c r="O83" i="3" l="1"/>
  <c r="O75" i="3"/>
  <c r="O63" i="3"/>
  <c r="O87" i="3"/>
  <c r="O79" i="3"/>
  <c r="O71" i="3"/>
  <c r="O67" i="3"/>
  <c r="O86" i="3"/>
  <c r="O82" i="3"/>
  <c r="O78" i="3"/>
  <c r="O74" i="3"/>
  <c r="O70" i="3"/>
  <c r="O66" i="3"/>
  <c r="O62" i="3"/>
  <c r="O81" i="3"/>
  <c r="O73" i="3"/>
  <c r="O61" i="3"/>
  <c r="O85" i="3"/>
  <c r="O77" i="3"/>
  <c r="O69" i="3"/>
  <c r="O65" i="3"/>
  <c r="O88" i="3"/>
  <c r="O84" i="3"/>
  <c r="O80" i="3"/>
  <c r="O76" i="3"/>
  <c r="O72" i="3"/>
  <c r="O68" i="3"/>
  <c r="O64" i="3"/>
  <c r="O60" i="3"/>
  <c r="O59" i="3"/>
  <c r="E88" i="3"/>
  <c r="F59" i="3"/>
  <c r="E60" i="3"/>
  <c r="K60" i="3" s="1"/>
  <c r="D61" i="3"/>
  <c r="F63" i="3"/>
  <c r="E64" i="3"/>
  <c r="K64" i="3" s="1"/>
  <c r="D65" i="3"/>
  <c r="F67" i="3"/>
  <c r="E68" i="3"/>
  <c r="D69" i="3"/>
  <c r="F71" i="3"/>
  <c r="E72" i="3"/>
  <c r="D73" i="3"/>
  <c r="F75" i="3"/>
  <c r="E76" i="3"/>
  <c r="D77" i="3"/>
  <c r="F79" i="3"/>
  <c r="E80" i="3"/>
  <c r="D81" i="3"/>
  <c r="F83" i="3"/>
  <c r="E84" i="3"/>
  <c r="D85" i="3"/>
  <c r="F87" i="3"/>
  <c r="F68" i="3"/>
  <c r="F80" i="3"/>
  <c r="F84" i="3"/>
  <c r="F88" i="3"/>
  <c r="F72" i="3"/>
  <c r="E77" i="3"/>
  <c r="E81" i="3"/>
  <c r="E62" i="3"/>
  <c r="F65" i="3"/>
  <c r="D67" i="3"/>
  <c r="D71" i="3"/>
  <c r="E74" i="3"/>
  <c r="D75" i="3"/>
  <c r="F77" i="3"/>
  <c r="D79" i="3"/>
  <c r="F81" i="3"/>
  <c r="E82" i="3"/>
  <c r="D83" i="3"/>
  <c r="F85" i="3"/>
  <c r="E86" i="3"/>
  <c r="D87" i="3"/>
  <c r="D62" i="3"/>
  <c r="D66" i="3"/>
  <c r="E69" i="3"/>
  <c r="D74" i="3"/>
  <c r="D78" i="3"/>
  <c r="D59" i="3"/>
  <c r="F61" i="3"/>
  <c r="D63" i="3"/>
  <c r="E66" i="3"/>
  <c r="F69" i="3"/>
  <c r="E70" i="3"/>
  <c r="F73" i="3"/>
  <c r="E78" i="3"/>
  <c r="E61" i="3"/>
  <c r="F64" i="3"/>
  <c r="D70" i="3"/>
  <c r="E73" i="3"/>
  <c r="D82" i="3"/>
  <c r="D86" i="3"/>
  <c r="D60" i="3"/>
  <c r="E63" i="3"/>
  <c r="F66" i="3"/>
  <c r="D68" i="3"/>
  <c r="F70" i="3"/>
  <c r="D72" i="3"/>
  <c r="F74" i="3"/>
  <c r="E75" i="3"/>
  <c r="D76" i="3"/>
  <c r="F78" i="3"/>
  <c r="D80" i="3"/>
  <c r="F82" i="3"/>
  <c r="E83" i="3"/>
  <c r="D84" i="3"/>
  <c r="F86" i="3"/>
  <c r="E87" i="3"/>
  <c r="D88" i="3"/>
  <c r="F60" i="3"/>
  <c r="E65" i="3"/>
  <c r="F76" i="3"/>
  <c r="E85" i="3"/>
  <c r="E59" i="3"/>
  <c r="F62" i="3"/>
  <c r="D64" i="3"/>
  <c r="E67" i="3"/>
  <c r="E71" i="3"/>
  <c r="E79" i="3"/>
  <c r="C88" i="3"/>
  <c r="H88" i="3" s="1"/>
  <c r="C87" i="3"/>
  <c r="H87" i="3" s="1"/>
  <c r="C86" i="3"/>
  <c r="H86" i="3" s="1"/>
  <c r="C85" i="3"/>
  <c r="H85" i="3" s="1"/>
  <c r="C81" i="3"/>
  <c r="H81" i="3" s="1"/>
  <c r="C77" i="3"/>
  <c r="H77" i="3" s="1"/>
  <c r="C84" i="3"/>
  <c r="H84" i="3" s="1"/>
  <c r="C76" i="3"/>
  <c r="H76" i="3" s="1"/>
  <c r="C80" i="3"/>
  <c r="H80" i="3" s="1"/>
  <c r="C83" i="3"/>
  <c r="H83" i="3" s="1"/>
  <c r="C79" i="3"/>
  <c r="H79" i="3" s="1"/>
  <c r="C75" i="3"/>
  <c r="H75" i="3" s="1"/>
  <c r="C82" i="3"/>
  <c r="H82" i="3" s="1"/>
  <c r="C78" i="3"/>
  <c r="H78" i="3" s="1"/>
  <c r="C74" i="3"/>
  <c r="H74" i="3" s="1"/>
  <c r="C73" i="3"/>
  <c r="H73" i="3" s="1"/>
  <c r="C69" i="3"/>
  <c r="H69" i="3" s="1"/>
  <c r="C72" i="3"/>
  <c r="H72" i="3" s="1"/>
  <c r="C68" i="3"/>
  <c r="H68" i="3" s="1"/>
  <c r="C66" i="3"/>
  <c r="H66" i="3" s="1"/>
  <c r="C67" i="3"/>
  <c r="H67" i="3" s="1"/>
  <c r="C70" i="3"/>
  <c r="H70" i="3" s="1"/>
  <c r="C71" i="3"/>
  <c r="H71" i="3" s="1"/>
  <c r="C65" i="3"/>
  <c r="H65" i="3" s="1"/>
  <c r="C60" i="3"/>
  <c r="H60" i="3" s="1"/>
  <c r="J60" i="3" s="1"/>
  <c r="C63" i="3"/>
  <c r="H63" i="3" s="1"/>
  <c r="C64" i="3"/>
  <c r="H64" i="3" s="1"/>
  <c r="J64" i="3" s="1"/>
  <c r="C62" i="3"/>
  <c r="H62" i="3" s="1"/>
  <c r="C61" i="3"/>
  <c r="H61" i="3" s="1"/>
  <c r="C59" i="3"/>
  <c r="H59" i="3" s="1"/>
  <c r="K81" i="3" l="1"/>
  <c r="K79" i="3"/>
  <c r="K65" i="3"/>
  <c r="K71" i="3"/>
  <c r="K78" i="3"/>
  <c r="K87" i="3"/>
  <c r="K75" i="3"/>
  <c r="K70" i="3"/>
  <c r="K67" i="3"/>
  <c r="K82" i="3"/>
  <c r="J87" i="3"/>
  <c r="J71" i="3"/>
  <c r="J74" i="3"/>
  <c r="J84" i="3"/>
  <c r="K88" i="3"/>
  <c r="J73" i="3"/>
  <c r="J70" i="3"/>
  <c r="J78" i="3"/>
  <c r="J77" i="3"/>
  <c r="J76" i="3"/>
  <c r="J67" i="3"/>
  <c r="J82" i="3"/>
  <c r="J81" i="3"/>
  <c r="J65" i="3"/>
  <c r="J66" i="3"/>
  <c r="J75" i="3"/>
  <c r="J85" i="3"/>
  <c r="J88" i="3"/>
  <c r="J63" i="3"/>
  <c r="J72" i="3"/>
  <c r="J83" i="3"/>
  <c r="K85" i="3"/>
  <c r="K83" i="3"/>
  <c r="K80" i="3"/>
  <c r="K68" i="3"/>
  <c r="K69" i="3"/>
  <c r="K76" i="3"/>
  <c r="J68" i="3"/>
  <c r="J79" i="3"/>
  <c r="J86" i="3"/>
  <c r="K73" i="3"/>
  <c r="K66" i="3"/>
  <c r="K77" i="3"/>
  <c r="K84" i="3"/>
  <c r="K72" i="3"/>
  <c r="J69" i="3"/>
  <c r="J80" i="3"/>
  <c r="K86" i="3"/>
  <c r="K74" i="3"/>
  <c r="K61" i="3"/>
  <c r="K63" i="3"/>
  <c r="J61" i="3"/>
  <c r="K62" i="3"/>
  <c r="J62" i="3"/>
  <c r="J59" i="3"/>
  <c r="K59" i="3"/>
  <c r="V9" i="2" l="1"/>
  <c r="V10" i="2"/>
  <c r="V11" i="2"/>
  <c r="V8" i="2"/>
  <c r="U9" i="2"/>
  <c r="U10" i="2"/>
  <c r="U11" i="2"/>
  <c r="U8" i="2"/>
  <c r="T11" i="2"/>
  <c r="T10" i="2"/>
  <c r="T9" i="2"/>
  <c r="T8" i="2"/>
  <c r="R9" i="2"/>
  <c r="R10" i="2"/>
  <c r="R11" i="2"/>
  <c r="R12" i="2"/>
  <c r="R13" i="2"/>
  <c r="R14" i="2"/>
  <c r="R8" i="2"/>
  <c r="P6" i="2" l="1"/>
  <c r="O6" i="2"/>
  <c r="O8" i="2"/>
  <c r="O9" i="2"/>
  <c r="O10" i="2"/>
  <c r="O11" i="2"/>
  <c r="O12" i="2"/>
  <c r="O13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I8" i="2"/>
  <c r="I9" i="2"/>
  <c r="I10" i="2"/>
  <c r="I11" i="2"/>
  <c r="I12" i="2"/>
  <c r="I13" i="2"/>
  <c r="I14" i="2"/>
  <c r="I7" i="2"/>
  <c r="H7" i="2"/>
  <c r="H8" i="2"/>
  <c r="H9" i="2"/>
  <c r="H10" i="2"/>
  <c r="H11" i="2"/>
  <c r="H12" i="2"/>
  <c r="H13" i="2"/>
  <c r="H14" i="2"/>
  <c r="AC69" i="8"/>
  <c r="AB69" i="8"/>
  <c r="Z69" i="8"/>
  <c r="Y69" i="8"/>
  <c r="AC65" i="8"/>
  <c r="AB65" i="8"/>
  <c r="AC64" i="8"/>
  <c r="AB64" i="8"/>
  <c r="AC63" i="8"/>
  <c r="AB63" i="8"/>
  <c r="AC62" i="8"/>
  <c r="AB62" i="8"/>
  <c r="AC61" i="8"/>
  <c r="AB61" i="8"/>
  <c r="AC60" i="8"/>
  <c r="AB60" i="8"/>
  <c r="AC59" i="8"/>
  <c r="AB59" i="8"/>
  <c r="AC58" i="8"/>
  <c r="AB58" i="8"/>
  <c r="AC57" i="8"/>
  <c r="AB57" i="8"/>
  <c r="AC56" i="8"/>
  <c r="AB56" i="8"/>
  <c r="AC52" i="8"/>
  <c r="AB52" i="8"/>
  <c r="AC51" i="8"/>
  <c r="AB51" i="8"/>
  <c r="AC50" i="8"/>
  <c r="AB50" i="8"/>
  <c r="AC49" i="8"/>
  <c r="AB49" i="8"/>
  <c r="AC48" i="8"/>
  <c r="AB48" i="8"/>
  <c r="AC47" i="8"/>
  <c r="AB47" i="8"/>
  <c r="AC46" i="8"/>
  <c r="AB46" i="8"/>
  <c r="AC45" i="8"/>
  <c r="AB45" i="8"/>
  <c r="AC44" i="8"/>
  <c r="AB44" i="8"/>
  <c r="AC43" i="8"/>
  <c r="AB43" i="8"/>
  <c r="AC39" i="8"/>
  <c r="AB39" i="8"/>
  <c r="AC38" i="8"/>
  <c r="AB38" i="8"/>
  <c r="AC37" i="8"/>
  <c r="AB37" i="8"/>
  <c r="AC36" i="8"/>
  <c r="AB36" i="8"/>
  <c r="AC35" i="8"/>
  <c r="AB35" i="8"/>
  <c r="AC34" i="8"/>
  <c r="AB34" i="8"/>
  <c r="AC33" i="8"/>
  <c r="AB33" i="8"/>
  <c r="AC32" i="8"/>
  <c r="AB32" i="8"/>
  <c r="AC31" i="8"/>
  <c r="AB31" i="8"/>
  <c r="AC30" i="8"/>
  <c r="AB30" i="8"/>
  <c r="AC26" i="8"/>
  <c r="AB26" i="8"/>
  <c r="AC25" i="8"/>
  <c r="AB25" i="8"/>
  <c r="AC24" i="8"/>
  <c r="AB24" i="8"/>
  <c r="AC23" i="8"/>
  <c r="AB23" i="8"/>
  <c r="AC22" i="8"/>
  <c r="AB22" i="8"/>
  <c r="AC21" i="8"/>
  <c r="AB21" i="8"/>
  <c r="AC20" i="8"/>
  <c r="AB20" i="8"/>
  <c r="AC19" i="8"/>
  <c r="AB19" i="8"/>
  <c r="AC18" i="8"/>
  <c r="AB18" i="8"/>
  <c r="AC17" i="8"/>
  <c r="AB17" i="8"/>
  <c r="AC13" i="8"/>
  <c r="AB13" i="8"/>
  <c r="AC12" i="8"/>
  <c r="AB12" i="8"/>
  <c r="AC11" i="8"/>
  <c r="AB11" i="8"/>
  <c r="AC10" i="8"/>
  <c r="AB10" i="8"/>
  <c r="AC9" i="8"/>
  <c r="AB9" i="8"/>
  <c r="AC8" i="8"/>
  <c r="AB8" i="8"/>
  <c r="AC7" i="8"/>
  <c r="AB7" i="8"/>
  <c r="AC6" i="8"/>
  <c r="AB6" i="8"/>
  <c r="AC5" i="8"/>
  <c r="AB5" i="8"/>
  <c r="AC4" i="8"/>
  <c r="AB4" i="8"/>
  <c r="S69" i="8"/>
  <c r="R69" i="8"/>
  <c r="Q69" i="8"/>
  <c r="S65" i="8"/>
  <c r="R65" i="8"/>
  <c r="Q65" i="8"/>
  <c r="S64" i="8"/>
  <c r="R64" i="8"/>
  <c r="Q64" i="8"/>
  <c r="S63" i="8"/>
  <c r="R63" i="8"/>
  <c r="Q63" i="8"/>
  <c r="S62" i="8"/>
  <c r="R62" i="8"/>
  <c r="Q62" i="8"/>
  <c r="S61" i="8"/>
  <c r="R61" i="8"/>
  <c r="Q61" i="8"/>
  <c r="S60" i="8"/>
  <c r="R60" i="8"/>
  <c r="Q60" i="8"/>
  <c r="S59" i="8"/>
  <c r="R59" i="8"/>
  <c r="Q59" i="8"/>
  <c r="S58" i="8"/>
  <c r="R58" i="8"/>
  <c r="Q58" i="8"/>
  <c r="S57" i="8"/>
  <c r="R57" i="8"/>
  <c r="Q57" i="8"/>
  <c r="S56" i="8"/>
  <c r="R56" i="8"/>
  <c r="Q56" i="8"/>
  <c r="S52" i="8"/>
  <c r="R52" i="8"/>
  <c r="Q52" i="8"/>
  <c r="S51" i="8"/>
  <c r="R51" i="8"/>
  <c r="Q51" i="8"/>
  <c r="S50" i="8"/>
  <c r="R50" i="8"/>
  <c r="Q50" i="8"/>
  <c r="S49" i="8"/>
  <c r="R49" i="8"/>
  <c r="Q49" i="8"/>
  <c r="S48" i="8"/>
  <c r="R48" i="8"/>
  <c r="Q48" i="8"/>
  <c r="S47" i="8"/>
  <c r="R47" i="8"/>
  <c r="Q47" i="8"/>
  <c r="S46" i="8"/>
  <c r="R46" i="8"/>
  <c r="Q46" i="8"/>
  <c r="S45" i="8"/>
  <c r="R45" i="8"/>
  <c r="Q45" i="8"/>
  <c r="S44" i="8"/>
  <c r="R44" i="8"/>
  <c r="Q44" i="8"/>
  <c r="S43" i="8"/>
  <c r="R43" i="8"/>
  <c r="Q43" i="8"/>
  <c r="S39" i="8"/>
  <c r="R39" i="8"/>
  <c r="Q39" i="8"/>
  <c r="S38" i="8"/>
  <c r="R38" i="8"/>
  <c r="Q38" i="8"/>
  <c r="S37" i="8"/>
  <c r="R37" i="8"/>
  <c r="Q37" i="8"/>
  <c r="S36" i="8"/>
  <c r="R36" i="8"/>
  <c r="Q36" i="8"/>
  <c r="S35" i="8"/>
  <c r="R35" i="8"/>
  <c r="Q35" i="8"/>
  <c r="S34" i="8"/>
  <c r="R34" i="8"/>
  <c r="Q34" i="8"/>
  <c r="S33" i="8"/>
  <c r="R33" i="8"/>
  <c r="Q33" i="8"/>
  <c r="S32" i="8"/>
  <c r="R32" i="8"/>
  <c r="Q32" i="8"/>
  <c r="S31" i="8"/>
  <c r="R31" i="8"/>
  <c r="Q31" i="8"/>
  <c r="S30" i="8"/>
  <c r="R30" i="8"/>
  <c r="Q30" i="8"/>
  <c r="S26" i="8"/>
  <c r="R26" i="8"/>
  <c r="Q26" i="8"/>
  <c r="S25" i="8"/>
  <c r="R25" i="8"/>
  <c r="Q25" i="8"/>
  <c r="S24" i="8"/>
  <c r="R24" i="8"/>
  <c r="Q24" i="8"/>
  <c r="S23" i="8"/>
  <c r="R23" i="8"/>
  <c r="Q23" i="8"/>
  <c r="S22" i="8"/>
  <c r="R22" i="8"/>
  <c r="Q22" i="8"/>
  <c r="S21" i="8"/>
  <c r="R21" i="8"/>
  <c r="Q21" i="8"/>
  <c r="S20" i="8"/>
  <c r="R20" i="8"/>
  <c r="Q20" i="8"/>
  <c r="S19" i="8"/>
  <c r="R19" i="8"/>
  <c r="Q19" i="8"/>
  <c r="S18" i="8"/>
  <c r="R18" i="8"/>
  <c r="Q18" i="8"/>
  <c r="S17" i="8"/>
  <c r="Q5" i="8"/>
  <c r="R5" i="8"/>
  <c r="S5" i="8"/>
  <c r="Q6" i="8"/>
  <c r="R6" i="8"/>
  <c r="S6" i="8"/>
  <c r="Q7" i="8"/>
  <c r="R7" i="8"/>
  <c r="S7" i="8"/>
  <c r="Q8" i="8"/>
  <c r="R8" i="8"/>
  <c r="S8" i="8"/>
  <c r="Q9" i="8"/>
  <c r="R9" i="8"/>
  <c r="S9" i="8"/>
  <c r="Q10" i="8"/>
  <c r="R10" i="8"/>
  <c r="S10" i="8"/>
  <c r="Q11" i="8"/>
  <c r="R11" i="8"/>
  <c r="S11" i="8"/>
  <c r="Q12" i="8"/>
  <c r="R12" i="8"/>
  <c r="S12" i="8"/>
  <c r="Q13" i="8"/>
  <c r="R13" i="8"/>
  <c r="S13" i="8"/>
  <c r="Q4" i="8"/>
  <c r="R4" i="8"/>
  <c r="S4" i="8"/>
  <c r="D14" i="2" l="1"/>
  <c r="E14" i="2"/>
  <c r="F14" i="2"/>
  <c r="C14" i="2"/>
  <c r="D13" i="2"/>
  <c r="E13" i="2"/>
  <c r="F13" i="2"/>
  <c r="C13" i="2"/>
  <c r="D12" i="2"/>
  <c r="E12" i="2"/>
  <c r="F12" i="2"/>
  <c r="C12" i="2"/>
  <c r="D11" i="2"/>
  <c r="E11" i="2"/>
  <c r="F11" i="2"/>
  <c r="C11" i="2"/>
  <c r="D10" i="2"/>
  <c r="E10" i="2"/>
  <c r="F10" i="2"/>
  <c r="C10" i="2"/>
  <c r="D9" i="2"/>
  <c r="E9" i="2"/>
  <c r="F9" i="2"/>
  <c r="C9" i="2"/>
  <c r="D8" i="2"/>
  <c r="E8" i="2"/>
  <c r="F8" i="2"/>
  <c r="C8" i="2"/>
  <c r="F7" i="2"/>
  <c r="E7" i="2"/>
  <c r="D7" i="2"/>
  <c r="C7" i="2"/>
  <c r="E8" i="3" a="1"/>
  <c r="F11" i="3" a="1"/>
  <c r="E22" i="3" a="1"/>
  <c r="E18" i="3" a="1"/>
  <c r="F46" i="3" a="1"/>
  <c r="F52" i="3" a="1"/>
  <c r="C28" i="3" a="1"/>
  <c r="F53" i="3" a="1"/>
  <c r="D39" i="3" a="1"/>
  <c r="C10" i="3" a="1"/>
  <c r="D26" i="3" a="1"/>
  <c r="C18" i="3" a="1"/>
  <c r="C30" i="3" a="1"/>
  <c r="D8" i="3" a="1"/>
  <c r="F19" i="3" a="1"/>
  <c r="D28" i="3" a="1"/>
  <c r="C51" i="3" a="1"/>
  <c r="C55" i="3" a="1"/>
  <c r="E33" i="3" a="1"/>
  <c r="C27" i="3" a="1"/>
  <c r="E35" i="3" a="1"/>
  <c r="D42" i="3" a="1"/>
  <c r="C37" i="3" a="1"/>
  <c r="F25" i="3" a="1"/>
  <c r="F34" i="3" a="1"/>
  <c r="E42" i="3" a="1"/>
  <c r="E57" i="3" a="1"/>
  <c r="F40" i="3" a="1"/>
  <c r="F31" i="3" a="1"/>
  <c r="C21" i="3" a="1"/>
  <c r="E52" i="3" a="1"/>
  <c r="F13" i="3" a="1"/>
  <c r="F49" i="3" a="1"/>
  <c r="C38" i="3" a="1"/>
  <c r="E34" i="3" a="1"/>
  <c r="C33" i="3" a="1"/>
  <c r="C34" i="3" a="1"/>
  <c r="F37" i="3" a="1"/>
  <c r="E56" i="3" a="1"/>
  <c r="D41" i="3" a="1"/>
  <c r="E37" i="3" a="1"/>
  <c r="C52" i="3" a="1"/>
  <c r="D43" i="3" a="1"/>
  <c r="E49" i="3" a="1"/>
  <c r="C48" i="3" a="1"/>
  <c r="E55" i="3" a="1"/>
  <c r="F42" i="3" a="1"/>
  <c r="C49" i="3" a="1"/>
  <c r="C11" i="3" a="1"/>
  <c r="C40" i="3" a="1"/>
  <c r="C16" i="3" a="1"/>
  <c r="D40" i="3" a="1"/>
  <c r="F36" i="3" a="1"/>
  <c r="C19" i="3" a="1"/>
  <c r="D31" i="3" a="1"/>
  <c r="E23" i="3" a="1"/>
  <c r="F26" i="3" a="1"/>
  <c r="C8" i="3" a="1"/>
  <c r="C29" i="3" a="1"/>
  <c r="F33" i="3" a="1"/>
  <c r="E11" i="3" a="1"/>
  <c r="E45" i="3" a="1"/>
  <c r="E50" i="3" a="1"/>
  <c r="D20" i="3" a="1"/>
  <c r="E29" i="3" a="1"/>
  <c r="C57" i="3" a="1"/>
  <c r="D13" i="3" a="1"/>
  <c r="D34" i="3" a="1"/>
  <c r="E54" i="3" a="1"/>
  <c r="E31" i="3" a="1"/>
  <c r="D18" i="3" a="1"/>
  <c r="F17" i="3" a="1"/>
  <c r="F48" i="3" a="1"/>
  <c r="F47" i="3" a="1"/>
  <c r="D57" i="3" a="1"/>
  <c r="C23" i="3" a="1"/>
  <c r="C36" i="3" a="1"/>
  <c r="D54" i="3" a="1"/>
  <c r="D47" i="3" a="1"/>
  <c r="C56" i="3" a="1"/>
  <c r="E14" i="3" a="1"/>
  <c r="E17" i="3" a="1"/>
  <c r="F27" i="3" a="1"/>
  <c r="C47" i="3" a="1"/>
  <c r="E47" i="3" a="1"/>
  <c r="C39" i="3" a="1"/>
  <c r="F15" i="3" a="1"/>
  <c r="E26" i="3" a="1"/>
  <c r="D32" i="3" a="1"/>
  <c r="F50" i="3" a="1"/>
  <c r="F41" i="3" a="1"/>
  <c r="E41" i="3" a="1"/>
  <c r="F43" i="3" a="1"/>
  <c r="D53" i="3" a="1"/>
  <c r="D50" i="3" a="1"/>
  <c r="C32" i="3" a="1"/>
  <c r="F7" i="3" a="1"/>
  <c r="C54" i="3" a="1"/>
  <c r="D22" i="3" a="1"/>
  <c r="D29" i="3" a="1"/>
  <c r="F56" i="3" a="1"/>
  <c r="C43" i="3" a="1"/>
  <c r="D9" i="3" a="1"/>
  <c r="D55" i="3" a="1"/>
  <c r="C31" i="3" a="1"/>
  <c r="C15" i="3" a="1"/>
  <c r="F21" i="3" a="1"/>
  <c r="C12" i="3" a="1"/>
  <c r="E16" i="3" a="1"/>
  <c r="C7" i="3" a="1"/>
  <c r="D37" i="3" a="1"/>
  <c r="E7" i="3" a="1"/>
  <c r="F10" i="3" a="1"/>
  <c r="F38" i="3" a="1"/>
  <c r="C14" i="3" a="1"/>
  <c r="E19" i="3" a="1"/>
  <c r="F28" i="3" a="1"/>
  <c r="C41" i="3" a="1"/>
  <c r="C25" i="3" a="1"/>
  <c r="E10" i="3" a="1"/>
  <c r="E48" i="3" a="1"/>
  <c r="E24" i="3" a="1"/>
  <c r="C42" i="3" a="1"/>
  <c r="F14" i="3" a="1"/>
  <c r="F23" i="3" a="1"/>
  <c r="E13" i="3" a="1"/>
  <c r="D49" i="3" a="1"/>
  <c r="D27" i="3" a="1"/>
  <c r="D33" i="3" a="1"/>
  <c r="F32" i="3" a="1"/>
  <c r="D14" i="3" a="1"/>
  <c r="E51" i="3" a="1"/>
  <c r="F57" i="3" a="1"/>
  <c r="D30" i="3" a="1"/>
  <c r="E25" i="3" a="1"/>
  <c r="C35" i="3" a="1"/>
  <c r="E39" i="3" a="1"/>
  <c r="C45" i="3" a="1"/>
  <c r="C46" i="3" a="1"/>
  <c r="C9" i="3" a="1"/>
  <c r="D56" i="3" a="1"/>
  <c r="F51" i="3" a="1"/>
  <c r="D24" i="3" a="1"/>
  <c r="C53" i="3" a="1"/>
  <c r="F29" i="3" a="1"/>
  <c r="D36" i="3" a="1"/>
  <c r="E36" i="3" a="1"/>
  <c r="F18" i="3" a="1"/>
  <c r="F9" i="3" a="1"/>
  <c r="F39" i="3" a="1"/>
  <c r="E15" i="3" a="1"/>
  <c r="D19" i="3" a="1"/>
  <c r="D12" i="3" a="1"/>
  <c r="D23" i="3" a="1"/>
  <c r="C13" i="3" a="1"/>
  <c r="F12" i="3" a="1"/>
  <c r="D44" i="3" a="1"/>
  <c r="E38" i="3" a="1"/>
  <c r="D17" i="3" a="1"/>
  <c r="D10" i="3" a="1"/>
  <c r="C50" i="3" a="1"/>
  <c r="D52" i="3" a="1"/>
  <c r="F55" i="3" a="1"/>
  <c r="E40" i="3" a="1"/>
  <c r="D46" i="3" a="1"/>
  <c r="F45" i="3" a="1"/>
  <c r="E32" i="3" a="1"/>
  <c r="F30" i="3" a="1"/>
  <c r="E12" i="3" a="1"/>
  <c r="C17" i="3" a="1"/>
  <c r="F20" i="3" a="1"/>
  <c r="F16" i="3" a="1"/>
  <c r="E44" i="3" a="1"/>
  <c r="D15" i="3" a="1"/>
  <c r="D38" i="3" a="1"/>
  <c r="E30" i="3" a="1"/>
  <c r="F54" i="3" a="1"/>
  <c r="E9" i="3" a="1"/>
  <c r="D51" i="3" a="1"/>
  <c r="D45" i="3" a="1"/>
  <c r="F24" i="3" a="1"/>
  <c r="E46" i="3" a="1"/>
  <c r="E21" i="3" a="1"/>
  <c r="D11" i="3" a="1"/>
  <c r="F35" i="3" a="1"/>
  <c r="F22" i="3" a="1"/>
  <c r="D16" i="3" a="1"/>
  <c r="C26" i="3" a="1"/>
  <c r="E53" i="3" a="1"/>
  <c r="C24" i="3" a="1"/>
  <c r="E28" i="3" a="1"/>
  <c r="D7" i="3" a="1"/>
  <c r="C20" i="3" a="1"/>
  <c r="E20" i="3" a="1"/>
  <c r="F44" i="3" a="1"/>
  <c r="D35" i="3" a="1"/>
  <c r="D48" i="3" a="1"/>
  <c r="D21" i="3" a="1"/>
  <c r="C44" i="3" a="1"/>
  <c r="F8" i="3" a="1"/>
  <c r="E43" i="3" a="1"/>
  <c r="D25" i="3" a="1"/>
  <c r="C22" i="3" a="1"/>
  <c r="E27" i="3" a="1"/>
  <c r="C53" i="3" l="1"/>
  <c r="H53" i="3" s="1"/>
  <c r="E25" i="3"/>
  <c r="F47" i="3"/>
  <c r="D42" i="3"/>
  <c r="D39" i="3"/>
  <c r="C45" i="3"/>
  <c r="H45" i="3" s="1"/>
  <c r="D24" i="3"/>
  <c r="D45" i="3"/>
  <c r="E39" i="3"/>
  <c r="F37" i="3"/>
  <c r="C33" i="3"/>
  <c r="H33" i="3" s="1"/>
  <c r="E33" i="3"/>
  <c r="F11" i="3"/>
  <c r="D25" i="3"/>
  <c r="D15" i="3"/>
  <c r="C17" i="3"/>
  <c r="H17" i="3" s="1"/>
  <c r="C27" i="3"/>
  <c r="H27" i="3" s="1"/>
  <c r="C31" i="3"/>
  <c r="H31" i="3" s="1"/>
  <c r="C55" i="3"/>
  <c r="H55" i="3" s="1"/>
  <c r="C51" i="3"/>
  <c r="H51" i="3" s="1"/>
  <c r="C40" i="3"/>
  <c r="H40" i="3" s="1"/>
  <c r="E53" i="3"/>
  <c r="F42" i="3"/>
  <c r="D32" i="3"/>
  <c r="E21" i="3"/>
  <c r="F10" i="3"/>
  <c r="E42" i="3"/>
  <c r="D21" i="3"/>
  <c r="E10" i="3"/>
  <c r="E38" i="3"/>
  <c r="D46" i="3"/>
  <c r="D26" i="3"/>
  <c r="F8" i="3"/>
  <c r="E55" i="3"/>
  <c r="D34" i="3"/>
  <c r="E56" i="3"/>
  <c r="F45" i="3"/>
  <c r="D35" i="3"/>
  <c r="E24" i="3"/>
  <c r="F13" i="3"/>
  <c r="C12" i="3"/>
  <c r="H12" i="3" s="1"/>
  <c r="C52" i="3"/>
  <c r="H52" i="3" s="1"/>
  <c r="F14" i="3"/>
  <c r="D54" i="3"/>
  <c r="E19" i="3"/>
  <c r="C8" i="3"/>
  <c r="H8" i="3" s="1"/>
  <c r="C48" i="3"/>
  <c r="H48" i="3" s="1"/>
  <c r="E13" i="3"/>
  <c r="E51" i="3"/>
  <c r="F16" i="3"/>
  <c r="C22" i="3"/>
  <c r="H22" i="3" s="1"/>
  <c r="C44" i="3"/>
  <c r="H44" i="3" s="1"/>
  <c r="D12" i="3"/>
  <c r="F48" i="3"/>
  <c r="E36" i="3"/>
  <c r="C13" i="3"/>
  <c r="H13" i="3" s="1"/>
  <c r="C16" i="3"/>
  <c r="H16" i="3" s="1"/>
  <c r="C23" i="3"/>
  <c r="H23" i="3" s="1"/>
  <c r="C47" i="3"/>
  <c r="H47" i="3" s="1"/>
  <c r="C39" i="3"/>
  <c r="H39" i="3" s="1"/>
  <c r="C43" i="3"/>
  <c r="H43" i="3" s="1"/>
  <c r="C36" i="3"/>
  <c r="H36" i="3" s="1"/>
  <c r="D52" i="3"/>
  <c r="E41" i="3"/>
  <c r="F30" i="3"/>
  <c r="D20" i="3"/>
  <c r="E9" i="3"/>
  <c r="D37" i="3"/>
  <c r="F19" i="3"/>
  <c r="D9" i="3"/>
  <c r="F35" i="3"/>
  <c r="E43" i="3"/>
  <c r="E23" i="3"/>
  <c r="D57" i="3"/>
  <c r="F52" i="3"/>
  <c r="E31" i="3"/>
  <c r="D55" i="3"/>
  <c r="E44" i="3"/>
  <c r="F33" i="3"/>
  <c r="D23" i="3"/>
  <c r="E12" i="3"/>
  <c r="C26" i="3"/>
  <c r="H26" i="3" s="1"/>
  <c r="F46" i="3"/>
  <c r="F27" i="3"/>
  <c r="D14" i="3"/>
  <c r="F17" i="3"/>
  <c r="C41" i="3"/>
  <c r="H41" i="3" s="1"/>
  <c r="F34" i="3"/>
  <c r="F23" i="3"/>
  <c r="F12" i="3"/>
  <c r="D27" i="3"/>
  <c r="C14" i="3"/>
  <c r="H14" i="3" s="1"/>
  <c r="F54" i="3"/>
  <c r="E46" i="3"/>
  <c r="E27" i="3"/>
  <c r="D47" i="3"/>
  <c r="C11" i="3"/>
  <c r="H11" i="3" s="1"/>
  <c r="C25" i="3"/>
  <c r="H25" i="3" s="1"/>
  <c r="C19" i="3"/>
  <c r="H19" i="3" s="1"/>
  <c r="C35" i="3"/>
  <c r="H35" i="3" s="1"/>
  <c r="C54" i="3"/>
  <c r="H54" i="3" s="1"/>
  <c r="C46" i="3"/>
  <c r="H46" i="3" s="1"/>
  <c r="C32" i="3"/>
  <c r="H32" i="3" s="1"/>
  <c r="F50" i="3"/>
  <c r="D40" i="3"/>
  <c r="E29" i="3"/>
  <c r="F18" i="3"/>
  <c r="D8" i="3"/>
  <c r="D33" i="3"/>
  <c r="E18" i="3"/>
  <c r="D56" i="3"/>
  <c r="F31" i="3"/>
  <c r="F40" i="3"/>
  <c r="F20" i="3"/>
  <c r="D53" i="3"/>
  <c r="D50" i="3"/>
  <c r="F28" i="3"/>
  <c r="F53" i="3"/>
  <c r="D43" i="3"/>
  <c r="E32" i="3"/>
  <c r="F21" i="3"/>
  <c r="D11" i="3"/>
  <c r="C29" i="3"/>
  <c r="H29" i="3" s="1"/>
  <c r="E7" i="3"/>
  <c r="F55" i="3"/>
  <c r="F32" i="3"/>
  <c r="F49" i="3"/>
  <c r="C21" i="3"/>
  <c r="H21" i="3" s="1"/>
  <c r="F7" i="3"/>
  <c r="E50" i="3"/>
  <c r="D30" i="3"/>
  <c r="E16" i="3"/>
  <c r="C24" i="3"/>
  <c r="H24" i="3" s="1"/>
  <c r="D44" i="3"/>
  <c r="E22" i="3"/>
  <c r="E11" i="3"/>
  <c r="D10" i="3"/>
  <c r="C10" i="3"/>
  <c r="H10" i="3" s="1"/>
  <c r="C28" i="3"/>
  <c r="H28" i="3" s="1"/>
  <c r="C15" i="3"/>
  <c r="H15" i="3" s="1"/>
  <c r="C50" i="3"/>
  <c r="H50" i="3" s="1"/>
  <c r="C34" i="3"/>
  <c r="H34" i="3" s="1"/>
  <c r="C38" i="3"/>
  <c r="H38" i="3" s="1"/>
  <c r="C7" i="3"/>
  <c r="H7" i="3" s="1"/>
  <c r="E49" i="3"/>
  <c r="F38" i="3"/>
  <c r="D28" i="3"/>
  <c r="E17" i="3"/>
  <c r="F57" i="3"/>
  <c r="E30" i="3"/>
  <c r="D17" i="3"/>
  <c r="E54" i="3"/>
  <c r="E26" i="3"/>
  <c r="D38" i="3"/>
  <c r="D18" i="3"/>
  <c r="D49" i="3"/>
  <c r="E47" i="3"/>
  <c r="F24" i="3"/>
  <c r="E52" i="3"/>
  <c r="F41" i="3"/>
  <c r="D31" i="3"/>
  <c r="E20" i="3"/>
  <c r="F9" i="3"/>
  <c r="C49" i="3"/>
  <c r="H49" i="3" s="1"/>
  <c r="D36" i="3"/>
  <c r="E14" i="3"/>
  <c r="F39" i="3"/>
  <c r="E28" i="3"/>
  <c r="C18" i="3"/>
  <c r="H18" i="3" s="1"/>
  <c r="E45" i="3"/>
  <c r="D13" i="3"/>
  <c r="E34" i="3"/>
  <c r="E48" i="3"/>
  <c r="C37" i="3"/>
  <c r="H37" i="3" s="1"/>
  <c r="F22" i="3"/>
  <c r="D41" i="3"/>
  <c r="F36" i="3"/>
  <c r="F25" i="3"/>
  <c r="C9" i="3"/>
  <c r="H9" i="3" s="1"/>
  <c r="C20" i="3"/>
  <c r="H20" i="3" s="1"/>
  <c r="C30" i="3"/>
  <c r="H30" i="3" s="1"/>
  <c r="C42" i="3"/>
  <c r="H42" i="3" s="1"/>
  <c r="C57" i="3"/>
  <c r="H57" i="3" s="1"/>
  <c r="C56" i="3"/>
  <c r="H56" i="3" s="1"/>
  <c r="D7" i="3"/>
  <c r="D48" i="3"/>
  <c r="E37" i="3"/>
  <c r="F26" i="3"/>
  <c r="D16" i="3"/>
  <c r="E57" i="3"/>
  <c r="D29" i="3"/>
  <c r="F15" i="3"/>
  <c r="F51" i="3"/>
  <c r="F56" i="3"/>
  <c r="E35" i="3"/>
  <c r="E15" i="3"/>
  <c r="F43" i="3"/>
  <c r="F44" i="3"/>
  <c r="D22" i="3"/>
  <c r="D51" i="3"/>
  <c r="E40" i="3"/>
  <c r="F29" i="3"/>
  <c r="D19" i="3"/>
  <c r="E8" i="3"/>
  <c r="AA3" i="5"/>
  <c r="AB3" i="5"/>
  <c r="AC3" i="5"/>
  <c r="AE3" i="5"/>
  <c r="AF3" i="5"/>
  <c r="AG3" i="5"/>
  <c r="AI3" i="5"/>
  <c r="AJ3" i="5"/>
  <c r="AK3" i="5"/>
  <c r="AL3" i="5"/>
  <c r="AA4" i="5"/>
  <c r="AB4" i="5"/>
  <c r="AC4" i="5"/>
  <c r="AE4" i="5"/>
  <c r="AF4" i="5"/>
  <c r="AG4" i="5"/>
  <c r="AI4" i="5"/>
  <c r="D56" i="8" s="1"/>
  <c r="AJ4" i="5"/>
  <c r="AK4" i="5"/>
  <c r="AL4" i="5"/>
  <c r="AA5" i="5"/>
  <c r="AB5" i="5"/>
  <c r="AC5" i="5"/>
  <c r="AE5" i="5"/>
  <c r="AF5" i="5"/>
  <c r="AG5" i="5"/>
  <c r="AI5" i="5"/>
  <c r="AJ5" i="5"/>
  <c r="E57" i="8" s="1"/>
  <c r="AK5" i="5"/>
  <c r="F57" i="8" s="1"/>
  <c r="AL5" i="5"/>
  <c r="AA6" i="5"/>
  <c r="AB6" i="5"/>
  <c r="AC6" i="5"/>
  <c r="AE6" i="5"/>
  <c r="AF6" i="5"/>
  <c r="AG6" i="5"/>
  <c r="AI6" i="5"/>
  <c r="AJ6" i="5"/>
  <c r="E58" i="8" s="1"/>
  <c r="AK6" i="5"/>
  <c r="F58" i="8" s="1"/>
  <c r="AL6" i="5"/>
  <c r="AA7" i="5"/>
  <c r="AB7" i="5"/>
  <c r="AC7" i="5"/>
  <c r="AE7" i="5"/>
  <c r="AF7" i="5"/>
  <c r="AG7" i="5"/>
  <c r="AI7" i="5"/>
  <c r="AJ7" i="5"/>
  <c r="E59" i="8" s="1"/>
  <c r="AK7" i="5"/>
  <c r="F59" i="8" s="1"/>
  <c r="AL7" i="5"/>
  <c r="AA8" i="5"/>
  <c r="AB8" i="5"/>
  <c r="AC8" i="5"/>
  <c r="AE8" i="5"/>
  <c r="AF8" i="5"/>
  <c r="AG8" i="5"/>
  <c r="AI8" i="5"/>
  <c r="AJ8" i="5"/>
  <c r="E60" i="8" s="1"/>
  <c r="AK8" i="5"/>
  <c r="F60" i="8" s="1"/>
  <c r="AL8" i="5"/>
  <c r="AA9" i="5"/>
  <c r="AB9" i="5"/>
  <c r="AC9" i="5"/>
  <c r="AE9" i="5"/>
  <c r="AF9" i="5"/>
  <c r="AG9" i="5"/>
  <c r="AI9" i="5"/>
  <c r="AJ9" i="5"/>
  <c r="E61" i="8" s="1"/>
  <c r="AK9" i="5"/>
  <c r="F61" i="8" s="1"/>
  <c r="AL9" i="5"/>
  <c r="AA10" i="5"/>
  <c r="AB10" i="5"/>
  <c r="AC10" i="5"/>
  <c r="AE10" i="5"/>
  <c r="AF10" i="5"/>
  <c r="AG10" i="5"/>
  <c r="AI10" i="5"/>
  <c r="AJ10" i="5"/>
  <c r="E62" i="8" s="1"/>
  <c r="AK10" i="5"/>
  <c r="F62" i="8" s="1"/>
  <c r="AL10" i="5"/>
  <c r="AA11" i="5"/>
  <c r="AB11" i="5"/>
  <c r="AC11" i="5"/>
  <c r="AE11" i="5"/>
  <c r="AF11" i="5"/>
  <c r="AG11" i="5"/>
  <c r="AI11" i="5"/>
  <c r="AJ11" i="5"/>
  <c r="E63" i="8" s="1"/>
  <c r="AK11" i="5"/>
  <c r="F63" i="8" s="1"/>
  <c r="AL11" i="5"/>
  <c r="AA12" i="5"/>
  <c r="AB12" i="5"/>
  <c r="AC12" i="5"/>
  <c r="AE12" i="5"/>
  <c r="AF12" i="5"/>
  <c r="AG12" i="5"/>
  <c r="AI12" i="5"/>
  <c r="AJ12" i="5"/>
  <c r="E64" i="8" s="1"/>
  <c r="AK12" i="5"/>
  <c r="F64" i="8" s="1"/>
  <c r="AL12" i="5"/>
  <c r="AA13" i="5"/>
  <c r="AB13" i="5"/>
  <c r="AC13" i="5"/>
  <c r="AE13" i="5"/>
  <c r="AF13" i="5"/>
  <c r="AG13" i="5"/>
  <c r="AI13" i="5"/>
  <c r="AJ13" i="5"/>
  <c r="E65" i="8" s="1"/>
  <c r="AK13" i="5"/>
  <c r="F65" i="8" s="1"/>
  <c r="AL13" i="5"/>
  <c r="AA14" i="5"/>
  <c r="AB14" i="5"/>
  <c r="AC14" i="5"/>
  <c r="AE14" i="5"/>
  <c r="AF14" i="5"/>
  <c r="AG14" i="5"/>
  <c r="AI14" i="5"/>
  <c r="AJ14" i="5"/>
  <c r="AK14" i="5"/>
  <c r="AL14" i="5"/>
  <c r="AA15" i="5"/>
  <c r="AB15" i="5"/>
  <c r="AC15" i="5"/>
  <c r="AE15" i="5"/>
  <c r="AF15" i="5"/>
  <c r="AG15" i="5"/>
  <c r="AI15" i="5"/>
  <c r="AJ15" i="5"/>
  <c r="AK15" i="5"/>
  <c r="AL15" i="5"/>
  <c r="AA16" i="5"/>
  <c r="AB16" i="5"/>
  <c r="AC16" i="5"/>
  <c r="AE16" i="5"/>
  <c r="AF16" i="5"/>
  <c r="AG16" i="5"/>
  <c r="AI16" i="5"/>
  <c r="AJ16" i="5"/>
  <c r="E43" i="8" s="1"/>
  <c r="AK16" i="5"/>
  <c r="F43" i="8" s="1"/>
  <c r="AL16" i="5"/>
  <c r="AA17" i="5"/>
  <c r="AB17" i="5"/>
  <c r="AC17" i="5"/>
  <c r="AE17" i="5"/>
  <c r="AF17" i="5"/>
  <c r="AG17" i="5"/>
  <c r="AI17" i="5"/>
  <c r="AJ17" i="5"/>
  <c r="E44" i="8" s="1"/>
  <c r="AK17" i="5"/>
  <c r="F44" i="8" s="1"/>
  <c r="AL17" i="5"/>
  <c r="AA18" i="5"/>
  <c r="AB18" i="5"/>
  <c r="AC18" i="5"/>
  <c r="AE18" i="5"/>
  <c r="AF18" i="5"/>
  <c r="AG18" i="5"/>
  <c r="AI18" i="5"/>
  <c r="AJ18" i="5"/>
  <c r="E45" i="8" s="1"/>
  <c r="AK18" i="5"/>
  <c r="F45" i="8" s="1"/>
  <c r="AL18" i="5"/>
  <c r="AA19" i="5"/>
  <c r="AB19" i="5"/>
  <c r="AC19" i="5"/>
  <c r="AE19" i="5"/>
  <c r="AF19" i="5"/>
  <c r="AG19" i="5"/>
  <c r="AI19" i="5"/>
  <c r="AJ19" i="5"/>
  <c r="E46" i="8" s="1"/>
  <c r="AK19" i="5"/>
  <c r="F46" i="8" s="1"/>
  <c r="AL19" i="5"/>
  <c r="AA20" i="5"/>
  <c r="AB20" i="5"/>
  <c r="AC20" i="5"/>
  <c r="AE20" i="5"/>
  <c r="AF20" i="5"/>
  <c r="AG20" i="5"/>
  <c r="AI20" i="5"/>
  <c r="AJ20" i="5"/>
  <c r="E47" i="8" s="1"/>
  <c r="AK20" i="5"/>
  <c r="F47" i="8" s="1"/>
  <c r="AL20" i="5"/>
  <c r="AA21" i="5"/>
  <c r="AB21" i="5"/>
  <c r="AC21" i="5"/>
  <c r="AE21" i="5"/>
  <c r="AF21" i="5"/>
  <c r="AG21" i="5"/>
  <c r="AI21" i="5"/>
  <c r="AJ21" i="5"/>
  <c r="E48" i="8" s="1"/>
  <c r="AK21" i="5"/>
  <c r="F48" i="8" s="1"/>
  <c r="AL21" i="5"/>
  <c r="AA22" i="5"/>
  <c r="AB22" i="5"/>
  <c r="AC22" i="5"/>
  <c r="AE22" i="5"/>
  <c r="AF22" i="5"/>
  <c r="AG22" i="5"/>
  <c r="AI22" i="5"/>
  <c r="AJ22" i="5"/>
  <c r="E49" i="8" s="1"/>
  <c r="AK22" i="5"/>
  <c r="F49" i="8" s="1"/>
  <c r="AL22" i="5"/>
  <c r="AA23" i="5"/>
  <c r="AB23" i="5"/>
  <c r="AC23" i="5"/>
  <c r="AE23" i="5"/>
  <c r="AF23" i="5"/>
  <c r="AG23" i="5"/>
  <c r="AI23" i="5"/>
  <c r="AJ23" i="5"/>
  <c r="E50" i="8" s="1"/>
  <c r="AK23" i="5"/>
  <c r="F50" i="8" s="1"/>
  <c r="AL23" i="5"/>
  <c r="AA24" i="5"/>
  <c r="AB24" i="5"/>
  <c r="AC24" i="5"/>
  <c r="AE24" i="5"/>
  <c r="AF24" i="5"/>
  <c r="AG24" i="5"/>
  <c r="AI24" i="5"/>
  <c r="AJ24" i="5"/>
  <c r="E51" i="8" s="1"/>
  <c r="AK24" i="5"/>
  <c r="F51" i="8" s="1"/>
  <c r="AL24" i="5"/>
  <c r="AA25" i="5"/>
  <c r="AB25" i="5"/>
  <c r="AC25" i="5"/>
  <c r="AE25" i="5"/>
  <c r="AF25" i="5"/>
  <c r="AG25" i="5"/>
  <c r="AI25" i="5"/>
  <c r="AJ25" i="5"/>
  <c r="E52" i="8" s="1"/>
  <c r="AK25" i="5"/>
  <c r="F52" i="8" s="1"/>
  <c r="AL25" i="5"/>
  <c r="AA26" i="5"/>
  <c r="AB26" i="5"/>
  <c r="AC26" i="5"/>
  <c r="AE26" i="5"/>
  <c r="AF26" i="5"/>
  <c r="AG26" i="5"/>
  <c r="AI26" i="5"/>
  <c r="AJ26" i="5"/>
  <c r="AK26" i="5"/>
  <c r="AL26" i="5"/>
  <c r="AA27" i="5"/>
  <c r="AB27" i="5"/>
  <c r="AC27" i="5"/>
  <c r="AE27" i="5"/>
  <c r="AF27" i="5"/>
  <c r="AG27" i="5"/>
  <c r="AI27" i="5"/>
  <c r="AJ27" i="5"/>
  <c r="AK27" i="5"/>
  <c r="AL27" i="5"/>
  <c r="AA28" i="5"/>
  <c r="AB28" i="5"/>
  <c r="AC28" i="5"/>
  <c r="AE28" i="5"/>
  <c r="AF28" i="5"/>
  <c r="AG28" i="5"/>
  <c r="AI28" i="5"/>
  <c r="AJ28" i="5"/>
  <c r="E30" i="8" s="1"/>
  <c r="AK28" i="5"/>
  <c r="F30" i="8" s="1"/>
  <c r="AL28" i="5"/>
  <c r="AA29" i="5"/>
  <c r="AB29" i="5"/>
  <c r="AC29" i="5"/>
  <c r="AE29" i="5"/>
  <c r="AF29" i="5"/>
  <c r="AG29" i="5"/>
  <c r="AI29" i="5"/>
  <c r="AJ29" i="5"/>
  <c r="E31" i="8" s="1"/>
  <c r="AK29" i="5"/>
  <c r="F31" i="8" s="1"/>
  <c r="AL29" i="5"/>
  <c r="AA30" i="5"/>
  <c r="AB30" i="5"/>
  <c r="AC30" i="5"/>
  <c r="AE30" i="5"/>
  <c r="AF30" i="5"/>
  <c r="AG30" i="5"/>
  <c r="AI30" i="5"/>
  <c r="AJ30" i="5"/>
  <c r="E32" i="8" s="1"/>
  <c r="AK30" i="5"/>
  <c r="F32" i="8" s="1"/>
  <c r="AL30" i="5"/>
  <c r="AA31" i="5"/>
  <c r="AB31" i="5"/>
  <c r="AC31" i="5"/>
  <c r="AE31" i="5"/>
  <c r="AF31" i="5"/>
  <c r="AG31" i="5"/>
  <c r="AI31" i="5"/>
  <c r="AJ31" i="5"/>
  <c r="E33" i="8" s="1"/>
  <c r="AK31" i="5"/>
  <c r="F33" i="8" s="1"/>
  <c r="AL31" i="5"/>
  <c r="AA32" i="5"/>
  <c r="AB32" i="5"/>
  <c r="AC32" i="5"/>
  <c r="AE32" i="5"/>
  <c r="AF32" i="5"/>
  <c r="AG32" i="5"/>
  <c r="AI32" i="5"/>
  <c r="AJ32" i="5"/>
  <c r="E34" i="8" s="1"/>
  <c r="AK32" i="5"/>
  <c r="F34" i="8" s="1"/>
  <c r="AL32" i="5"/>
  <c r="AA33" i="5"/>
  <c r="AB33" i="5"/>
  <c r="AC33" i="5"/>
  <c r="AE33" i="5"/>
  <c r="AF33" i="5"/>
  <c r="AG33" i="5"/>
  <c r="AI33" i="5"/>
  <c r="AJ33" i="5"/>
  <c r="E35" i="8" s="1"/>
  <c r="AK33" i="5"/>
  <c r="F35" i="8" s="1"/>
  <c r="AL33" i="5"/>
  <c r="AA34" i="5"/>
  <c r="AB34" i="5"/>
  <c r="AC34" i="5"/>
  <c r="AE34" i="5"/>
  <c r="AF34" i="5"/>
  <c r="AG34" i="5"/>
  <c r="AI34" i="5"/>
  <c r="AJ34" i="5"/>
  <c r="E36" i="8" s="1"/>
  <c r="AK34" i="5"/>
  <c r="F36" i="8" s="1"/>
  <c r="AL34" i="5"/>
  <c r="AA35" i="5"/>
  <c r="AB35" i="5"/>
  <c r="AC35" i="5"/>
  <c r="AE35" i="5"/>
  <c r="AF35" i="5"/>
  <c r="AG35" i="5"/>
  <c r="AI35" i="5"/>
  <c r="AJ35" i="5"/>
  <c r="E37" i="8" s="1"/>
  <c r="AK35" i="5"/>
  <c r="F37" i="8" s="1"/>
  <c r="AL35" i="5"/>
  <c r="AA36" i="5"/>
  <c r="AB36" i="5"/>
  <c r="AC36" i="5"/>
  <c r="AE36" i="5"/>
  <c r="AF36" i="5"/>
  <c r="AG36" i="5"/>
  <c r="AI36" i="5"/>
  <c r="AJ36" i="5"/>
  <c r="E38" i="8" s="1"/>
  <c r="AK36" i="5"/>
  <c r="F38" i="8" s="1"/>
  <c r="AL36" i="5"/>
  <c r="AA37" i="5"/>
  <c r="AB37" i="5"/>
  <c r="AC37" i="5"/>
  <c r="AE37" i="5"/>
  <c r="AF37" i="5"/>
  <c r="AG37" i="5"/>
  <c r="AI37" i="5"/>
  <c r="AJ37" i="5"/>
  <c r="E39" i="8" s="1"/>
  <c r="AK37" i="5"/>
  <c r="F39" i="8" s="1"/>
  <c r="AL37" i="5"/>
  <c r="AA38" i="5"/>
  <c r="AB38" i="5"/>
  <c r="AC38" i="5"/>
  <c r="AE38" i="5"/>
  <c r="AF38" i="5"/>
  <c r="AG38" i="5"/>
  <c r="AI38" i="5"/>
  <c r="AJ38" i="5"/>
  <c r="AK38" i="5"/>
  <c r="AL38" i="5"/>
  <c r="AA39" i="5"/>
  <c r="AB39" i="5"/>
  <c r="AC39" i="5"/>
  <c r="AE39" i="5"/>
  <c r="AF39" i="5"/>
  <c r="AG39" i="5"/>
  <c r="AI39" i="5"/>
  <c r="AJ39" i="5"/>
  <c r="AK39" i="5"/>
  <c r="AL39" i="5"/>
  <c r="AA40" i="5"/>
  <c r="AB40" i="5"/>
  <c r="AC40" i="5"/>
  <c r="AE40" i="5"/>
  <c r="AF40" i="5"/>
  <c r="AG40" i="5"/>
  <c r="AI40" i="5"/>
  <c r="AJ40" i="5"/>
  <c r="E17" i="8" s="1"/>
  <c r="AK40" i="5"/>
  <c r="F17" i="8" s="1"/>
  <c r="AL40" i="5"/>
  <c r="AA41" i="5"/>
  <c r="AB41" i="5"/>
  <c r="AC41" i="5"/>
  <c r="AE41" i="5"/>
  <c r="AF41" i="5"/>
  <c r="AG41" i="5"/>
  <c r="AI41" i="5"/>
  <c r="AJ41" i="5"/>
  <c r="E18" i="8" s="1"/>
  <c r="AK41" i="5"/>
  <c r="F18" i="8" s="1"/>
  <c r="AL41" i="5"/>
  <c r="AA42" i="5"/>
  <c r="AB42" i="5"/>
  <c r="AC42" i="5"/>
  <c r="AE42" i="5"/>
  <c r="AF42" i="5"/>
  <c r="AG42" i="5"/>
  <c r="AI42" i="5"/>
  <c r="AJ42" i="5"/>
  <c r="E19" i="8" s="1"/>
  <c r="AK42" i="5"/>
  <c r="F19" i="8" s="1"/>
  <c r="AL42" i="5"/>
  <c r="AA43" i="5"/>
  <c r="AB43" i="5"/>
  <c r="AC43" i="5"/>
  <c r="AE43" i="5"/>
  <c r="AF43" i="5"/>
  <c r="AG43" i="5"/>
  <c r="AI43" i="5"/>
  <c r="AJ43" i="5"/>
  <c r="E20" i="8" s="1"/>
  <c r="AK43" i="5"/>
  <c r="F20" i="8" s="1"/>
  <c r="AL43" i="5"/>
  <c r="AA44" i="5"/>
  <c r="AB44" i="5"/>
  <c r="AC44" i="5"/>
  <c r="AE44" i="5"/>
  <c r="AF44" i="5"/>
  <c r="AG44" i="5"/>
  <c r="AI44" i="5"/>
  <c r="AJ44" i="5"/>
  <c r="E21" i="8" s="1"/>
  <c r="AK44" i="5"/>
  <c r="F21" i="8" s="1"/>
  <c r="AL44" i="5"/>
  <c r="AA45" i="5"/>
  <c r="AB45" i="5"/>
  <c r="AC45" i="5"/>
  <c r="AE45" i="5"/>
  <c r="AF45" i="5"/>
  <c r="AG45" i="5"/>
  <c r="AI45" i="5"/>
  <c r="AJ45" i="5"/>
  <c r="E22" i="8" s="1"/>
  <c r="AK45" i="5"/>
  <c r="F22" i="8" s="1"/>
  <c r="AL45" i="5"/>
  <c r="AA46" i="5"/>
  <c r="AB46" i="5"/>
  <c r="AC46" i="5"/>
  <c r="AE46" i="5"/>
  <c r="AF46" i="5"/>
  <c r="AG46" i="5"/>
  <c r="AI46" i="5"/>
  <c r="AJ46" i="5"/>
  <c r="E23" i="8" s="1"/>
  <c r="AK46" i="5"/>
  <c r="F23" i="8" s="1"/>
  <c r="AL46" i="5"/>
  <c r="AA47" i="5"/>
  <c r="AB47" i="5"/>
  <c r="AC47" i="5"/>
  <c r="AE47" i="5"/>
  <c r="AF47" i="5"/>
  <c r="AG47" i="5"/>
  <c r="AI47" i="5"/>
  <c r="AJ47" i="5"/>
  <c r="E24" i="8" s="1"/>
  <c r="AK47" i="5"/>
  <c r="F24" i="8" s="1"/>
  <c r="AL47" i="5"/>
  <c r="AA48" i="5"/>
  <c r="AB48" i="5"/>
  <c r="AC48" i="5"/>
  <c r="AE48" i="5"/>
  <c r="AF48" i="5"/>
  <c r="AG48" i="5"/>
  <c r="AI48" i="5"/>
  <c r="AJ48" i="5"/>
  <c r="E25" i="8" s="1"/>
  <c r="AK48" i="5"/>
  <c r="F25" i="8" s="1"/>
  <c r="AL48" i="5"/>
  <c r="AA49" i="5"/>
  <c r="AB49" i="5"/>
  <c r="AC49" i="5"/>
  <c r="AE49" i="5"/>
  <c r="AF49" i="5"/>
  <c r="AG49" i="5"/>
  <c r="AI49" i="5"/>
  <c r="AJ49" i="5"/>
  <c r="E26" i="8" s="1"/>
  <c r="AK49" i="5"/>
  <c r="F26" i="8" s="1"/>
  <c r="AL49" i="5"/>
  <c r="AA50" i="5"/>
  <c r="AB50" i="5"/>
  <c r="AC50" i="5"/>
  <c r="AE50" i="5"/>
  <c r="AF50" i="5"/>
  <c r="AG50" i="5"/>
  <c r="AI50" i="5"/>
  <c r="AJ50" i="5"/>
  <c r="AK50" i="5"/>
  <c r="AL50" i="5"/>
  <c r="AA51" i="5"/>
  <c r="AB51" i="5"/>
  <c r="AC51" i="5"/>
  <c r="AE51" i="5"/>
  <c r="AF51" i="5"/>
  <c r="AG51" i="5"/>
  <c r="AI51" i="5"/>
  <c r="AJ51" i="5"/>
  <c r="AK51" i="5"/>
  <c r="AL51" i="5"/>
  <c r="AA52" i="5"/>
  <c r="AB52" i="5"/>
  <c r="AC52" i="5"/>
  <c r="AE52" i="5"/>
  <c r="AF52" i="5"/>
  <c r="AG52" i="5"/>
  <c r="AI52" i="5"/>
  <c r="AJ52" i="5"/>
  <c r="AK52" i="5"/>
  <c r="AL52" i="5"/>
  <c r="AA53" i="5"/>
  <c r="AB53" i="5"/>
  <c r="AC53" i="5"/>
  <c r="AE53" i="5"/>
  <c r="AF53" i="5"/>
  <c r="AG53" i="5"/>
  <c r="AI53" i="5"/>
  <c r="AJ53" i="5"/>
  <c r="E4" i="8" s="1"/>
  <c r="AK53" i="5"/>
  <c r="F4" i="8" s="1"/>
  <c r="AL53" i="5"/>
  <c r="AA54" i="5"/>
  <c r="AB54" i="5"/>
  <c r="AC54" i="5"/>
  <c r="AE54" i="5"/>
  <c r="AF54" i="5"/>
  <c r="AG54" i="5"/>
  <c r="AI54" i="5"/>
  <c r="AJ54" i="5"/>
  <c r="E5" i="8" s="1"/>
  <c r="AK54" i="5"/>
  <c r="F5" i="8" s="1"/>
  <c r="AL54" i="5"/>
  <c r="AA55" i="5"/>
  <c r="AB55" i="5"/>
  <c r="AC55" i="5"/>
  <c r="AE55" i="5"/>
  <c r="AF55" i="5"/>
  <c r="AG55" i="5"/>
  <c r="AI55" i="5"/>
  <c r="AJ55" i="5"/>
  <c r="E6" i="8" s="1"/>
  <c r="AK55" i="5"/>
  <c r="F6" i="8" s="1"/>
  <c r="AL55" i="5"/>
  <c r="AA56" i="5"/>
  <c r="AB56" i="5"/>
  <c r="AC56" i="5"/>
  <c r="AE56" i="5"/>
  <c r="AF56" i="5"/>
  <c r="AG56" i="5"/>
  <c r="AI56" i="5"/>
  <c r="AJ56" i="5"/>
  <c r="E7" i="8" s="1"/>
  <c r="AK56" i="5"/>
  <c r="F7" i="8" s="1"/>
  <c r="AL56" i="5"/>
  <c r="AA57" i="5"/>
  <c r="AB57" i="5"/>
  <c r="AC57" i="5"/>
  <c r="AE57" i="5"/>
  <c r="AF57" i="5"/>
  <c r="AG57" i="5"/>
  <c r="AI57" i="5"/>
  <c r="AJ57" i="5"/>
  <c r="E8" i="8" s="1"/>
  <c r="AK57" i="5"/>
  <c r="F8" i="8" s="1"/>
  <c r="AL57" i="5"/>
  <c r="AA58" i="5"/>
  <c r="AB58" i="5"/>
  <c r="AC58" i="5"/>
  <c r="AE58" i="5"/>
  <c r="AF58" i="5"/>
  <c r="AG58" i="5"/>
  <c r="AI58" i="5"/>
  <c r="AJ58" i="5"/>
  <c r="E9" i="8" s="1"/>
  <c r="AK58" i="5"/>
  <c r="F9" i="8" s="1"/>
  <c r="AL58" i="5"/>
  <c r="AA59" i="5"/>
  <c r="AB59" i="5"/>
  <c r="AC59" i="5"/>
  <c r="AE59" i="5"/>
  <c r="AF59" i="5"/>
  <c r="AG59" i="5"/>
  <c r="AI59" i="5"/>
  <c r="AJ59" i="5"/>
  <c r="E10" i="8" s="1"/>
  <c r="AK59" i="5"/>
  <c r="F10" i="8" s="1"/>
  <c r="AL59" i="5"/>
  <c r="AA60" i="5"/>
  <c r="AB60" i="5"/>
  <c r="AC60" i="5"/>
  <c r="AE60" i="5"/>
  <c r="AF60" i="5"/>
  <c r="AG60" i="5"/>
  <c r="AI60" i="5"/>
  <c r="AJ60" i="5"/>
  <c r="E11" i="8" s="1"/>
  <c r="AK60" i="5"/>
  <c r="F11" i="8" s="1"/>
  <c r="AL60" i="5"/>
  <c r="AA61" i="5"/>
  <c r="AB61" i="5"/>
  <c r="AC61" i="5"/>
  <c r="AE61" i="5"/>
  <c r="AF61" i="5"/>
  <c r="AG61" i="5"/>
  <c r="AI61" i="5"/>
  <c r="AJ61" i="5"/>
  <c r="E12" i="8" s="1"/>
  <c r="AK61" i="5"/>
  <c r="F12" i="8" s="1"/>
  <c r="AL61" i="5"/>
  <c r="AA62" i="5"/>
  <c r="AB62" i="5"/>
  <c r="AC62" i="5"/>
  <c r="AE62" i="5"/>
  <c r="AF62" i="5"/>
  <c r="AG62" i="5"/>
  <c r="AI62" i="5"/>
  <c r="AJ62" i="5"/>
  <c r="E13" i="8" s="1"/>
  <c r="AK62" i="5"/>
  <c r="F13" i="8" s="1"/>
  <c r="AL62" i="5"/>
  <c r="AA63" i="5"/>
  <c r="AB63" i="5"/>
  <c r="AC63" i="5"/>
  <c r="AE63" i="5"/>
  <c r="AF63" i="5"/>
  <c r="AG63" i="5"/>
  <c r="AI63" i="5"/>
  <c r="AJ63" i="5"/>
  <c r="AK63" i="5"/>
  <c r="AL63" i="5"/>
  <c r="AL2" i="5"/>
  <c r="AK2" i="5"/>
  <c r="AJ2" i="5"/>
  <c r="AI2" i="5"/>
  <c r="AG2" i="5"/>
  <c r="AF2" i="5"/>
  <c r="AE2" i="5"/>
  <c r="AC2" i="5"/>
  <c r="AB2" i="5"/>
  <c r="AA2" i="5"/>
  <c r="N26" i="8" l="1"/>
  <c r="D26" i="8"/>
  <c r="N18" i="8"/>
  <c r="D18" i="8"/>
  <c r="Z56" i="8"/>
  <c r="F56" i="8"/>
  <c r="Y56" i="8"/>
  <c r="E56" i="8"/>
  <c r="N8" i="8"/>
  <c r="D8" i="8"/>
  <c r="N35" i="8"/>
  <c r="D35" i="8"/>
  <c r="N31" i="8"/>
  <c r="D31" i="8"/>
  <c r="N48" i="8"/>
  <c r="D48" i="8"/>
  <c r="N65" i="8"/>
  <c r="D65" i="8"/>
  <c r="N61" i="8"/>
  <c r="D61" i="8"/>
  <c r="N11" i="8"/>
  <c r="D11" i="8"/>
  <c r="N25" i="8"/>
  <c r="D25" i="8"/>
  <c r="N21" i="8"/>
  <c r="D21" i="8"/>
  <c r="N17" i="8"/>
  <c r="D17" i="8"/>
  <c r="N38" i="8"/>
  <c r="D38" i="8"/>
  <c r="N34" i="8"/>
  <c r="D34" i="8"/>
  <c r="N30" i="8"/>
  <c r="D30" i="8"/>
  <c r="N51" i="8"/>
  <c r="D51" i="8"/>
  <c r="N47" i="8"/>
  <c r="D47" i="8"/>
  <c r="N43" i="8"/>
  <c r="D43" i="8"/>
  <c r="N64" i="8"/>
  <c r="D64" i="8"/>
  <c r="N60" i="8"/>
  <c r="D60" i="8"/>
  <c r="N52" i="8"/>
  <c r="D52" i="8"/>
  <c r="N44" i="8"/>
  <c r="D44" i="8"/>
  <c r="N7" i="8"/>
  <c r="D7" i="8"/>
  <c r="N12" i="8"/>
  <c r="D12" i="8"/>
  <c r="N4" i="8"/>
  <c r="D4" i="8"/>
  <c r="N6" i="8"/>
  <c r="D6" i="8"/>
  <c r="N37" i="8"/>
  <c r="D37" i="8"/>
  <c r="N33" i="8"/>
  <c r="D33" i="8"/>
  <c r="N50" i="8"/>
  <c r="D50" i="8"/>
  <c r="N46" i="8"/>
  <c r="D46" i="8"/>
  <c r="N63" i="8"/>
  <c r="D63" i="8"/>
  <c r="N59" i="8"/>
  <c r="D59" i="8"/>
  <c r="N22" i="8"/>
  <c r="D22" i="8"/>
  <c r="N39" i="8"/>
  <c r="D39" i="8"/>
  <c r="N57" i="8"/>
  <c r="D57" i="8"/>
  <c r="N10" i="8"/>
  <c r="D10" i="8"/>
  <c r="N24" i="8"/>
  <c r="D24" i="8"/>
  <c r="N20" i="8"/>
  <c r="D20" i="8"/>
  <c r="N13" i="8"/>
  <c r="D13" i="8"/>
  <c r="N9" i="8"/>
  <c r="D9" i="8"/>
  <c r="N5" i="8"/>
  <c r="D5" i="8"/>
  <c r="N23" i="8"/>
  <c r="D23" i="8"/>
  <c r="N19" i="8"/>
  <c r="D19" i="8"/>
  <c r="N36" i="8"/>
  <c r="D36" i="8"/>
  <c r="N32" i="8"/>
  <c r="D32" i="8"/>
  <c r="N49" i="8"/>
  <c r="D49" i="8"/>
  <c r="N45" i="8"/>
  <c r="D45" i="8"/>
  <c r="N62" i="8"/>
  <c r="D62" i="8"/>
  <c r="N58" i="8"/>
  <c r="D58" i="8"/>
  <c r="K15" i="3"/>
  <c r="K8" i="3"/>
  <c r="K34" i="3"/>
  <c r="K17" i="3"/>
  <c r="K16" i="3"/>
  <c r="J7" i="3"/>
  <c r="X69" i="8" s="1"/>
  <c r="K7" i="3"/>
  <c r="L63" i="3"/>
  <c r="L75" i="3"/>
  <c r="P64" i="8"/>
  <c r="Z64" i="8"/>
  <c r="P60" i="8"/>
  <c r="Z60" i="8"/>
  <c r="O61" i="8"/>
  <c r="Y61" i="8"/>
  <c r="P11" i="8"/>
  <c r="Z11" i="8"/>
  <c r="P17" i="8"/>
  <c r="Z17" i="8"/>
  <c r="P38" i="8"/>
  <c r="Z38" i="8"/>
  <c r="O7" i="8"/>
  <c r="Y7" i="8"/>
  <c r="O25" i="8"/>
  <c r="Y25" i="8"/>
  <c r="O21" i="8"/>
  <c r="Y21" i="8"/>
  <c r="O17" i="8"/>
  <c r="Y17" i="8"/>
  <c r="O38" i="8"/>
  <c r="Y38" i="8"/>
  <c r="O34" i="8"/>
  <c r="Y34" i="8"/>
  <c r="O30" i="8"/>
  <c r="Y30" i="8"/>
  <c r="O51" i="8"/>
  <c r="Y51" i="8"/>
  <c r="O60" i="8"/>
  <c r="Y60" i="8"/>
  <c r="P10" i="8"/>
  <c r="Z10" i="8"/>
  <c r="P20" i="8"/>
  <c r="Z20" i="8"/>
  <c r="P37" i="8"/>
  <c r="Z37" i="8"/>
  <c r="P33" i="8"/>
  <c r="Z33" i="8"/>
  <c r="P46" i="8"/>
  <c r="Z46" i="8"/>
  <c r="P63" i="8"/>
  <c r="Z63" i="8"/>
  <c r="P59" i="8"/>
  <c r="Z59" i="8"/>
  <c r="O4" i="8"/>
  <c r="Y4" i="8"/>
  <c r="O26" i="8"/>
  <c r="Y26" i="8"/>
  <c r="O39" i="8"/>
  <c r="Y39" i="8"/>
  <c r="P25" i="8"/>
  <c r="Z25" i="8"/>
  <c r="P21" i="8"/>
  <c r="Z21" i="8"/>
  <c r="P30" i="8"/>
  <c r="Z30" i="8"/>
  <c r="P51" i="8"/>
  <c r="Z51" i="8"/>
  <c r="P47" i="8"/>
  <c r="Z47" i="8"/>
  <c r="O11" i="8"/>
  <c r="Y11" i="8"/>
  <c r="O47" i="8"/>
  <c r="Y47" i="8"/>
  <c r="O64" i="8"/>
  <c r="Y64" i="8"/>
  <c r="P6" i="8"/>
  <c r="Z6" i="8"/>
  <c r="P24" i="8"/>
  <c r="Z24" i="8"/>
  <c r="P50" i="8"/>
  <c r="Z50" i="8"/>
  <c r="O10" i="8"/>
  <c r="Y10" i="8"/>
  <c r="O6" i="8"/>
  <c r="Y6" i="8"/>
  <c r="O24" i="8"/>
  <c r="Y24" i="8"/>
  <c r="O20" i="8"/>
  <c r="Y20" i="8"/>
  <c r="O37" i="8"/>
  <c r="Y37" i="8"/>
  <c r="O33" i="8"/>
  <c r="Y33" i="8"/>
  <c r="O50" i="8"/>
  <c r="Y50" i="8"/>
  <c r="O46" i="8"/>
  <c r="Y46" i="8"/>
  <c r="O63" i="8"/>
  <c r="Y63" i="8"/>
  <c r="O59" i="8"/>
  <c r="Y59" i="8"/>
  <c r="O18" i="8"/>
  <c r="Y18" i="8"/>
  <c r="O52" i="8"/>
  <c r="Y52" i="8"/>
  <c r="O48" i="8"/>
  <c r="Y48" i="8"/>
  <c r="P7" i="8"/>
  <c r="Z7" i="8"/>
  <c r="P34" i="8"/>
  <c r="Z34" i="8"/>
  <c r="O43" i="8"/>
  <c r="Y43" i="8"/>
  <c r="P9" i="8"/>
  <c r="Z9" i="8"/>
  <c r="P5" i="8"/>
  <c r="Z5" i="8"/>
  <c r="P23" i="8"/>
  <c r="Z23" i="8"/>
  <c r="P36" i="8"/>
  <c r="Z36" i="8"/>
  <c r="P32" i="8"/>
  <c r="Z32" i="8"/>
  <c r="P45" i="8"/>
  <c r="Z45" i="8"/>
  <c r="P62" i="8"/>
  <c r="Z62" i="8"/>
  <c r="O22" i="8"/>
  <c r="Y22" i="8"/>
  <c r="O35" i="8"/>
  <c r="Y35" i="8"/>
  <c r="P43" i="8"/>
  <c r="Z43" i="8"/>
  <c r="P13" i="8"/>
  <c r="Z13" i="8"/>
  <c r="P19" i="8"/>
  <c r="Z19" i="8"/>
  <c r="P49" i="8"/>
  <c r="Z49" i="8"/>
  <c r="P58" i="8"/>
  <c r="Z58" i="8"/>
  <c r="O13" i="8"/>
  <c r="Y13" i="8"/>
  <c r="O9" i="8"/>
  <c r="Y9" i="8"/>
  <c r="O5" i="8"/>
  <c r="Y5" i="8"/>
  <c r="O23" i="8"/>
  <c r="Y23" i="8"/>
  <c r="O19" i="8"/>
  <c r="Y19" i="8"/>
  <c r="O36" i="8"/>
  <c r="Y36" i="8"/>
  <c r="O32" i="8"/>
  <c r="Y32" i="8"/>
  <c r="O49" i="8"/>
  <c r="Y49" i="8"/>
  <c r="O45" i="8"/>
  <c r="Y45" i="8"/>
  <c r="O62" i="8"/>
  <c r="Y62" i="8"/>
  <c r="O58" i="8"/>
  <c r="Y58" i="8"/>
  <c r="O12" i="8"/>
  <c r="Y12" i="8"/>
  <c r="O8" i="8"/>
  <c r="Y8" i="8"/>
  <c r="O31" i="8"/>
  <c r="Y31" i="8"/>
  <c r="O44" i="8"/>
  <c r="Y44" i="8"/>
  <c r="O65" i="8"/>
  <c r="Y65" i="8"/>
  <c r="O57" i="8"/>
  <c r="Y57" i="8"/>
  <c r="P12" i="8"/>
  <c r="Z12" i="8"/>
  <c r="P8" i="8"/>
  <c r="Z8" i="8"/>
  <c r="P4" i="8"/>
  <c r="Z4" i="8"/>
  <c r="P26" i="8"/>
  <c r="Z26" i="8"/>
  <c r="P22" i="8"/>
  <c r="Z22" i="8"/>
  <c r="P18" i="8"/>
  <c r="Z18" i="8"/>
  <c r="P39" i="8"/>
  <c r="Z39" i="8"/>
  <c r="P35" i="8"/>
  <c r="Z35" i="8"/>
  <c r="P31" i="8"/>
  <c r="Z31" i="8"/>
  <c r="P52" i="8"/>
  <c r="Z52" i="8"/>
  <c r="P48" i="8"/>
  <c r="Z48" i="8"/>
  <c r="P44" i="8"/>
  <c r="Z44" i="8"/>
  <c r="P65" i="8"/>
  <c r="Z65" i="8"/>
  <c r="P61" i="8"/>
  <c r="Z61" i="8"/>
  <c r="P57" i="8"/>
  <c r="Z57" i="8"/>
  <c r="J56" i="3"/>
  <c r="X64" i="8" s="1"/>
  <c r="J20" i="3"/>
  <c r="J49" i="3"/>
  <c r="X57" i="8" s="1"/>
  <c r="J15" i="3"/>
  <c r="X11" i="8" s="1"/>
  <c r="J57" i="3"/>
  <c r="X65" i="8" s="1"/>
  <c r="J38" i="3"/>
  <c r="J32" i="3"/>
  <c r="X34" i="8" s="1"/>
  <c r="J42" i="3"/>
  <c r="J34" i="3"/>
  <c r="J46" i="3"/>
  <c r="M86" i="3" s="1"/>
  <c r="J36" i="3"/>
  <c r="X38" i="8" s="1"/>
  <c r="J37" i="3"/>
  <c r="X39" i="8" s="1"/>
  <c r="J9" i="3"/>
  <c r="X5" i="8" s="1"/>
  <c r="J35" i="3"/>
  <c r="X37" i="8" s="1"/>
  <c r="J45" i="3"/>
  <c r="M85" i="3" s="1"/>
  <c r="K45" i="3"/>
  <c r="N85" i="3" s="1"/>
  <c r="K20" i="3"/>
  <c r="N67" i="3" s="1"/>
  <c r="K50" i="3"/>
  <c r="K29" i="3"/>
  <c r="J25" i="3"/>
  <c r="J26" i="3"/>
  <c r="J23" i="3"/>
  <c r="J52" i="3"/>
  <c r="X60" i="8" s="1"/>
  <c r="K55" i="3"/>
  <c r="J31" i="3"/>
  <c r="X33" i="8" s="1"/>
  <c r="K25" i="3"/>
  <c r="N72" i="3" s="1"/>
  <c r="J14" i="3"/>
  <c r="X10" i="8" s="1"/>
  <c r="K52" i="3"/>
  <c r="K57" i="3"/>
  <c r="K14" i="3"/>
  <c r="K30" i="3"/>
  <c r="K18" i="3"/>
  <c r="N65" i="3" s="1"/>
  <c r="K46" i="3"/>
  <c r="N86" i="3" s="1"/>
  <c r="K44" i="3"/>
  <c r="K38" i="3"/>
  <c r="N77" i="3" s="1"/>
  <c r="K53" i="3"/>
  <c r="K28" i="3"/>
  <c r="K54" i="3"/>
  <c r="J21" i="3"/>
  <c r="K32" i="3"/>
  <c r="K43" i="3"/>
  <c r="N83" i="3" s="1"/>
  <c r="K41" i="3"/>
  <c r="N80" i="3" s="1"/>
  <c r="K22" i="3"/>
  <c r="N69" i="3" s="1"/>
  <c r="K27" i="3"/>
  <c r="N74" i="3" s="1"/>
  <c r="J41" i="3"/>
  <c r="K36" i="3"/>
  <c r="J48" i="3"/>
  <c r="X56" i="8" s="1"/>
  <c r="K24" i="3"/>
  <c r="N71" i="3" s="1"/>
  <c r="J30" i="3"/>
  <c r="X32" i="8" s="1"/>
  <c r="K48" i="3"/>
  <c r="K47" i="3"/>
  <c r="N87" i="3" s="1"/>
  <c r="J50" i="3"/>
  <c r="X58" i="8" s="1"/>
  <c r="J24" i="3"/>
  <c r="J54" i="3"/>
  <c r="X62" i="8" s="1"/>
  <c r="J43" i="3"/>
  <c r="M83" i="3" s="1"/>
  <c r="K19" i="3"/>
  <c r="N66" i="3" s="1"/>
  <c r="J40" i="3"/>
  <c r="K31" i="3"/>
  <c r="J39" i="3"/>
  <c r="J44" i="3"/>
  <c r="M84" i="3" s="1"/>
  <c r="K56" i="3"/>
  <c r="J51" i="3"/>
  <c r="X59" i="8" s="1"/>
  <c r="AE59" i="8" s="1"/>
  <c r="K33" i="3"/>
  <c r="K35" i="3"/>
  <c r="K37" i="3"/>
  <c r="J28" i="3"/>
  <c r="X30" i="8" s="1"/>
  <c r="J29" i="3"/>
  <c r="X31" i="8" s="1"/>
  <c r="J19" i="3"/>
  <c r="J47" i="3"/>
  <c r="M87" i="3" s="1"/>
  <c r="J22" i="3"/>
  <c r="K42" i="3"/>
  <c r="N81" i="3" s="1"/>
  <c r="J55" i="3"/>
  <c r="X63" i="8" s="1"/>
  <c r="J33" i="3"/>
  <c r="X35" i="8" s="1"/>
  <c r="K40" i="3"/>
  <c r="N79" i="3" s="1"/>
  <c r="J18" i="3"/>
  <c r="X17" i="8" s="1"/>
  <c r="K26" i="3"/>
  <c r="N73" i="3" s="1"/>
  <c r="K49" i="3"/>
  <c r="J11" i="3"/>
  <c r="X7" i="8" s="1"/>
  <c r="K23" i="3"/>
  <c r="N70" i="3" s="1"/>
  <c r="J16" i="3"/>
  <c r="K51" i="3"/>
  <c r="J12" i="3"/>
  <c r="X8" i="8" s="1"/>
  <c r="K21" i="3"/>
  <c r="N68" i="3" s="1"/>
  <c r="J27" i="3"/>
  <c r="K39" i="3"/>
  <c r="N78" i="3" s="1"/>
  <c r="J53" i="3"/>
  <c r="X61" i="8" s="1"/>
  <c r="K12" i="3"/>
  <c r="K11" i="3"/>
  <c r="J13" i="3"/>
  <c r="X9" i="8" s="1"/>
  <c r="K13" i="3"/>
  <c r="J17" i="3"/>
  <c r="K10" i="3"/>
  <c r="K9" i="3"/>
  <c r="J10" i="3"/>
  <c r="X6" i="8" s="1"/>
  <c r="J8" i="3"/>
  <c r="O56" i="8"/>
  <c r="O69" i="8"/>
  <c r="N56" i="8"/>
  <c r="N69" i="8"/>
  <c r="P69" i="8"/>
  <c r="P56" i="8"/>
  <c r="AE10" i="8" l="1"/>
  <c r="AE58" i="8"/>
  <c r="AE6" i="8"/>
  <c r="N84" i="3"/>
  <c r="X48" i="8"/>
  <c r="AE48" i="8" s="1"/>
  <c r="X50" i="8"/>
  <c r="AE50" i="8" s="1"/>
  <c r="X47" i="8"/>
  <c r="AE47" i="8" s="1"/>
  <c r="M81" i="3"/>
  <c r="X52" i="8"/>
  <c r="AE52" i="8" s="1"/>
  <c r="X46" i="8"/>
  <c r="AE46" i="8" s="1"/>
  <c r="M80" i="3"/>
  <c r="X49" i="8"/>
  <c r="AE49" i="8" s="1"/>
  <c r="X44" i="8"/>
  <c r="AE44" i="8" s="1"/>
  <c r="M78" i="3"/>
  <c r="X51" i="8"/>
  <c r="AE51" i="8" s="1"/>
  <c r="X45" i="8"/>
  <c r="AE45" i="8" s="1"/>
  <c r="M79" i="3"/>
  <c r="X43" i="8"/>
  <c r="AE43" i="8" s="1"/>
  <c r="M77" i="3"/>
  <c r="X20" i="8"/>
  <c r="AE20" i="8" s="1"/>
  <c r="M68" i="3"/>
  <c r="X21" i="8"/>
  <c r="AE21" i="8" s="1"/>
  <c r="M69" i="3"/>
  <c r="X22" i="8"/>
  <c r="AE22" i="8" s="1"/>
  <c r="M70" i="3"/>
  <c r="X23" i="8"/>
  <c r="AE23" i="8" s="1"/>
  <c r="M71" i="3"/>
  <c r="X25" i="8"/>
  <c r="AE25" i="8" s="1"/>
  <c r="M73" i="3"/>
  <c r="X24" i="8"/>
  <c r="AE24" i="8" s="1"/>
  <c r="M72" i="3"/>
  <c r="X26" i="8"/>
  <c r="AE26" i="8" s="1"/>
  <c r="M74" i="3"/>
  <c r="X18" i="8"/>
  <c r="AE18" i="8" s="1"/>
  <c r="M66" i="3"/>
  <c r="X19" i="8"/>
  <c r="AE19" i="8" s="1"/>
  <c r="M67" i="3"/>
  <c r="AE17" i="8"/>
  <c r="M65" i="3"/>
  <c r="L79" i="3"/>
  <c r="L82" i="3"/>
  <c r="L7" i="3"/>
  <c r="L71" i="3"/>
  <c r="L77" i="3"/>
  <c r="L83" i="3"/>
  <c r="L73" i="3"/>
  <c r="AE69" i="8"/>
  <c r="L66" i="3"/>
  <c r="L78" i="3"/>
  <c r="L64" i="3"/>
  <c r="L65" i="3"/>
  <c r="L59" i="3"/>
  <c r="L67" i="3"/>
  <c r="L74" i="3"/>
  <c r="L88" i="3"/>
  <c r="L76" i="3"/>
  <c r="L70" i="3"/>
  <c r="L87" i="3"/>
  <c r="L60" i="3"/>
  <c r="L84" i="3"/>
  <c r="L80" i="3"/>
  <c r="L86" i="3"/>
  <c r="L69" i="3"/>
  <c r="L62" i="3"/>
  <c r="L68" i="3"/>
  <c r="L81" i="3"/>
  <c r="L61" i="3"/>
  <c r="L72" i="3"/>
  <c r="L85" i="3"/>
  <c r="AE61" i="8"/>
  <c r="AE7" i="8"/>
  <c r="AE63" i="8"/>
  <c r="AE5" i="8"/>
  <c r="AE8" i="8"/>
  <c r="AE57" i="8"/>
  <c r="AE64" i="8"/>
  <c r="AE9" i="8"/>
  <c r="AE56" i="8"/>
  <c r="AE60" i="8"/>
  <c r="AE62" i="8"/>
  <c r="AE65" i="8"/>
  <c r="AE11" i="8"/>
  <c r="AE31" i="8"/>
  <c r="AE38" i="8"/>
  <c r="AE35" i="8"/>
  <c r="AE32" i="8"/>
  <c r="AE33" i="8"/>
  <c r="AE34" i="8"/>
  <c r="AE37" i="8"/>
  <c r="AE39" i="8"/>
  <c r="AE30" i="8"/>
  <c r="L57" i="3"/>
  <c r="AA65" i="8" s="1"/>
  <c r="AF65" i="8" s="1"/>
  <c r="L56" i="3"/>
  <c r="AA64" i="8" s="1"/>
  <c r="AF64" i="8" s="1"/>
  <c r="L20" i="3"/>
  <c r="L34" i="3"/>
  <c r="X36" i="8"/>
  <c r="L9" i="3"/>
  <c r="G5" i="8" s="1"/>
  <c r="L49" i="3"/>
  <c r="L42" i="3"/>
  <c r="AA47" i="8" s="1"/>
  <c r="AF47" i="8" s="1"/>
  <c r="L38" i="3"/>
  <c r="AA43" i="8" s="1"/>
  <c r="AF43" i="8" s="1"/>
  <c r="L37" i="3"/>
  <c r="AA39" i="8" s="1"/>
  <c r="AF39" i="8" s="1"/>
  <c r="L17" i="3"/>
  <c r="G13" i="8" s="1"/>
  <c r="X13" i="8"/>
  <c r="AE13" i="8" s="1"/>
  <c r="L16" i="3"/>
  <c r="G12" i="8" s="1"/>
  <c r="X12" i="8"/>
  <c r="AE12" i="8" s="1"/>
  <c r="L35" i="3"/>
  <c r="AA37" i="8" s="1"/>
  <c r="AF37" i="8" s="1"/>
  <c r="L32" i="3"/>
  <c r="AA34" i="8" s="1"/>
  <c r="AF34" i="8" s="1"/>
  <c r="L15" i="3"/>
  <c r="L46" i="3"/>
  <c r="AA51" i="8" s="1"/>
  <c r="AF51" i="8" s="1"/>
  <c r="L36" i="3"/>
  <c r="AA38" i="8" s="1"/>
  <c r="AF38" i="8" s="1"/>
  <c r="L45" i="3"/>
  <c r="AA50" i="8" s="1"/>
  <c r="AF50" i="8" s="1"/>
  <c r="L8" i="3"/>
  <c r="G4" i="8" s="1"/>
  <c r="X4" i="8"/>
  <c r="AE4" i="8" s="1"/>
  <c r="L13" i="3"/>
  <c r="L40" i="3"/>
  <c r="AA45" i="8" s="1"/>
  <c r="AF45" i="8" s="1"/>
  <c r="L31" i="3"/>
  <c r="AA33" i="8" s="1"/>
  <c r="AF33" i="8" s="1"/>
  <c r="L23" i="3"/>
  <c r="L21" i="3"/>
  <c r="G20" i="8" s="1"/>
  <c r="L28" i="3"/>
  <c r="AA30" i="8" s="1"/>
  <c r="AF30" i="8" s="1"/>
  <c r="L48" i="3"/>
  <c r="AA56" i="8" s="1"/>
  <c r="AF56" i="8" s="1"/>
  <c r="L50" i="3"/>
  <c r="AA58" i="8" s="1"/>
  <c r="AF58" i="8" s="1"/>
  <c r="L43" i="3"/>
  <c r="AA48" i="8" s="1"/>
  <c r="AF48" i="8" s="1"/>
  <c r="L47" i="3"/>
  <c r="AA52" i="8" s="1"/>
  <c r="AF52" i="8" s="1"/>
  <c r="L19" i="3"/>
  <c r="L26" i="3"/>
  <c r="L44" i="3"/>
  <c r="AA49" i="8" s="1"/>
  <c r="AF49" i="8" s="1"/>
  <c r="L14" i="3"/>
  <c r="L41" i="3"/>
  <c r="AA46" i="8" s="1"/>
  <c r="AF46" i="8" s="1"/>
  <c r="L29" i="3"/>
  <c r="AA31" i="8" s="1"/>
  <c r="AF31" i="8" s="1"/>
  <c r="L51" i="3"/>
  <c r="AA59" i="8" s="1"/>
  <c r="AF59" i="8" s="1"/>
  <c r="L25" i="3"/>
  <c r="G24" i="8" s="1"/>
  <c r="L11" i="3"/>
  <c r="L24" i="3"/>
  <c r="L18" i="3"/>
  <c r="Q17" i="8" s="1"/>
  <c r="L54" i="3"/>
  <c r="AA62" i="8" s="1"/>
  <c r="AF62" i="8" s="1"/>
  <c r="L22" i="3"/>
  <c r="L12" i="3"/>
  <c r="L33" i="3"/>
  <c r="L30" i="3"/>
  <c r="AA32" i="8" s="1"/>
  <c r="AF32" i="8" s="1"/>
  <c r="L55" i="3"/>
  <c r="AA63" i="8" s="1"/>
  <c r="AF63" i="8" s="1"/>
  <c r="L39" i="3"/>
  <c r="AA44" i="8" s="1"/>
  <c r="AF44" i="8" s="1"/>
  <c r="L10" i="3"/>
  <c r="L27" i="3"/>
  <c r="L53" i="3"/>
  <c r="AA61" i="8" s="1"/>
  <c r="AF61" i="8" s="1"/>
  <c r="L52" i="3"/>
  <c r="AA60" i="8" s="1"/>
  <c r="AF60" i="8" s="1"/>
  <c r="AA69" i="8" l="1"/>
  <c r="AF69" i="8" s="1"/>
  <c r="G69" i="8"/>
  <c r="AA17" i="8"/>
  <c r="AF17" i="8" s="1"/>
  <c r="G17" i="8"/>
  <c r="AA26" i="8"/>
  <c r="AF26" i="8" s="1"/>
  <c r="G26" i="8"/>
  <c r="AA21" i="8"/>
  <c r="AF21" i="8" s="1"/>
  <c r="G21" i="8"/>
  <c r="AA19" i="8"/>
  <c r="AF19" i="8" s="1"/>
  <c r="G19" i="8"/>
  <c r="AA23" i="8"/>
  <c r="AF23" i="8" s="1"/>
  <c r="G23" i="8"/>
  <c r="AA25" i="8"/>
  <c r="AF25" i="8" s="1"/>
  <c r="G25" i="8"/>
  <c r="AA22" i="8"/>
  <c r="AF22" i="8" s="1"/>
  <c r="G22" i="8"/>
  <c r="AA18" i="8"/>
  <c r="AF18" i="8" s="1"/>
  <c r="G18" i="8"/>
  <c r="AA9" i="8"/>
  <c r="AF9" i="8" s="1"/>
  <c r="G9" i="8"/>
  <c r="AA8" i="8"/>
  <c r="AF8" i="8" s="1"/>
  <c r="G8" i="8"/>
  <c r="AA10" i="8"/>
  <c r="AF10" i="8" s="1"/>
  <c r="G10" i="8"/>
  <c r="AA6" i="8"/>
  <c r="AF6" i="8" s="1"/>
  <c r="G6" i="8"/>
  <c r="AA7" i="8"/>
  <c r="AF7" i="8" s="1"/>
  <c r="G7" i="8"/>
  <c r="AA11" i="8"/>
  <c r="AF11" i="8" s="1"/>
  <c r="G11" i="8"/>
  <c r="AE36" i="8"/>
  <c r="AA57" i="8"/>
  <c r="AF57" i="8" s="1"/>
  <c r="AA36" i="8"/>
  <c r="AF36" i="8" s="1"/>
  <c r="AA35" i="8"/>
  <c r="AF35" i="8" s="1"/>
  <c r="AA20" i="8"/>
  <c r="AF20" i="8" s="1"/>
  <c r="AA24" i="8"/>
  <c r="AF24" i="8" s="1"/>
  <c r="AA13" i="8"/>
  <c r="AF13" i="8" s="1"/>
  <c r="AA5" i="8"/>
  <c r="AF5" i="8" s="1"/>
  <c r="AA12" i="8"/>
  <c r="AF12" i="8" s="1"/>
  <c r="AA4" i="8"/>
  <c r="AF4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tc={0408AF1A-5D70-4202-9C7F-618D1AF31419}</author>
  </authors>
  <commentList>
    <comment ref="AA17" authorId="0" shapeId="0" xr:uid="{0408AF1A-5D70-4202-9C7F-618D1AF31419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repeat run and confirmed by manual measurements on 27/10/20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<sst xmlns="http://schemas.openxmlformats.org/spreadsheetml/2006/main" count="2243" uniqueCount="338">
  <si>
    <t>In the last report (S21959, 2015) both the AH2700 and the UB were used.</t>
  </si>
  <si>
    <t>Uncertainty has a formula for series resistance impact on loss angle that should be done in Python.</t>
  </si>
  <si>
    <t>The final report used UB results for capacitance, but AH2700A results for tan delta up to step 10 on the 100 pF dial.</t>
  </si>
  <si>
    <t>The two-terminal nature of the box means we stick with about a 1 pF uncertainty which is not challenging for the UB.</t>
  </si>
  <si>
    <t>There is a 'coax zero', a 'copper jig zero' and a 'box zero' to consider.</t>
  </si>
  <si>
    <t>The 'box zero' is what should be subtracted off the change values.</t>
  </si>
  <si>
    <t>The 'copper jig zero' is what is subtracted to give the quoted 'box zero'</t>
  </si>
  <si>
    <t>The  'box zero' readings will depend on range for the UB while the quoted 'box zero' - 'jig zero' is done on range 6.</t>
  </si>
  <si>
    <t>It seems sensible to start with the usual UB style template but to also have an AH2700 readings sheet that can be read in.</t>
  </si>
  <si>
    <t>Relying on pasting the different result calculations would be OK for now.</t>
  </si>
  <si>
    <t>Perhaps we should start with an AH2700A class structured like the UB class and do a parallel calibration.</t>
  </si>
  <si>
    <t>Ultimately it can be put together into a generalised UUT class that pulls in both the UB and AH2700 classes.</t>
  </si>
  <si>
    <t>AH2700 will be calibrated 'on the day' against known reference capacitors.</t>
  </si>
  <si>
    <t>Start with internal cal.</t>
  </si>
  <si>
    <t>Use these results to have a correction factor adequate for this calibration.</t>
  </si>
  <si>
    <t>Expect that AH2700A results will be computer collected so that they come with a standard deviation.</t>
  </si>
  <si>
    <t>Summary of capacitance box measurements extracted from pasted csv file in AH2700_data worksheet.</t>
  </si>
  <si>
    <t>Template for capacitors</t>
  </si>
  <si>
    <t>Capacitors</t>
  </si>
  <si>
    <t>Client</t>
  </si>
  <si>
    <t>Date</t>
  </si>
  <si>
    <t>Job number</t>
  </si>
  <si>
    <t>1 sigma uncertainties from specifications</t>
  </si>
  <si>
    <t>S Number</t>
  </si>
  <si>
    <t>Data from lab book</t>
  </si>
  <si>
    <t>Data from specifications and other sources</t>
  </si>
  <si>
    <t>Item</t>
  </si>
  <si>
    <t>Nominal Frequency</t>
  </si>
  <si>
    <t>Range</t>
  </si>
  <si>
    <t>xdial</t>
  </si>
  <si>
    <t>rdial</t>
  </si>
  <si>
    <t>Frequency</t>
  </si>
  <si>
    <t>Temperature</t>
  </si>
  <si>
    <t>u</t>
  </si>
  <si>
    <t>df</t>
  </si>
  <si>
    <t>Temp coeff C</t>
  </si>
  <si>
    <t>Other</t>
  </si>
  <si>
    <t>Hz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</si>
  <si>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</si>
  <si>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GR1000A</t>
  </si>
  <si>
    <t>6Y</t>
  </si>
  <si>
    <t>GR1000B</t>
  </si>
  <si>
    <t>3Y</t>
  </si>
  <si>
    <t>4Y</t>
  </si>
  <si>
    <t>5Y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</si>
  <si>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</si>
  <si>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</si>
  <si>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</si>
  <si>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</si>
  <si>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</si>
  <si>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</si>
  <si>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</si>
  <si>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</si>
  <si>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</si>
  <si>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</si>
  <si>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</si>
  <si>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</si>
  <si>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</si>
  <si>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</si>
  <si>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</si>
  <si>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</si>
  <si>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</si>
  <si>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</si>
  <si>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</si>
  <si>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</si>
  <si>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</si>
  <si>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</si>
  <si>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</si>
  <si>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</si>
  <si>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</si>
  <si>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</si>
  <si>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</si>
  <si>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</si>
  <si>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</si>
  <si>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</si>
  <si>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</si>
  <si>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</si>
  <si>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</si>
  <si>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</si>
  <si>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</si>
  <si>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</si>
  <si>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</si>
  <si>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</si>
  <si>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</si>
  <si>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</si>
  <si>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</si>
  <si>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</si>
  <si>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</si>
  <si>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</si>
  <si>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</si>
  <si>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</si>
  <si>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</si>
  <si>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</si>
  <si>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</si>
  <si>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</si>
  <si>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CuZero</t>
  </si>
  <si>
    <t>Enter, say, 5 ppm as 5e-6</t>
  </si>
  <si>
    <t>Temp coeff G</t>
  </si>
  <si>
    <t>specs say -140 ppm for capacitance, assume 100 ppm for G</t>
  </si>
  <si>
    <t>It is good practice to check the coax zero on all ranges and results have this coax zero subtracted</t>
  </si>
  <si>
    <t>This is only essential if the measured component is coaxially connected (e.g. the cross check with GR1000 set)</t>
  </si>
  <si>
    <t>When only the box zero is being subtracted we can use dummy values for the coax zero.</t>
  </si>
  <si>
    <t>The box zero is measured with the copper zero subtracted.</t>
  </si>
  <si>
    <t>box_zero</t>
  </si>
  <si>
    <t>Label</t>
  </si>
  <si>
    <t>xDial</t>
  </si>
  <si>
    <t>rDial</t>
  </si>
  <si>
    <t>frequency</t>
  </si>
  <si>
    <t>temperature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</si>
  <si>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</si>
  <si>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</si>
  <si>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</si>
  <si>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</si>
  <si>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</si>
  <si>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</si>
  <si>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</si>
  <si>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</si>
  <si>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</si>
  <si>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</si>
  <si>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</si>
  <si>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</si>
  <si>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</si>
  <si>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</si>
  <si>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cmcx</t>
  </si>
  <si>
    <t>cmcr</t>
  </si>
  <si>
    <t>ux/cmcx</t>
  </si>
  <si>
    <t>ur/cmcr</t>
  </si>
  <si>
    <t>label</t>
  </si>
  <si>
    <t>k</t>
  </si>
  <si>
    <t>nom Freq</t>
  </si>
  <si>
    <t>multiplier for G</t>
  </si>
  <si>
    <t>G</t>
  </si>
  <si>
    <t>uG</t>
  </si>
  <si>
    <t>multiplier for C</t>
  </si>
  <si>
    <t>C</t>
  </si>
  <si>
    <t>uC</t>
  </si>
  <si>
    <t>coax zero</t>
  </si>
  <si>
    <t xml:space="preserve">Capacitor description: </t>
  </si>
  <si>
    <t>AH2700A Zero with AH2 Leads</t>
  </si>
  <si>
    <t>results</t>
  </si>
  <si>
    <t>of</t>
  </si>
  <si>
    <t>mean &amp;</t>
  </si>
  <si>
    <t>std</t>
  </si>
  <si>
    <t>Caps Mean</t>
  </si>
  <si>
    <t>Caps Std</t>
  </si>
  <si>
    <t>Loss Mean</t>
  </si>
  <si>
    <t>Loss Std</t>
  </si>
  <si>
    <t xml:space="preserve">end </t>
  </si>
  <si>
    <t xml:space="preserve">of </t>
  </si>
  <si>
    <t xml:space="preserve">the </t>
  </si>
  <si>
    <t xml:space="preserve"> test</t>
  </si>
  <si>
    <t>1AH11A measure</t>
  </si>
  <si>
    <t>1AH11B measure</t>
  </si>
  <si>
    <t>1AH11C measure</t>
  </si>
  <si>
    <t>1AH11D measure</t>
  </si>
  <si>
    <t>GR1000A measure</t>
  </si>
  <si>
    <t>GR1000B measure</t>
  </si>
  <si>
    <t>UB1000 measure 20.07deg, 1019.93 mbar, 57.4%RH</t>
  </si>
  <si>
    <t>Zero point of GR Decade Capacitor</t>
  </si>
  <si>
    <t>GR sn:4556 1pF dail 10 measure</t>
  </si>
  <si>
    <t>GR sn:4556 1pF dail 20 measure</t>
  </si>
  <si>
    <t>GR sn:4556 1pF dail 30 measure</t>
  </si>
  <si>
    <t>GR sn:4556 1pF dail 40 measure</t>
  </si>
  <si>
    <t>GR sn:4556 1pF dail 50 measure</t>
  </si>
  <si>
    <t>GR sn:4556 1pF dail 60 measure</t>
  </si>
  <si>
    <t>GR sn:4556 1pF dail 70 measure</t>
  </si>
  <si>
    <t>GR sn:4556 1pF dail 80 measure</t>
  </si>
  <si>
    <t>GR sn:4556 1pF dail 90 measure</t>
  </si>
  <si>
    <t>GR sn:4556 1pF dail '100' measure</t>
  </si>
  <si>
    <t>GR sn:4556 100pF dail 1</t>
  </si>
  <si>
    <t>GR sn:4556 100pF dail 2</t>
  </si>
  <si>
    <t>GR sn:4556 100pF dail 3</t>
  </si>
  <si>
    <t>GR sn:4556 100pF dail 4</t>
  </si>
  <si>
    <t>GR sn:4556 100pF dail 5</t>
  </si>
  <si>
    <t>GR sn:4556 100pF dail 6</t>
  </si>
  <si>
    <t>GR sn:4556 100pF dail 7</t>
  </si>
  <si>
    <t>GR sn:4556 100pF dail 8</t>
  </si>
  <si>
    <t>GR sn:4556 100pF dail 9</t>
  </si>
  <si>
    <t>GR sn:4556 100pF dail X</t>
  </si>
  <si>
    <t>GR sn:4556 1000pF Dail 1</t>
  </si>
  <si>
    <t>GR sn:4556 1000pF Dail 2</t>
  </si>
  <si>
    <t>GR sn:4556 1000pF Dail 3</t>
  </si>
  <si>
    <t>GR sn:4556 1000pF Dail 4</t>
  </si>
  <si>
    <t>GR sn:4556 1000pF Dail 5</t>
  </si>
  <si>
    <t>GR sn:4556 1000pF Dail 6</t>
  </si>
  <si>
    <t>GR sn:4556 1000pF Dail 7</t>
  </si>
  <si>
    <t>GR sn:4556 1000pF Dail 8</t>
  </si>
  <si>
    <t>GR sn:4556 1000pF Dail 9</t>
  </si>
  <si>
    <t>GR sn:4556 1000pF Dail X</t>
  </si>
  <si>
    <t>GR sn:4556 0.01uF Dail 1</t>
  </si>
  <si>
    <t>GR sn:4556 0.01uF Dail 2</t>
  </si>
  <si>
    <t>GR sn:4556 0.01uF Dail 3</t>
  </si>
  <si>
    <t>GR sn:4556 0.01uF Dail 4</t>
  </si>
  <si>
    <t>GR sn:4556 0.01uF Dail 5</t>
  </si>
  <si>
    <t>GR sn:4556 0.01uF Dail 6</t>
  </si>
  <si>
    <t>GR sn:4556 0.01uF Dail 7</t>
  </si>
  <si>
    <t>GR sn:4556 0.01uF Dail 8</t>
  </si>
  <si>
    <t>GR sn:4556 0.01uF Dail 9</t>
  </si>
  <si>
    <t>GR sn:4556 0.01uF Dail X</t>
  </si>
  <si>
    <t>GR sn:4556 0.1uF Dail 1</t>
  </si>
  <si>
    <t>GR sn:4556 0.1uF Dail 2</t>
  </si>
  <si>
    <t>GR sn:4556 0.1uF Dail 3</t>
  </si>
  <si>
    <t>GR sn:4556 0.1uF Dail 4</t>
  </si>
  <si>
    <t>GR sn:4556 0.1uF Dail 5</t>
  </si>
  <si>
    <t>GR sn:4556 0.1uF Dail 6</t>
  </si>
  <si>
    <t>GR sn:4556 0.1uF Dail 7</t>
  </si>
  <si>
    <t>GR sn:4556 0.1uF Dail 8</t>
  </si>
  <si>
    <t>GR sn:4556 0.1uF Dail 9</t>
  </si>
  <si>
    <t>GR sn:4556 0.1uF Dail X</t>
  </si>
  <si>
    <t>Reference</t>
  </si>
  <si>
    <t>sdC</t>
  </si>
  <si>
    <t>sdG</t>
  </si>
  <si>
    <t>zero</t>
  </si>
  <si>
    <t>pF</t>
  </si>
  <si>
    <t>nS</t>
  </si>
  <si>
    <t>AH111A</t>
  </si>
  <si>
    <t>AH111B</t>
  </si>
  <si>
    <t>AH111C</t>
  </si>
  <si>
    <t>AH111D</t>
  </si>
  <si>
    <t>UB1000</t>
  </si>
  <si>
    <t>Setting</t>
  </si>
  <si>
    <t>Row</t>
  </si>
  <si>
    <t>Coverage
Factor</t>
  </si>
  <si>
    <t>1pF</t>
  </si>
  <si>
    <t>DIV</t>
  </si>
  <si>
    <t>'100'</t>
  </si>
  <si>
    <t>Dial
Label</t>
  </si>
  <si>
    <t>Dial
Setting</t>
  </si>
  <si>
    <t>Capacitance
Change
(pF)</t>
  </si>
  <si>
    <t>Expanded
Uncertainty
(pF)</t>
  </si>
  <si>
    <t>Loss
Angle
(mrad)</t>
  </si>
  <si>
    <t>Expanded
Uncertainty
(mrad)</t>
  </si>
  <si>
    <t>td</t>
  </si>
  <si>
    <t>utd</t>
  </si>
  <si>
    <t>ktd</t>
  </si>
  <si>
    <t>100pF</t>
  </si>
  <si>
    <t>STEPS</t>
  </si>
  <si>
    <t>1000pF</t>
  </si>
  <si>
    <t>0.01µF</t>
  </si>
  <si>
    <t>0.1µF</t>
  </si>
  <si>
    <t>Capacitance
Change
(nF)</t>
  </si>
  <si>
    <t>Expanded
Uncertainty
(nF)</t>
  </si>
  <si>
    <r>
      <t>Capacitance
Change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F)</t>
    </r>
  </si>
  <si>
    <r>
      <t>Expanded
Uncertainty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F)</t>
    </r>
  </si>
  <si>
    <t>All dials</t>
  </si>
  <si>
    <t>main_zero</t>
  </si>
  <si>
    <t>Universal Bridge</t>
  </si>
  <si>
    <t>AH2700</t>
  </si>
  <si>
    <t>subtract zero</t>
  </si>
  <si>
    <t>ppm correction</t>
  </si>
  <si>
    <t>Value from capacitance scale, out.csv</t>
  </si>
  <si>
    <t>mean</t>
  </si>
  <si>
    <t>stdev</t>
  </si>
  <si>
    <t>Corrected</t>
  </si>
  <si>
    <t>subtract from relevant zero</t>
  </si>
  <si>
    <t>tan delta</t>
  </si>
  <si>
    <t>En</t>
  </si>
  <si>
    <t>mrad</t>
  </si>
  <si>
    <t>measured</t>
  </si>
  <si>
    <t>NMIA</t>
  </si>
  <si>
    <t>correction</t>
  </si>
  <si>
    <t>tand</t>
  </si>
  <si>
    <t>Dial</t>
  </si>
  <si>
    <t>Capacitance</t>
  </si>
  <si>
    <t xml:space="preserve">Expanded </t>
  </si>
  <si>
    <t>Loss angle</t>
  </si>
  <si>
    <t>change</t>
  </si>
  <si>
    <t>uncertainty</t>
  </si>
  <si>
    <t>(milliradian)</t>
  </si>
  <si>
    <t>X</t>
  </si>
  <si>
    <t>UB1000 measure After Tpye 1412BC sn: 4556 Calibration  20.10deg, 1017.52 mbar, 39.6%RH</t>
  </si>
  <si>
    <t>U_connector Zero Point Check, 19.87 degree, 39.7% RH, 1017.19mbar</t>
  </si>
  <si>
    <t>UB1000 measurement @19/10/2020  20.27deg, 1006.12 mbar, 58.2%RH</t>
  </si>
  <si>
    <t>UB1000 measurement @20/10/2020  20.44deg, 1012.36 mbar, 53.2%RH</t>
  </si>
  <si>
    <t>UB1000 measurement @23/10/2020  20.12deg, 1012.18 mbar, 50.3%RH</t>
  </si>
  <si>
    <t xml:space="preserve">GR sn:4556 100pF Dail 0 20.05°C </t>
  </si>
  <si>
    <t xml:space="preserve">GR sn:4556 100pF Dail 1 20.02°C </t>
  </si>
  <si>
    <t xml:space="preserve">GR sn:4556 100pF Dail 2 20.01°C </t>
  </si>
  <si>
    <t xml:space="preserve">GR sn:4556 100pF Dail 3 19.99°C </t>
  </si>
  <si>
    <t xml:space="preserve">GR sn:4556 100pF Dail 4 20.00°C </t>
  </si>
  <si>
    <t xml:space="preserve">GR sn:4556 100pF Dail 5 20.00°C </t>
  </si>
  <si>
    <t xml:space="preserve">GR sn:4556 100pF Dail 6 19.99°C </t>
  </si>
  <si>
    <t xml:space="preserve">GR sn:4556 100pF Dail 7 20.00°C </t>
  </si>
  <si>
    <t xml:space="preserve">GR sn:4556 100pF Dail 8 20.01°C </t>
  </si>
  <si>
    <t xml:space="preserve">GR sn:4556 100pF Dail 9 20.01°C </t>
  </si>
  <si>
    <t xml:space="preserve">GR sn:4556 100pF Dail X 20.01°C </t>
  </si>
  <si>
    <t xml:space="preserve">GR sn:4556 0.1uF Dail 0 20.01°C </t>
  </si>
  <si>
    <t xml:space="preserve">GR sn:4556 0.01UuF Dail  20.02°C </t>
  </si>
  <si>
    <t>GR sn:4556 0.01uF Dail 1 20.02°C (last reading is the zero dial, and the one before it range written wrong)</t>
  </si>
  <si>
    <t>GR sn:4556 0.01uF Dail 2 20.01°C</t>
  </si>
  <si>
    <t>GR sn:4556 0.01uF Dail 3 20.01°C</t>
  </si>
  <si>
    <t>GR sn:4556 0.01uF Dail 4 20.01°C</t>
  </si>
  <si>
    <t>GR sn:4556 0.01uF Dail 5 20.02°C</t>
  </si>
  <si>
    <t>GR sn:4556 0.01uF Dail 6 20.02°C</t>
  </si>
  <si>
    <t>GR sn:4556 0.01uF Dail 7 20.02°C</t>
  </si>
  <si>
    <t>GR sn:4556 0.01uF Dail 8 20.03°C</t>
  </si>
  <si>
    <t>GR sn:4556 0.01uF Dail 9 20.04°C</t>
  </si>
  <si>
    <t>GR sn:4556 0.01uF Dail X 20.04°C</t>
  </si>
  <si>
    <t>UB1000 measurement @23/10/2020  19.99°C, 1022.80 mbar, 51.5%RH</t>
  </si>
  <si>
    <t>% change from above</t>
  </si>
  <si>
    <t>1999 report</t>
  </si>
  <si>
    <t>S21341</t>
  </si>
  <si>
    <t>E73015</t>
  </si>
  <si>
    <t>2004 report</t>
  </si>
  <si>
    <t>S21567</t>
  </si>
  <si>
    <t>E7140017</t>
  </si>
  <si>
    <t>2009 report</t>
  </si>
  <si>
    <t>S21745</t>
  </si>
  <si>
    <t>E36040128</t>
  </si>
  <si>
    <t>2015 report</t>
  </si>
  <si>
    <t>S21959</t>
  </si>
  <si>
    <t>E96040236</t>
  </si>
  <si>
    <t>.01mF</t>
  </si>
  <si>
    <r>
      <t>0.01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F</t>
    </r>
  </si>
  <si>
    <t>0.01mF</t>
  </si>
  <si>
    <t>0.1mF</t>
  </si>
  <si>
    <r>
      <t>0.1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F</t>
    </r>
  </si>
  <si>
    <t>E0</t>
  </si>
  <si>
    <t>D</t>
  </si>
  <si>
    <t>uD</t>
  </si>
  <si>
    <t>2020 report</t>
  </si>
  <si>
    <t>delta C</t>
  </si>
  <si>
    <t>delta G</t>
  </si>
  <si>
    <t>manual repeatability check on D1, dial switched between each set of readings.</t>
  </si>
  <si>
    <t>Readings in KJ Lab Diary2, p.123, 27/10/20</t>
  </si>
  <si>
    <t>Selected</t>
  </si>
  <si>
    <t>Average</t>
  </si>
  <si>
    <t>ppm</t>
  </si>
  <si>
    <t>average</t>
  </si>
  <si>
    <t>sd</t>
  </si>
  <si>
    <t>Standard uncertainty of 70 ppm for C and 100 ppm for G.</t>
  </si>
  <si>
    <t>e4</t>
  </si>
  <si>
    <t>Table 1</t>
  </si>
  <si>
    <t>Table 2</t>
  </si>
  <si>
    <t>Table 3</t>
  </si>
  <si>
    <t>Table 4</t>
  </si>
  <si>
    <t>Table 5</t>
  </si>
  <si>
    <t>Table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</si>
</sst>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0.0E+00"/>
    <numFmt numFmtId="165" formatCode="0.00000E+00"/>
    <numFmt numFmtId="166" formatCode="0.0"/>
    <numFmt numFmtId="167" formatCode="0.000000"/>
    <numFmt numFmtId="168" formatCode="0.00000"/>
    <numFmt numFmtId="169" formatCode="0.000"/>
    <numFmt numFmtId="170" formatCode="0.0000\ \ \ \ \ "/>
    <numFmt numFmtId="171" formatCode="0.00\ \ \ \ \ \ "/>
    <numFmt numFmtId="172" formatCode="0.0\ \ \ \ \ \ \ \ \ \ \ "/>
    <numFmt numFmtId="173" formatCode="0.000\ \ \ \ \ \ \ "/>
    <numFmt numFmtId="174" formatCode="0.00\ \ \ \ \ \ \ \ \ "/>
    <numFmt numFmtId="175" formatCode="0.000\ \ \ \ "/>
    <numFmt numFmtId="176" formatCode="0.0000"/>
    <numFmt numFmtId="177" formatCode="0.0000000"/>
    <numFmt numFmtId="178" formatCode="0.000000\ "/>
    <numFmt numFmtId="179" formatCode="0.00000\ \ \ "/>
  </numFmts>
  <fonts count="13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0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0"/>
      <name val="Palatino"/>
      <family val="1"/>
    </font>
    <font>
      <i/>
      <sz val="11"/>
      <name val="Times New Roman"/>
      <family val="1"/>
    </font>
    <font>
      <sz val="10"/>
      <name val="Symbol"/>
      <family val="1"/>
      <charset val="2"/>
    </font>
    <font>
      <b/>
      <sz val="1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left"/>
    </xf>
    <xf numFmtId="15" fontId="2" fillId="3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4" fontId="0" fillId="0" borderId="0" xfId="0" applyNumberFormat="1"/>
    <xf numFmtId="0" fontId="2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Protection="1">
      <protection locked="0"/>
    </xf>
    <xf numFmtId="0" fontId="0" fillId="6" borderId="2" xfId="0" applyFill="1" applyBorder="1"/>
    <xf numFmtId="0" fontId="0" fillId="6" borderId="3" xfId="0" applyFill="1" applyBorder="1"/>
    <xf numFmtId="0" fontId="2" fillId="7" borderId="2" xfId="0" applyFont="1" applyFill="1" applyBorder="1"/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7" borderId="2" xfId="0" applyFill="1" applyBorder="1"/>
    <xf numFmtId="0" fontId="2" fillId="4" borderId="5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65" fontId="0" fillId="6" borderId="2" xfId="0" applyNumberFormat="1" applyFill="1" applyBorder="1" applyProtection="1">
      <protection locked="0"/>
    </xf>
    <xf numFmtId="11" fontId="0" fillId="7" borderId="2" xfId="0" applyNumberFormat="1" applyFill="1" applyBorder="1"/>
    <xf numFmtId="1" fontId="0" fillId="7" borderId="2" xfId="0" applyNumberFormat="1" applyFill="1" applyBorder="1" applyAlignment="1">
      <alignment horizontal="center"/>
    </xf>
    <xf numFmtId="0" fontId="0" fillId="6" borderId="2" xfId="0" applyFill="1" applyBorder="1" applyAlignment="1" applyProtection="1">
      <protection locked="0"/>
    </xf>
    <xf numFmtId="0" fontId="2" fillId="6" borderId="2" xfId="0" applyFont="1" applyFill="1" applyBorder="1" applyAlignment="1" applyProtection="1">
      <protection locked="0"/>
    </xf>
    <xf numFmtId="0" fontId="0" fillId="4" borderId="6" xfId="0" applyFill="1" applyBorder="1" applyAlignment="1">
      <alignment horizontal="center"/>
    </xf>
    <xf numFmtId="0" fontId="0" fillId="8" borderId="2" xfId="0" applyFill="1" applyBorder="1" applyProtection="1">
      <protection locked="0"/>
    </xf>
    <xf numFmtId="0" fontId="0" fillId="8" borderId="2" xfId="0" applyFill="1" applyBorder="1" applyAlignment="1" applyProtection="1">
      <protection locked="0"/>
    </xf>
    <xf numFmtId="0" fontId="2" fillId="8" borderId="2" xfId="0" applyFont="1" applyFill="1" applyBorder="1" applyAlignment="1" applyProtection="1">
      <protection locked="0"/>
    </xf>
    <xf numFmtId="11" fontId="0" fillId="0" borderId="0" xfId="0" applyNumberFormat="1"/>
    <xf numFmtId="0" fontId="2" fillId="9" borderId="0" xfId="0" applyFont="1" applyFill="1"/>
    <xf numFmtId="166" fontId="0" fillId="9" borderId="0" xfId="0" applyNumberFormat="1" applyFill="1"/>
    <xf numFmtId="0" fontId="0" fillId="9" borderId="0" xfId="0" applyFill="1"/>
    <xf numFmtId="11" fontId="0" fillId="9" borderId="0" xfId="0" applyNumberFormat="1" applyFill="1"/>
    <xf numFmtId="167" fontId="0" fillId="9" borderId="0" xfId="0" applyNumberFormat="1" applyFill="1"/>
    <xf numFmtId="168" fontId="0" fillId="9" borderId="0" xfId="0" applyNumberFormat="1" applyFill="1"/>
    <xf numFmtId="169" fontId="0" fillId="9" borderId="0" xfId="0" applyNumberFormat="1" applyFill="1"/>
    <xf numFmtId="21" fontId="0" fillId="0" borderId="0" xfId="0" applyNumberFormat="1"/>
    <xf numFmtId="2" fontId="0" fillId="9" borderId="0" xfId="0" applyNumberFormat="1" applyFill="1"/>
    <xf numFmtId="0" fontId="5" fillId="0" borderId="7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170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center"/>
    </xf>
    <xf numFmtId="171" fontId="5" fillId="0" borderId="0" xfId="0" applyNumberFormat="1" applyFont="1" applyAlignment="1">
      <alignment horizontal="right"/>
    </xf>
    <xf numFmtId="0" fontId="7" fillId="0" borderId="0" xfId="0" applyFont="1"/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72" fontId="5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4" fontId="5" fillId="0" borderId="0" xfId="0" applyNumberFormat="1" applyFont="1" applyAlignment="1">
      <alignment horizontal="right"/>
    </xf>
    <xf numFmtId="175" fontId="5" fillId="0" borderId="0" xfId="0" applyNumberFormat="1" applyFont="1" applyAlignment="1">
      <alignment horizontal="right"/>
    </xf>
    <xf numFmtId="176" fontId="0" fillId="9" borderId="0" xfId="0" applyNumberFormat="1" applyFill="1"/>
    <xf numFmtId="177" fontId="0" fillId="9" borderId="0" xfId="0" applyNumberFormat="1" applyFill="1"/>
    <xf numFmtId="178" fontId="5" fillId="0" borderId="0" xfId="0" applyNumberFormat="1" applyFont="1" applyAlignment="1">
      <alignment horizontal="right"/>
    </xf>
    <xf numFmtId="179" fontId="5" fillId="0" borderId="0" xfId="0" applyNumberFormat="1" applyFont="1" applyAlignment="1">
      <alignment horizontal="right"/>
    </xf>
    <xf numFmtId="2" fontId="0" fillId="0" borderId="0" xfId="0" applyNumberFormat="1"/>
    <xf numFmtId="169" fontId="0" fillId="0" borderId="0" xfId="0" applyNumberFormat="1"/>
    <xf numFmtId="166" fontId="0" fillId="0" borderId="0" xfId="0" applyNumberFormat="1"/>
    <xf numFmtId="168" fontId="0" fillId="0" borderId="0" xfId="0" applyNumberForma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6" fontId="10" fillId="0" borderId="10" xfId="0" applyNumberFormat="1" applyFont="1" applyBorder="1" applyAlignment="1">
      <alignment horizontal="center"/>
    </xf>
    <xf numFmtId="166" fontId="10" fillId="0" borderId="11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66" fontId="6" fillId="0" borderId="13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66" fontId="6" fillId="0" borderId="16" xfId="0" applyNumberFormat="1" applyFont="1" applyBorder="1" applyAlignment="1">
      <alignment horizontal="center"/>
    </xf>
    <xf numFmtId="166" fontId="6" fillId="0" borderId="17" xfId="0" applyNumberFormat="1" applyFont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0" fontId="6" fillId="0" borderId="13" xfId="0" applyFont="1" applyBorder="1"/>
    <xf numFmtId="166" fontId="6" fillId="0" borderId="13" xfId="0" applyNumberFormat="1" applyFont="1" applyBorder="1"/>
    <xf numFmtId="166" fontId="6" fillId="0" borderId="14" xfId="0" applyNumberFormat="1" applyFont="1" applyBorder="1"/>
    <xf numFmtId="169" fontId="6" fillId="0" borderId="13" xfId="0" applyNumberFormat="1" applyFont="1" applyBorder="1" applyAlignment="1">
      <alignment horizontal="center"/>
    </xf>
    <xf numFmtId="168" fontId="6" fillId="0" borderId="13" xfId="0" applyNumberFormat="1" applyFont="1" applyBorder="1" applyAlignment="1">
      <alignment horizontal="center"/>
    </xf>
    <xf numFmtId="176" fontId="6" fillId="0" borderId="13" xfId="0" applyNumberFormat="1" applyFont="1" applyBorder="1" applyAlignment="1">
      <alignment horizontal="center"/>
    </xf>
    <xf numFmtId="169" fontId="6" fillId="0" borderId="13" xfId="0" applyNumberFormat="1" applyFont="1" applyBorder="1"/>
    <xf numFmtId="167" fontId="6" fillId="0" borderId="13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168" fontId="6" fillId="0" borderId="19" xfId="0" applyNumberFormat="1" applyFont="1" applyBorder="1" applyAlignment="1">
      <alignment horizontal="center"/>
    </xf>
    <xf numFmtId="166" fontId="6" fillId="0" borderId="19" xfId="0" applyNumberFormat="1" applyFont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166" fontId="6" fillId="0" borderId="2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1" fontId="0" fillId="10" borderId="0" xfId="0" applyNumberFormat="1" applyFill="1"/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166" fontId="9" fillId="0" borderId="10" xfId="0" applyNumberFormat="1" applyFont="1" applyBorder="1" applyAlignment="1">
      <alignment horizontal="center"/>
    </xf>
    <xf numFmtId="166" fontId="9" fillId="0" borderId="11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66" fontId="5" fillId="0" borderId="10" xfId="0" applyNumberFormat="1" applyFont="1" applyBorder="1" applyAlignment="1">
      <alignment horizontal="center"/>
    </xf>
    <xf numFmtId="166" fontId="5" fillId="0" borderId="11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166" fontId="9" fillId="0" borderId="13" xfId="0" applyNumberFormat="1" applyFont="1" applyBorder="1" applyAlignment="1">
      <alignment horizontal="center"/>
    </xf>
    <xf numFmtId="166" fontId="9" fillId="0" borderId="14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6" fontId="5" fillId="0" borderId="13" xfId="0" applyNumberFormat="1" applyFont="1" applyBorder="1" applyAlignment="1">
      <alignment horizontal="center"/>
    </xf>
    <xf numFmtId="166" fontId="5" fillId="0" borderId="14" xfId="0" applyNumberFormat="1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166" fontId="9" fillId="0" borderId="16" xfId="0" applyNumberFormat="1" applyFont="1" applyBorder="1" applyAlignment="1">
      <alignment horizontal="center"/>
    </xf>
    <xf numFmtId="166" fontId="9" fillId="0" borderId="17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166" fontId="5" fillId="0" borderId="16" xfId="0" applyNumberFormat="1" applyFont="1" applyBorder="1" applyAlignment="1">
      <alignment horizontal="center"/>
    </xf>
    <xf numFmtId="166" fontId="5" fillId="0" borderId="17" xfId="0" applyNumberFormat="1" applyFont="1" applyBorder="1" applyAlignment="1">
      <alignment horizontal="center"/>
    </xf>
    <xf numFmtId="169" fontId="9" fillId="0" borderId="13" xfId="0" applyNumberFormat="1" applyFont="1" applyBorder="1" applyAlignment="1">
      <alignment horizontal="center"/>
    </xf>
    <xf numFmtId="169" fontId="5" fillId="0" borderId="13" xfId="0" applyNumberFormat="1" applyFont="1" applyBorder="1" applyAlignment="1">
      <alignment horizontal="center"/>
    </xf>
    <xf numFmtId="2" fontId="5" fillId="0" borderId="13" xfId="0" applyNumberFormat="1" applyFont="1" applyBorder="1" applyAlignment="1">
      <alignment horizontal="center"/>
    </xf>
    <xf numFmtId="0" fontId="9" fillId="0" borderId="13" xfId="0" applyFont="1" applyBorder="1"/>
    <xf numFmtId="166" fontId="9" fillId="0" borderId="13" xfId="0" applyNumberFormat="1" applyFont="1" applyBorder="1"/>
    <xf numFmtId="166" fontId="9" fillId="0" borderId="14" xfId="0" applyNumberFormat="1" applyFont="1" applyBorder="1"/>
    <xf numFmtId="0" fontId="5" fillId="0" borderId="13" xfId="0" applyFont="1" applyBorder="1"/>
    <xf numFmtId="166" fontId="5" fillId="0" borderId="13" xfId="0" applyNumberFormat="1" applyFont="1" applyBorder="1"/>
    <xf numFmtId="166" fontId="5" fillId="0" borderId="14" xfId="0" applyNumberFormat="1" applyFont="1" applyBorder="1"/>
    <xf numFmtId="2" fontId="9" fillId="0" borderId="13" xfId="0" applyNumberFormat="1" applyFont="1" applyBorder="1" applyAlignment="1">
      <alignment horizontal="center"/>
    </xf>
    <xf numFmtId="168" fontId="9" fillId="0" borderId="13" xfId="0" applyNumberFormat="1" applyFont="1" applyBorder="1" applyAlignment="1">
      <alignment horizontal="center"/>
    </xf>
    <xf numFmtId="168" fontId="5" fillId="0" borderId="13" xfId="0" applyNumberFormat="1" applyFont="1" applyBorder="1" applyAlignment="1">
      <alignment horizontal="center"/>
    </xf>
    <xf numFmtId="176" fontId="9" fillId="0" borderId="13" xfId="0" applyNumberFormat="1" applyFont="1" applyBorder="1" applyAlignment="1">
      <alignment horizontal="center"/>
    </xf>
    <xf numFmtId="176" fontId="5" fillId="0" borderId="13" xfId="0" applyNumberFormat="1" applyFont="1" applyBorder="1" applyAlignment="1">
      <alignment horizontal="center"/>
    </xf>
    <xf numFmtId="167" fontId="9" fillId="0" borderId="13" xfId="0" applyNumberFormat="1" applyFont="1" applyBorder="1" applyAlignment="1">
      <alignment horizontal="center"/>
    </xf>
    <xf numFmtId="167" fontId="5" fillId="0" borderId="13" xfId="0" applyNumberFormat="1" applyFont="1" applyBorder="1" applyAlignment="1">
      <alignment horizontal="center"/>
    </xf>
    <xf numFmtId="169" fontId="9" fillId="0" borderId="13" xfId="0" applyNumberFormat="1" applyFont="1" applyBorder="1"/>
    <xf numFmtId="169" fontId="5" fillId="0" borderId="13" xfId="0" applyNumberFormat="1" applyFont="1" applyBorder="1"/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168" fontId="9" fillId="0" borderId="19" xfId="0" applyNumberFormat="1" applyFont="1" applyBorder="1" applyAlignment="1">
      <alignment horizontal="center"/>
    </xf>
    <xf numFmtId="166" fontId="9" fillId="0" borderId="19" xfId="0" applyNumberFormat="1" applyFont="1" applyBorder="1" applyAlignment="1">
      <alignment horizontal="center"/>
    </xf>
    <xf numFmtId="2" fontId="9" fillId="0" borderId="19" xfId="0" applyNumberFormat="1" applyFont="1" applyBorder="1" applyAlignment="1">
      <alignment horizontal="center"/>
    </xf>
    <xf numFmtId="166" fontId="9" fillId="0" borderId="20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168" fontId="5" fillId="0" borderId="19" xfId="0" applyNumberFormat="1" applyFont="1" applyBorder="1" applyAlignment="1">
      <alignment horizontal="center"/>
    </xf>
    <xf numFmtId="166" fontId="5" fillId="0" borderId="19" xfId="0" applyNumberFormat="1" applyFont="1" applyBorder="1" applyAlignment="1">
      <alignment horizontal="center"/>
    </xf>
    <xf numFmtId="2" fontId="5" fillId="0" borderId="19" xfId="0" applyNumberFormat="1" applyFont="1" applyBorder="1" applyAlignment="1">
      <alignment horizontal="center"/>
    </xf>
    <xf numFmtId="166" fontId="5" fillId="0" borderId="20" xfId="0" applyNumberFormat="1" applyFont="1" applyBorder="1" applyAlignment="1">
      <alignment horizontal="center"/>
    </xf>
    <xf numFmtId="0" fontId="5" fillId="0" borderId="0" xfId="0" applyFont="1"/>
    <xf numFmtId="169" fontId="9" fillId="0" borderId="19" xfId="0" applyNumberFormat="1" applyFont="1" applyBorder="1" applyAlignment="1">
      <alignment horizontal="center"/>
    </xf>
    <xf numFmtId="169" fontId="5" fillId="0" borderId="19" xfId="0" applyNumberFormat="1" applyFont="1" applyBorder="1" applyAlignment="1">
      <alignment horizontal="center"/>
    </xf>
    <xf numFmtId="0" fontId="0" fillId="8" borderId="0" xfId="0" applyFill="1"/>
    <xf numFmtId="176" fontId="0" fillId="0" borderId="0" xfId="0" applyNumberFormat="1"/>
    <xf numFmtId="175" fontId="5" fillId="9" borderId="0" xfId="0" applyNumberFormat="1" applyFont="1" applyFill="1" applyAlignment="1">
      <alignment horizontal="right"/>
    </xf>
    <xf numFmtId="2" fontId="0" fillId="8" borderId="0" xfId="0" applyNumberFormat="1" applyFill="1"/>
    <xf numFmtId="14" fontId="0" fillId="11" borderId="0" xfId="0" applyNumberFormat="1" applyFill="1"/>
    <xf numFmtId="0" fontId="0" fillId="11" borderId="0" xfId="0" applyFill="1"/>
    <xf numFmtId="11" fontId="0" fillId="11" borderId="0" xfId="0" applyNumberFormat="1" applyFill="1"/>
    <xf numFmtId="22" fontId="0" fillId="0" borderId="0" xfId="0" applyNumberFormat="1"/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older!$B$70</c:f>
          <c:strCache>
            <c:ptCount val="1"/>
            <c:pt idx="0">
              <c:v>e4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older!$C$70:$C$71</c:f>
              <c:strCache>
                <c:ptCount val="2"/>
                <c:pt idx="0">
                  <c:v>e4</c:v>
                </c:pt>
                <c:pt idx="1">
                  <c:v>C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older!$D$72:$D$76</c:f>
                <c:numCache>
                  <c:formatCode>General</c:formatCode>
                  <c:ptCount val="5"/>
                  <c:pt idx="0">
                    <c:v>1.2348059054159055</c:v>
                  </c:pt>
                  <c:pt idx="1">
                    <c:v>1.234805899699249</c:v>
                  </c:pt>
                  <c:pt idx="2">
                    <c:v>1.2348058649260472</c:v>
                  </c:pt>
                  <c:pt idx="3">
                    <c:v>1.2348034407971593</c:v>
                  </c:pt>
                  <c:pt idx="4">
                    <c:v>1.2852691461945041</c:v>
                  </c:pt>
                </c:numCache>
              </c:numRef>
            </c:plus>
            <c:minus>
              <c:numRef>
                <c:f>older!$D$72:$D$76</c:f>
                <c:numCache>
                  <c:formatCode>General</c:formatCode>
                  <c:ptCount val="5"/>
                  <c:pt idx="0">
                    <c:v>1.2348059054159055</c:v>
                  </c:pt>
                  <c:pt idx="1">
                    <c:v>1.234805899699249</c:v>
                  </c:pt>
                  <c:pt idx="2">
                    <c:v>1.2348058649260472</c:v>
                  </c:pt>
                  <c:pt idx="3">
                    <c:v>1.2348034407971593</c:v>
                  </c:pt>
                  <c:pt idx="4">
                    <c:v>1.2852691461945041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older!$B$72:$B$76</c:f>
              <c:numCache>
                <c:formatCode>m/d/yyyy</c:formatCode>
                <c:ptCount val="5"/>
                <c:pt idx="0">
                  <c:v>36426</c:v>
                </c:pt>
                <c:pt idx="1">
                  <c:v>38240</c:v>
                </c:pt>
                <c:pt idx="2">
                  <c:v>40148</c:v>
                </c:pt>
                <c:pt idx="3">
                  <c:v>42124</c:v>
                </c:pt>
                <c:pt idx="4">
                  <c:v>44127</c:v>
                </c:pt>
              </c:numCache>
            </c:numRef>
          </c:xVal>
          <c:yVal>
            <c:numRef>
              <c:f>older!$C$72:$C$76</c:f>
              <c:numCache>
                <c:formatCode>General</c:formatCode>
                <c:ptCount val="5"/>
                <c:pt idx="0">
                  <c:v>41.548858297439899</c:v>
                </c:pt>
                <c:pt idx="1">
                  <c:v>41.495765312343195</c:v>
                </c:pt>
                <c:pt idx="2">
                  <c:v>41.812553859655992</c:v>
                </c:pt>
                <c:pt idx="3">
                  <c:v>41.895467065808894</c:v>
                </c:pt>
                <c:pt idx="4">
                  <c:v>41.795397953588839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2F-45C0-A8AF-8B786DF1F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18560"/>
        <c:axId val="174020096"/>
      </c:scatterChart>
      <c:scatterChart>
        <c:scatterStyle val="lineMarker"/>
        <c:varyColors val="0"/>
        <c:ser>
          <c:idx val="2"/>
          <c:order val="1"/>
          <c:tx>
            <c:strRef>
              <c:f>older!$E$70:$E$71</c:f>
              <c:strCache>
                <c:ptCount val="2"/>
                <c:pt idx="0">
                  <c:v>e4</c:v>
                </c:pt>
                <c:pt idx="1">
                  <c:v>D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older!$F$72:$F$76</c:f>
                <c:numCache>
                  <c:formatCode>General</c:formatCode>
                  <c:ptCount val="5"/>
                  <c:pt idx="0">
                    <c:v>3.4515427384264101E-2</c:v>
                  </c:pt>
                  <c:pt idx="1">
                    <c:v>3.4515919388080983E-2</c:v>
                  </c:pt>
                  <c:pt idx="2">
                    <c:v>7.5986823895112132E-2</c:v>
                  </c:pt>
                  <c:pt idx="3">
                    <c:v>0.10027982340329335</c:v>
                  </c:pt>
                  <c:pt idx="4">
                    <c:v>0.1113139372055076</c:v>
                  </c:pt>
                </c:numCache>
              </c:numRef>
            </c:plus>
            <c:minus>
              <c:numRef>
                <c:f>older!$F$72:$F$76</c:f>
                <c:numCache>
                  <c:formatCode>General</c:formatCode>
                  <c:ptCount val="5"/>
                  <c:pt idx="0">
                    <c:v>3.4515427384264101E-2</c:v>
                  </c:pt>
                  <c:pt idx="1">
                    <c:v>3.4515919388080983E-2</c:v>
                  </c:pt>
                  <c:pt idx="2">
                    <c:v>7.5986823895112132E-2</c:v>
                  </c:pt>
                  <c:pt idx="3">
                    <c:v>0.10027982340329335</c:v>
                  </c:pt>
                  <c:pt idx="4">
                    <c:v>0.1113139372055076</c:v>
                  </c:pt>
                </c:numCache>
              </c:numRef>
            </c:minus>
            <c:spPr>
              <a:ln>
                <a:solidFill>
                  <a:srgbClr val="92D05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older!$B$72:$B$76</c:f>
              <c:numCache>
                <c:formatCode>m/d/yyyy</c:formatCode>
                <c:ptCount val="5"/>
                <c:pt idx="0">
                  <c:v>36426</c:v>
                </c:pt>
                <c:pt idx="1">
                  <c:v>38240</c:v>
                </c:pt>
                <c:pt idx="2">
                  <c:v>40148</c:v>
                </c:pt>
                <c:pt idx="3">
                  <c:v>42124</c:v>
                </c:pt>
                <c:pt idx="4">
                  <c:v>44127</c:v>
                </c:pt>
              </c:numCache>
            </c:numRef>
          </c:xVal>
          <c:yVal>
            <c:numRef>
              <c:f>older!$E$72:$E$76</c:f>
              <c:numCache>
                <c:formatCode>General</c:formatCode>
                <c:ptCount val="5"/>
                <c:pt idx="0">
                  <c:v>0.15402589161675023</c:v>
                </c:pt>
                <c:pt idx="1">
                  <c:v>0.18313951196700715</c:v>
                </c:pt>
                <c:pt idx="2">
                  <c:v>0.29797830198877456</c:v>
                </c:pt>
                <c:pt idx="3">
                  <c:v>4.9208650436167019E-2</c:v>
                </c:pt>
                <c:pt idx="4">
                  <c:v>0.54793754508044379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2F-45C0-A8AF-8B786DF1F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23424"/>
        <c:axId val="174021632"/>
      </c:scatterChart>
      <c:valAx>
        <c:axId val="174018560"/>
        <c:scaling>
          <c:orientation val="minMax"/>
          <c:min val="35000"/>
        </c:scaling>
        <c:delete val="0"/>
        <c:axPos val="b"/>
        <c:numFmt formatCode="m/d/yyyy" sourceLinked="1"/>
        <c:majorTickMark val="out"/>
        <c:minorTickMark val="none"/>
        <c:tickLblPos val="nextTo"/>
        <c:crossAx val="174020096"/>
        <c:crosses val="autoZero"/>
        <c:crossBetween val="midCat"/>
      </c:valAx>
      <c:valAx>
        <c:axId val="174020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018560"/>
        <c:crosses val="autoZero"/>
        <c:crossBetween val="midCat"/>
      </c:valAx>
      <c:valAx>
        <c:axId val="1740216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74023424"/>
        <c:crosses val="max"/>
        <c:crossBetween val="midCat"/>
      </c:valAx>
      <c:valAx>
        <c:axId val="17402342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740216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66</xdr:row>
      <xdr:rowOff>100012</xdr:rowOff>
    </xdr:from>
    <xdr:to>
      <xdr:col>15</xdr:col>
      <xdr:colOff>419100</xdr:colOff>
      <xdr:row>83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85281-EB1E-4DDC-920D-55D94A165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SL\Private\Electricity\Commercial\Reports\2015\S21959\S21959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ductorSet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"/>
      <sheetName val="AH2700Results"/>
      <sheetName val="Results"/>
      <sheetName val="Universal Bridge"/>
      <sheetName val="Uncertainty"/>
      <sheetName val="Range7"/>
      <sheetName val="Report"/>
      <sheetName val="GRhistory"/>
      <sheetName val="RoomLogger"/>
      <sheetName val="Conditions"/>
    </sheetNames>
    <sheetDataSet>
      <sheetData sheetId="0" refreshError="1"/>
      <sheetData sheetId="1">
        <row r="4">
          <cell r="A4" t="str">
            <v>D106Y</v>
          </cell>
          <cell r="C4">
            <v>10</v>
          </cell>
          <cell r="D4">
            <v>1034.1413</v>
          </cell>
          <cell r="E4">
            <v>2.1623800000000002</v>
          </cell>
          <cell r="F4">
            <v>19.420000000000002</v>
          </cell>
          <cell r="G4">
            <v>984.27937299999996</v>
          </cell>
          <cell r="H4">
            <v>0.76009250000000028</v>
          </cell>
          <cell r="I4">
            <v>7.7225646377689944E-2</v>
          </cell>
        </row>
        <row r="5">
          <cell r="A5" t="str">
            <v>D96Y</v>
          </cell>
          <cell r="C5">
            <v>9</v>
          </cell>
          <cell r="D5">
            <v>937.56811000000005</v>
          </cell>
          <cell r="E5">
            <v>1.85223</v>
          </cell>
          <cell r="F5">
            <v>19.420000000000002</v>
          </cell>
          <cell r="G5">
            <v>887.70618300000001</v>
          </cell>
          <cell r="H5">
            <v>0.44994250000000013</v>
          </cell>
          <cell r="I5">
            <v>5.0687545443315697E-2</v>
          </cell>
        </row>
        <row r="6">
          <cell r="A6" t="str">
            <v>D86Y</v>
          </cell>
          <cell r="C6">
            <v>8</v>
          </cell>
          <cell r="D6">
            <v>837.84025999999994</v>
          </cell>
          <cell r="E6">
            <v>2.0617100000000002</v>
          </cell>
          <cell r="F6">
            <v>19.420000000000002</v>
          </cell>
          <cell r="G6">
            <v>787.97833299999991</v>
          </cell>
          <cell r="H6">
            <v>0.65942250000000024</v>
          </cell>
          <cell r="I6">
            <v>8.3687958615363683E-2</v>
          </cell>
        </row>
        <row r="7">
          <cell r="A7" t="str">
            <v>D76Y</v>
          </cell>
          <cell r="C7">
            <v>7</v>
          </cell>
          <cell r="D7">
            <v>741.02656000000002</v>
          </cell>
          <cell r="E7">
            <v>1.7485900000000001</v>
          </cell>
          <cell r="F7">
            <v>19.43</v>
          </cell>
          <cell r="G7">
            <v>691.16463299999998</v>
          </cell>
          <cell r="H7">
            <v>0.34630250000000018</v>
          </cell>
          <cell r="I7">
            <v>5.0105754748969604E-2</v>
          </cell>
        </row>
        <row r="8">
          <cell r="A8" t="str">
            <v>D66Y</v>
          </cell>
          <cell r="C8">
            <v>6</v>
          </cell>
          <cell r="D8">
            <v>641.99019999999996</v>
          </cell>
          <cell r="E8">
            <v>1.9632719999999999</v>
          </cell>
          <cell r="F8">
            <v>19.43</v>
          </cell>
          <cell r="G8">
            <v>592.12827299999992</v>
          </cell>
          <cell r="H8">
            <v>0.5609845</v>
          </cell>
          <cell r="I8">
            <v>9.4743309749210233E-2</v>
          </cell>
        </row>
        <row r="9">
          <cell r="A9" t="str">
            <v>D56Y</v>
          </cell>
          <cell r="C9">
            <v>5</v>
          </cell>
          <cell r="D9">
            <v>539.09173999999996</v>
          </cell>
          <cell r="E9">
            <v>1.913675</v>
          </cell>
          <cell r="F9">
            <v>19.440000000000001</v>
          </cell>
          <cell r="G9">
            <v>489.22981299999998</v>
          </cell>
          <cell r="H9">
            <v>0.51138750000000011</v>
          </cell>
          <cell r="I9">
            <v>0.10453234242116739</v>
          </cell>
        </row>
        <row r="10">
          <cell r="A10" t="str">
            <v>D46Y</v>
          </cell>
          <cell r="C10">
            <v>4</v>
          </cell>
          <cell r="D10">
            <v>442.29658999999998</v>
          </cell>
          <cell r="E10">
            <v>1.597596</v>
          </cell>
          <cell r="F10">
            <v>19.440000000000001</v>
          </cell>
          <cell r="G10">
            <v>392.434663</v>
          </cell>
          <cell r="H10">
            <v>0.19530850000000011</v>
          </cell>
          <cell r="I10">
            <v>4.9769957795642417E-2</v>
          </cell>
        </row>
        <row r="11">
          <cell r="A11" t="str">
            <v>D36Y</v>
          </cell>
          <cell r="C11">
            <v>3</v>
          </cell>
          <cell r="D11">
            <v>342.59751999999997</v>
          </cell>
          <cell r="E11">
            <v>1.810192</v>
          </cell>
          <cell r="F11">
            <v>19.420000000000002</v>
          </cell>
          <cell r="G11">
            <v>292.73559299999999</v>
          </cell>
          <cell r="H11">
            <v>0.40790450000000011</v>
          </cell>
          <cell r="I11">
            <v>0.13934662507516088</v>
          </cell>
        </row>
        <row r="12">
          <cell r="A12" t="str">
            <v>D26Y</v>
          </cell>
          <cell r="C12">
            <v>2</v>
          </cell>
          <cell r="D12">
            <v>245.77631</v>
          </cell>
          <cell r="E12">
            <v>1.495633</v>
          </cell>
          <cell r="F12">
            <v>19.41</v>
          </cell>
          <cell r="G12">
            <v>195.91438299999999</v>
          </cell>
          <cell r="H12">
            <v>9.3345500000000081E-2</v>
          </cell>
          <cell r="I12">
            <v>4.7647547780302842E-2</v>
          </cell>
        </row>
        <row r="13">
          <cell r="A13" t="str">
            <v>D16Y</v>
          </cell>
          <cell r="C13">
            <v>1</v>
          </cell>
          <cell r="D13">
            <v>146.7929</v>
          </cell>
          <cell r="E13">
            <v>1.7151879999999999</v>
          </cell>
          <cell r="F13">
            <v>19.399999999999999</v>
          </cell>
          <cell r="G13">
            <v>96.930972999999994</v>
          </cell>
          <cell r="H13">
            <v>0.31290050000000003</v>
          </cell>
          <cell r="I13">
            <v>0.32281757708029457</v>
          </cell>
        </row>
        <row r="14">
          <cell r="C14">
            <v>0</v>
          </cell>
          <cell r="D14">
            <v>49.861927000000001</v>
          </cell>
          <cell r="E14">
            <v>1.4022874999999999</v>
          </cell>
          <cell r="F14">
            <v>19.41</v>
          </cell>
          <cell r="G14">
            <v>0</v>
          </cell>
          <cell r="H14">
            <v>0</v>
          </cell>
        </row>
        <row r="17">
          <cell r="B17" t="str">
            <v>UB1000 measurement from p.33 of UBIII</v>
          </cell>
        </row>
        <row r="19">
          <cell r="C19" t="str">
            <v>pF</v>
          </cell>
          <cell r="D19" t="str">
            <v>nS</v>
          </cell>
          <cell r="E19" t="str">
            <v>mrad</v>
          </cell>
        </row>
        <row r="20">
          <cell r="C20">
            <v>1000.1648</v>
          </cell>
          <cell r="D20">
            <v>0.49130000000000001</v>
          </cell>
          <cell r="E20">
            <v>4.9123430403406054E-2</v>
          </cell>
        </row>
        <row r="22">
          <cell r="B22" t="str">
            <v>Note</v>
          </cell>
        </row>
        <row r="23">
          <cell r="B23" t="str">
            <v>The UB calculation does not assume a 50 urad phase for UB1000</v>
          </cell>
        </row>
        <row r="24">
          <cell r="B24" t="str">
            <v>Long leads might compromise the AH2700A measurement of UB1000 loss angle.</v>
          </cell>
        </row>
        <row r="26">
          <cell r="G26" t="str">
            <v>delta C</v>
          </cell>
          <cell r="H26" t="str">
            <v>delta G</v>
          </cell>
        </row>
        <row r="27">
          <cell r="D27" t="str">
            <v>pF</v>
          </cell>
          <cell r="E27" t="str">
            <v>nS</v>
          </cell>
          <cell r="F27" t="str">
            <v>t</v>
          </cell>
          <cell r="G27" t="str">
            <v>pF</v>
          </cell>
          <cell r="H27" t="str">
            <v>nS</v>
          </cell>
          <cell r="I27" t="str">
            <v>mrad</v>
          </cell>
        </row>
        <row r="28">
          <cell r="B28" t="str">
            <v>1pF DIV</v>
          </cell>
          <cell r="C28">
            <v>0</v>
          </cell>
          <cell r="D28">
            <v>49.930540000000001</v>
          </cell>
          <cell r="E28">
            <v>1.42866</v>
          </cell>
          <cell r="F28">
            <v>19.399999999999999</v>
          </cell>
        </row>
        <row r="29">
          <cell r="A29" t="str">
            <v>E16Y</v>
          </cell>
          <cell r="C29">
            <v>10</v>
          </cell>
          <cell r="D29">
            <v>60.058689999999999</v>
          </cell>
          <cell r="E29">
            <v>1.43798</v>
          </cell>
          <cell r="F29">
            <v>19.399999999999999</v>
          </cell>
          <cell r="G29">
            <v>10.128149999999998</v>
          </cell>
          <cell r="H29">
            <v>9.319999999999995E-3</v>
          </cell>
          <cell r="I29">
            <v>9.2023612139707944E-2</v>
          </cell>
        </row>
        <row r="30">
          <cell r="A30" t="str">
            <v>E26Y</v>
          </cell>
          <cell r="C30">
            <v>20</v>
          </cell>
          <cell r="D30">
            <v>70.955949000000004</v>
          </cell>
          <cell r="E30">
            <v>1.4565399999999999</v>
          </cell>
          <cell r="F30">
            <v>19.39</v>
          </cell>
          <cell r="G30">
            <v>21.025409000000003</v>
          </cell>
          <cell r="H30">
            <v>2.7879999999999905E-2</v>
          </cell>
          <cell r="I30">
            <v>0.13260558181787208</v>
          </cell>
        </row>
        <row r="31">
          <cell r="A31" t="str">
            <v>E36Y</v>
          </cell>
          <cell r="C31">
            <v>30</v>
          </cell>
          <cell r="D31">
            <v>81.492323999999996</v>
          </cell>
          <cell r="E31">
            <v>1.4451400000000001</v>
          </cell>
          <cell r="F31">
            <v>19.39</v>
          </cell>
          <cell r="G31">
            <v>31.561783999999996</v>
          </cell>
          <cell r="H31">
            <v>1.648000000000005E-2</v>
          </cell>
          <cell r="I31">
            <v>5.2216667656395321E-2</v>
          </cell>
        </row>
        <row r="32">
          <cell r="A32" t="str">
            <v>E46Y</v>
          </cell>
          <cell r="C32">
            <v>40</v>
          </cell>
          <cell r="D32">
            <v>91.672465000000003</v>
          </cell>
          <cell r="E32">
            <v>1.4492</v>
          </cell>
          <cell r="F32">
            <v>19.39</v>
          </cell>
          <cell r="G32">
            <v>41.741925000000002</v>
          </cell>
          <cell r="H32">
            <v>2.0540000000000003E-2</v>
          </cell>
          <cell r="I32">
            <v>4.9208650436167019E-2</v>
          </cell>
        </row>
        <row r="33">
          <cell r="A33" t="str">
            <v>E56Y</v>
          </cell>
          <cell r="C33">
            <v>50</v>
          </cell>
          <cell r="D33">
            <v>101.31236</v>
          </cell>
          <cell r="E33">
            <v>1.44834</v>
          </cell>
          <cell r="F33">
            <v>19.38</v>
          </cell>
          <cell r="G33">
            <v>51.381819999999998</v>
          </cell>
          <cell r="H33">
            <v>1.967999999999992E-2</v>
          </cell>
          <cell r="I33">
            <v>3.8302674462593361E-2</v>
          </cell>
        </row>
        <row r="34">
          <cell r="A34" t="str">
            <v>E66Y</v>
          </cell>
          <cell r="C34">
            <v>60</v>
          </cell>
          <cell r="D34">
            <v>111.09294</v>
          </cell>
          <cell r="E34">
            <v>1.4488099999999999</v>
          </cell>
          <cell r="F34">
            <v>19.399999999999999</v>
          </cell>
          <cell r="G34">
            <v>61.162399999999998</v>
          </cell>
          <cell r="H34">
            <v>2.014999999999989E-2</v>
          </cell>
          <cell r="I34">
            <v>3.2946100619726103E-2</v>
          </cell>
        </row>
        <row r="35">
          <cell r="A35" t="str">
            <v>E76Y</v>
          </cell>
          <cell r="C35">
            <v>70</v>
          </cell>
          <cell r="D35">
            <v>120.57935999999999</v>
          </cell>
          <cell r="E35">
            <v>1.46289</v>
          </cell>
          <cell r="F35">
            <v>19.399999999999999</v>
          </cell>
          <cell r="G35">
            <v>70.648820000000001</v>
          </cell>
          <cell r="H35">
            <v>3.4229999999999983E-2</v>
          </cell>
          <cell r="I35">
            <v>4.8452420239664153E-2</v>
          </cell>
        </row>
        <row r="36">
          <cell r="A36" t="str">
            <v>E86Y</v>
          </cell>
          <cell r="C36">
            <v>80</v>
          </cell>
          <cell r="D36">
            <v>130.28264999999999</v>
          </cell>
          <cell r="E36">
            <v>1.46722</v>
          </cell>
          <cell r="F36">
            <v>19.41</v>
          </cell>
          <cell r="G36">
            <v>80.352109999999982</v>
          </cell>
          <cell r="H36">
            <v>3.8559999999999928E-2</v>
          </cell>
          <cell r="I36">
            <v>4.7990273867916919E-2</v>
          </cell>
        </row>
        <row r="37">
          <cell r="A37" t="str">
            <v>E96Y</v>
          </cell>
          <cell r="C37">
            <v>90</v>
          </cell>
          <cell r="D37">
            <v>140.26821000000001</v>
          </cell>
          <cell r="E37">
            <v>1.4661999999999999</v>
          </cell>
          <cell r="F37">
            <v>19.41</v>
          </cell>
          <cell r="G37">
            <v>90.337670000000003</v>
          </cell>
          <cell r="H37">
            <v>3.7539999999999907E-2</v>
          </cell>
          <cell r="I37">
            <v>4.1556491292210951E-2</v>
          </cell>
        </row>
        <row r="38">
          <cell r="A38" t="str">
            <v>E106Y</v>
          </cell>
          <cell r="C38">
            <v>100</v>
          </cell>
          <cell r="D38">
            <v>150.26972000000001</v>
          </cell>
          <cell r="E38">
            <v>1.4538</v>
          </cell>
          <cell r="F38">
            <v>19.41</v>
          </cell>
          <cell r="G38">
            <v>100.33918</v>
          </cell>
          <cell r="H38">
            <v>2.513999999999994E-2</v>
          </cell>
          <cell r="I38">
            <v>2.5055796580639025E-2</v>
          </cell>
        </row>
        <row r="40">
          <cell r="B40" t="str">
            <v>1000 pF step</v>
          </cell>
          <cell r="C40">
            <v>1</v>
          </cell>
          <cell r="D40">
            <v>1045.5838000000001</v>
          </cell>
          <cell r="E40">
            <v>1.97946</v>
          </cell>
          <cell r="F40">
            <v>19.43</v>
          </cell>
          <cell r="G40">
            <v>995.65090400000008</v>
          </cell>
          <cell r="H40">
            <v>0.52967999999999993</v>
          </cell>
          <cell r="I40">
            <v>5.3201021500236215E-2</v>
          </cell>
        </row>
        <row r="41">
          <cell r="B41" t="str">
            <v>100 pF step</v>
          </cell>
          <cell r="C41">
            <v>1</v>
          </cell>
          <cell r="D41">
            <v>146.87622999999999</v>
          </cell>
          <cell r="E41">
            <v>1.7224701</v>
          </cell>
          <cell r="F41">
            <v>19.41</v>
          </cell>
          <cell r="G41">
            <v>96.943333999999993</v>
          </cell>
          <cell r="H41">
            <v>0.27269009999999994</v>
          </cell>
          <cell r="I41">
            <v>0.28129687552420179</v>
          </cell>
        </row>
        <row r="42">
          <cell r="A42" t="str">
            <v>E06Y</v>
          </cell>
          <cell r="C42">
            <v>0</v>
          </cell>
          <cell r="D42">
            <v>49.932896</v>
          </cell>
          <cell r="E42">
            <v>1.4497800000000001</v>
          </cell>
          <cell r="F42">
            <v>19.46</v>
          </cell>
          <cell r="G42">
            <v>49.042311900000001</v>
          </cell>
          <cell r="H42">
            <v>1.4497439000000001</v>
          </cell>
          <cell r="I42">
            <v>2.9562002114135382</v>
          </cell>
        </row>
        <row r="43">
          <cell r="B43" t="str">
            <v>Cu jig</v>
          </cell>
          <cell r="D43">
            <v>0.89058409999999999</v>
          </cell>
          <cell r="E43">
            <v>3.6100000000000003E-5</v>
          </cell>
        </row>
      </sheetData>
      <sheetData sheetId="2">
        <row r="9">
          <cell r="B9" t="str">
            <v>3Y</v>
          </cell>
          <cell r="C9" t="str">
            <v>3Y</v>
          </cell>
          <cell r="F9">
            <v>-5.0004520249070391E-5</v>
          </cell>
          <cell r="G9" t="str">
            <v>microF</v>
          </cell>
          <cell r="H9">
            <v>9.9994035636780565E-7</v>
          </cell>
          <cell r="I9" t="str">
            <v>milliS</v>
          </cell>
          <cell r="J9">
            <v>1591.5</v>
          </cell>
          <cell r="K9">
            <v>-1.9997620392346935</v>
          </cell>
        </row>
        <row r="10">
          <cell r="B10" t="str">
            <v>A03Y</v>
          </cell>
          <cell r="C10" t="str">
            <v>3Y</v>
          </cell>
          <cell r="D10">
            <v>50</v>
          </cell>
          <cell r="E10">
            <v>-1</v>
          </cell>
          <cell r="F10">
            <v>0</v>
          </cell>
          <cell r="G10" t="str">
            <v>microF</v>
          </cell>
          <cell r="H10">
            <v>0</v>
          </cell>
          <cell r="I10" t="str">
            <v>milliS</v>
          </cell>
          <cell r="J10">
            <v>1591.5</v>
          </cell>
          <cell r="K10" t="e">
            <v>#DIV/0!</v>
          </cell>
          <cell r="M10">
            <v>19.63</v>
          </cell>
        </row>
        <row r="11">
          <cell r="B11" t="str">
            <v>A13Y</v>
          </cell>
          <cell r="C11" t="str">
            <v>3Y</v>
          </cell>
          <cell r="D11">
            <v>100074</v>
          </cell>
          <cell r="E11">
            <v>42</v>
          </cell>
          <cell r="F11">
            <v>0.10003304266786034</v>
          </cell>
          <cell r="G11" t="str">
            <v>microF</v>
          </cell>
          <cell r="H11">
            <v>4.2997435323815639E-5</v>
          </cell>
          <cell r="I11" t="str">
            <v>milliS</v>
          </cell>
          <cell r="J11">
            <v>1591.5</v>
          </cell>
          <cell r="K11">
            <v>4.298456754733454E-2</v>
          </cell>
          <cell r="M11">
            <v>19.66</v>
          </cell>
        </row>
        <row r="12">
          <cell r="B12" t="str">
            <v>A23Y</v>
          </cell>
          <cell r="C12" t="str">
            <v>3Y</v>
          </cell>
          <cell r="D12">
            <v>200518</v>
          </cell>
          <cell r="E12">
            <v>102</v>
          </cell>
          <cell r="F12">
            <v>0.20048612330581286</v>
          </cell>
          <cell r="G12" t="str">
            <v>microF</v>
          </cell>
          <cell r="H12">
            <v>1.0299385670588398E-4</v>
          </cell>
          <cell r="I12" t="str">
            <v>milliS</v>
          </cell>
          <cell r="J12">
            <v>1591.5</v>
          </cell>
          <cell r="K12">
            <v>5.1373658150221845E-2</v>
          </cell>
          <cell r="M12">
            <v>19.66</v>
          </cell>
        </row>
        <row r="13">
          <cell r="B13" t="str">
            <v>A33Y</v>
          </cell>
          <cell r="C13" t="str">
            <v>3Y</v>
          </cell>
          <cell r="D13">
            <v>300542</v>
          </cell>
          <cell r="E13">
            <v>152</v>
          </cell>
          <cell r="F13">
            <v>0.30051916597367323</v>
          </cell>
          <cell r="G13" t="str">
            <v>microF</v>
          </cell>
          <cell r="H13">
            <v>1.5299087452427424E-4</v>
          </cell>
          <cell r="I13" t="str">
            <v>milliS</v>
          </cell>
          <cell r="J13">
            <v>1591.5</v>
          </cell>
          <cell r="K13">
            <v>5.0910438880720291E-2</v>
          </cell>
          <cell r="M13">
            <v>19.63</v>
          </cell>
        </row>
        <row r="14">
          <cell r="B14" t="str">
            <v>A43Y</v>
          </cell>
          <cell r="C14" t="str">
            <v>3Y</v>
          </cell>
          <cell r="D14">
            <v>400980</v>
          </cell>
          <cell r="E14">
            <v>242</v>
          </cell>
          <cell r="F14">
            <v>0.40096624606919584</v>
          </cell>
          <cell r="G14" t="str">
            <v>microF</v>
          </cell>
          <cell r="H14">
            <v>2.4298550659737677E-4</v>
          </cell>
          <cell r="I14" t="str">
            <v>milliS</v>
          </cell>
          <cell r="J14">
            <v>1591.5</v>
          </cell>
          <cell r="K14">
            <v>6.0601872587986751E-2</v>
          </cell>
          <cell r="M14">
            <v>19.64</v>
          </cell>
        </row>
        <row r="15">
          <cell r="B15" t="str">
            <v>A53Y</v>
          </cell>
          <cell r="C15" t="str">
            <v>3Y</v>
          </cell>
          <cell r="D15">
            <v>500876</v>
          </cell>
          <cell r="E15">
            <v>398</v>
          </cell>
          <cell r="F15">
            <v>0.50087127716521862</v>
          </cell>
          <cell r="G15" t="str">
            <v>microF</v>
          </cell>
          <cell r="H15">
            <v>3.9897620219075442E-4</v>
          </cell>
          <cell r="I15" t="str">
            <v>milliS</v>
          </cell>
          <cell r="J15">
            <v>1591.5</v>
          </cell>
          <cell r="K15">
            <v>7.9658908848047286E-2</v>
          </cell>
          <cell r="M15">
            <v>19.649999999999999</v>
          </cell>
        </row>
        <row r="16">
          <cell r="B16" t="str">
            <v>A63Y</v>
          </cell>
          <cell r="C16" t="str">
            <v>3Y</v>
          </cell>
          <cell r="D16">
            <v>600902</v>
          </cell>
          <cell r="E16">
            <v>509</v>
          </cell>
          <cell r="F16">
            <v>0.60090632001388888</v>
          </cell>
          <cell r="G16" t="str">
            <v>microF</v>
          </cell>
          <cell r="H16">
            <v>5.0996958174758086E-4</v>
          </cell>
          <cell r="I16" t="str">
            <v>milliS</v>
          </cell>
          <cell r="J16">
            <v>1591.5</v>
          </cell>
          <cell r="K16">
            <v>8.4869372159008666E-2</v>
          </cell>
          <cell r="M16">
            <v>19.64</v>
          </cell>
        </row>
        <row r="17">
          <cell r="B17" t="str">
            <v>A73Y</v>
          </cell>
          <cell r="C17" t="str">
            <v>3Y</v>
          </cell>
          <cell r="D17">
            <v>701345</v>
          </cell>
          <cell r="E17">
            <v>709</v>
          </cell>
          <cell r="F17">
            <v>0.70135840056143639</v>
          </cell>
          <cell r="G17" t="str">
            <v>microF</v>
          </cell>
          <cell r="H17">
            <v>7.0995765302114204E-4</v>
          </cell>
          <cell r="I17" t="str">
            <v>milliS</v>
          </cell>
          <cell r="J17">
            <v>1591.5</v>
          </cell>
          <cell r="K17">
            <v>0.10122922934404441</v>
          </cell>
          <cell r="M17">
            <v>19.64</v>
          </cell>
        </row>
        <row r="18">
          <cell r="B18" t="str">
            <v>A83Y</v>
          </cell>
          <cell r="C18" t="str">
            <v>3Y</v>
          </cell>
          <cell r="D18">
            <v>801368</v>
          </cell>
          <cell r="E18">
            <v>967</v>
          </cell>
          <cell r="F18">
            <v>0.80139044313889174</v>
          </cell>
          <cell r="G18" t="str">
            <v>microF</v>
          </cell>
          <cell r="H18">
            <v>9.679422649640358E-4</v>
          </cell>
          <cell r="I18" t="str">
            <v>milliS</v>
          </cell>
          <cell r="J18">
            <v>1591.5</v>
          </cell>
          <cell r="K18">
            <v>0.12078660743794493</v>
          </cell>
          <cell r="M18">
            <v>19.64</v>
          </cell>
        </row>
        <row r="19">
          <cell r="B19" t="str">
            <v>A93Y</v>
          </cell>
          <cell r="C19" t="str">
            <v>3Y</v>
          </cell>
          <cell r="D19">
            <v>901808</v>
          </cell>
          <cell r="E19">
            <v>1295</v>
          </cell>
          <cell r="F19">
            <v>0.90183952341522433</v>
          </cell>
          <cell r="G19" t="str">
            <v>microF</v>
          </cell>
          <cell r="H19">
            <v>1.2959227018526759E-3</v>
          </cell>
          <cell r="I19" t="str">
            <v>milliS</v>
          </cell>
          <cell r="J19">
            <v>1591.5</v>
          </cell>
          <cell r="K19">
            <v>0.1437021685889209</v>
          </cell>
          <cell r="M19">
            <v>19.63</v>
          </cell>
        </row>
        <row r="20">
          <cell r="B20" t="str">
            <v>A103Y</v>
          </cell>
          <cell r="C20" t="str">
            <v>3Y</v>
          </cell>
          <cell r="D20">
            <v>1001834</v>
          </cell>
          <cell r="E20">
            <v>1654</v>
          </cell>
          <cell r="F20">
            <v>1.0018745662638946</v>
          </cell>
          <cell r="G20" t="str">
            <v>microF</v>
          </cell>
          <cell r="H20">
            <v>1.6549012897887183E-3</v>
          </cell>
          <cell r="I20" t="str">
            <v>milliS</v>
          </cell>
          <cell r="J20">
            <v>1591.5</v>
          </cell>
          <cell r="K20">
            <v>0.16518561760486383</v>
          </cell>
          <cell r="M20">
            <v>19.64</v>
          </cell>
        </row>
        <row r="21">
          <cell r="B21" t="str">
            <v>B04Y</v>
          </cell>
          <cell r="C21" t="str">
            <v>4Y</v>
          </cell>
          <cell r="D21">
            <v>498</v>
          </cell>
          <cell r="E21">
            <v>10</v>
          </cell>
          <cell r="F21">
            <v>0</v>
          </cell>
          <cell r="G21" t="str">
            <v>nF</v>
          </cell>
          <cell r="H21">
            <v>0</v>
          </cell>
          <cell r="I21" t="str">
            <v>microS</v>
          </cell>
          <cell r="J21">
            <v>1591.5</v>
          </cell>
          <cell r="K21" t="e">
            <v>#DIV/0!</v>
          </cell>
          <cell r="M21">
            <v>19.61</v>
          </cell>
        </row>
        <row r="22">
          <cell r="B22" t="str">
            <v>B14Y</v>
          </cell>
          <cell r="C22" t="str">
            <v>4Y</v>
          </cell>
          <cell r="D22">
            <v>100701</v>
          </cell>
          <cell r="E22">
            <v>51</v>
          </cell>
          <cell r="F22">
            <v>10.021205885035201</v>
          </cell>
          <cell r="G22" t="str">
            <v>nF</v>
          </cell>
          <cell r="H22">
            <v>4.0997554611080034E-3</v>
          </cell>
          <cell r="I22" t="str">
            <v>microS</v>
          </cell>
          <cell r="J22">
            <v>1591.5</v>
          </cell>
          <cell r="K22">
            <v>4.0912070301598963E-2</v>
          </cell>
          <cell r="M22">
            <v>19.579999999999998</v>
          </cell>
        </row>
        <row r="23">
          <cell r="B23" t="str">
            <v>B24Y</v>
          </cell>
          <cell r="C23" t="str">
            <v>4Y</v>
          </cell>
          <cell r="D23">
            <v>200687</v>
          </cell>
          <cell r="E23">
            <v>69</v>
          </cell>
          <cell r="F23">
            <v>20.020709808282309</v>
          </cell>
          <cell r="G23" t="str">
            <v>nF</v>
          </cell>
          <cell r="H23">
            <v>5.8996481025700535E-3</v>
          </cell>
          <cell r="I23" t="str">
            <v>microS</v>
          </cell>
          <cell r="J23">
            <v>1591.5</v>
          </cell>
          <cell r="K23">
            <v>2.946864221182155E-2</v>
          </cell>
          <cell r="M23">
            <v>19.600000000000001</v>
          </cell>
        </row>
        <row r="24">
          <cell r="B24" t="str">
            <v>B34Y</v>
          </cell>
          <cell r="C24" t="str">
            <v>4Y</v>
          </cell>
          <cell r="D24">
            <v>300887</v>
          </cell>
          <cell r="E24">
            <v>72</v>
          </cell>
          <cell r="F24">
            <v>30.041615666196012</v>
          </cell>
          <cell r="G24" t="str">
            <v>nF</v>
          </cell>
          <cell r="H24">
            <v>6.1996302094803951E-3</v>
          </cell>
          <cell r="I24" t="str">
            <v>microS</v>
          </cell>
          <cell r="J24">
            <v>1591.5</v>
          </cell>
          <cell r="K24">
            <v>2.063744784804886E-2</v>
          </cell>
          <cell r="M24">
            <v>19.600000000000001</v>
          </cell>
        </row>
        <row r="25">
          <cell r="B25" t="str">
            <v>B44Y</v>
          </cell>
          <cell r="C25" t="str">
            <v>4Y</v>
          </cell>
          <cell r="D25">
            <v>400992</v>
          </cell>
          <cell r="E25">
            <v>71</v>
          </cell>
          <cell r="F25">
            <v>40.053020665262395</v>
          </cell>
          <cell r="G25" t="str">
            <v>nF</v>
          </cell>
          <cell r="H25">
            <v>6.0996361738436143E-3</v>
          </cell>
          <cell r="I25" t="str">
            <v>microS</v>
          </cell>
          <cell r="J25">
            <v>1591.5</v>
          </cell>
          <cell r="K25">
            <v>1.5229377268238262E-2</v>
          </cell>
          <cell r="M25">
            <v>19.600000000000001</v>
          </cell>
        </row>
        <row r="26">
          <cell r="B26" t="str">
            <v>B54Y</v>
          </cell>
          <cell r="C26" t="str">
            <v>4Y</v>
          </cell>
          <cell r="D26">
            <v>501146</v>
          </cell>
          <cell r="E26">
            <v>64</v>
          </cell>
          <cell r="F26">
            <v>50.069326107313188</v>
          </cell>
          <cell r="G26" t="str">
            <v>nF</v>
          </cell>
          <cell r="H26">
            <v>5.3996779243861504E-3</v>
          </cell>
          <cell r="I26" t="str">
            <v>microS</v>
          </cell>
          <cell r="J26">
            <v>1591.5</v>
          </cell>
          <cell r="K26">
            <v>1.0784737991430447E-2</v>
          </cell>
          <cell r="M26">
            <v>19.62</v>
          </cell>
        </row>
        <row r="27">
          <cell r="B27" t="str">
            <v>B64Y</v>
          </cell>
          <cell r="C27" t="str">
            <v>4Y</v>
          </cell>
          <cell r="D27">
            <v>601345</v>
          </cell>
          <cell r="E27">
            <v>39</v>
          </cell>
          <cell r="F27">
            <v>60.090131956186404</v>
          </cell>
          <cell r="G27" t="str">
            <v>nF</v>
          </cell>
          <cell r="H27">
            <v>2.8998270334666368E-3</v>
          </cell>
          <cell r="I27" t="str">
            <v>microS</v>
          </cell>
          <cell r="J27">
            <v>1591.5</v>
          </cell>
          <cell r="K27">
            <v>4.8259456348959144E-3</v>
          </cell>
          <cell r="M27">
            <v>19.600000000000001</v>
          </cell>
        </row>
        <row r="28">
          <cell r="B28" t="str">
            <v>B74Y</v>
          </cell>
          <cell r="C28" t="str">
            <v>4Y</v>
          </cell>
          <cell r="D28">
            <v>701328</v>
          </cell>
          <cell r="E28">
            <v>115</v>
          </cell>
          <cell r="F28">
            <v>70.089335852312004</v>
          </cell>
          <cell r="G28" t="str">
            <v>nF</v>
          </cell>
          <cell r="H28">
            <v>1.049937374186196E-2</v>
          </cell>
          <cell r="I28" t="str">
            <v>microS</v>
          </cell>
          <cell r="J28">
            <v>1591.5</v>
          </cell>
          <cell r="K28">
            <v>1.4980452757419259E-2</v>
          </cell>
          <cell r="M28">
            <v>19.61</v>
          </cell>
        </row>
        <row r="29">
          <cell r="B29" t="str">
            <v>B84Y</v>
          </cell>
          <cell r="C29" t="str">
            <v>4Y</v>
          </cell>
          <cell r="D29">
            <v>801525</v>
          </cell>
          <cell r="E29">
            <v>205</v>
          </cell>
          <cell r="F29">
            <v>80.109941683104225</v>
          </cell>
          <cell r="G29" t="str">
            <v>nF</v>
          </cell>
          <cell r="H29">
            <v>1.9498836949172212E-2</v>
          </cell>
          <cell r="I29" t="str">
            <v>microS</v>
          </cell>
          <cell r="J29">
            <v>1591.5</v>
          </cell>
          <cell r="K29">
            <v>2.434085228405317E-2</v>
          </cell>
          <cell r="M29">
            <v>19.62</v>
          </cell>
        </row>
        <row r="30">
          <cell r="B30" t="str">
            <v>B94Y</v>
          </cell>
          <cell r="C30" t="str">
            <v>4Y</v>
          </cell>
          <cell r="D30">
            <v>901626</v>
          </cell>
          <cell r="E30">
            <v>352</v>
          </cell>
          <cell r="F30">
            <v>90.120946646008619</v>
          </cell>
          <cell r="G30" t="str">
            <v>nF</v>
          </cell>
          <cell r="H30">
            <v>3.4197960187778959E-2</v>
          </cell>
          <cell r="I30" t="str">
            <v>microS</v>
          </cell>
          <cell r="J30">
            <v>1591.5</v>
          </cell>
          <cell r="K30">
            <v>3.7947917355706691E-2</v>
          </cell>
          <cell r="M30">
            <v>19.64</v>
          </cell>
        </row>
        <row r="31">
          <cell r="B31" t="str">
            <v>B104Y</v>
          </cell>
          <cell r="C31" t="str">
            <v>4Y</v>
          </cell>
          <cell r="D31">
            <v>1001825</v>
          </cell>
          <cell r="E31">
            <v>544</v>
          </cell>
          <cell r="F31">
            <v>100.14175249488183</v>
          </cell>
          <cell r="G31" t="str">
            <v>nF</v>
          </cell>
          <cell r="H31">
            <v>5.3396815030040824E-2</v>
          </cell>
          <cell r="I31" t="str">
            <v>microS</v>
          </cell>
          <cell r="J31">
            <v>1591.5</v>
          </cell>
          <cell r="K31">
            <v>5.3322886976548432E-2</v>
          </cell>
          <cell r="M31">
            <v>19.63</v>
          </cell>
        </row>
        <row r="32">
          <cell r="B32" t="str">
            <v>C05Y</v>
          </cell>
          <cell r="C32" t="str">
            <v>5Y</v>
          </cell>
          <cell r="D32">
            <v>4978</v>
          </cell>
          <cell r="E32">
            <v>160</v>
          </cell>
          <cell r="F32">
            <v>0</v>
          </cell>
          <cell r="G32" t="str">
            <v>nF</v>
          </cell>
          <cell r="H32">
            <v>0</v>
          </cell>
          <cell r="I32" t="str">
            <v>microS</v>
          </cell>
          <cell r="J32">
            <v>1591.5</v>
          </cell>
          <cell r="K32" t="e">
            <v>#DIV/0!</v>
          </cell>
          <cell r="M32">
            <v>19.61</v>
          </cell>
        </row>
        <row r="33">
          <cell r="B33" t="str">
            <v>C15Y</v>
          </cell>
          <cell r="C33" t="str">
            <v>5Y</v>
          </cell>
          <cell r="D33">
            <v>104565</v>
          </cell>
          <cell r="E33">
            <v>184</v>
          </cell>
          <cell r="F33">
            <v>0.99596003160883473</v>
          </cell>
          <cell r="G33" t="str">
            <v>nF</v>
          </cell>
          <cell r="H33">
            <v>2.3998568552827338E-4</v>
          </cell>
          <cell r="I33" t="str">
            <v>microS</v>
          </cell>
          <cell r="J33">
            <v>1591.5</v>
          </cell>
          <cell r="K33">
            <v>2.4096663691863713E-2</v>
          </cell>
          <cell r="M33">
            <v>19.64</v>
          </cell>
        </row>
        <row r="34">
          <cell r="B34" t="str">
            <v>C25Y</v>
          </cell>
          <cell r="C34" t="str">
            <v>5Y</v>
          </cell>
          <cell r="D34">
            <v>204874</v>
          </cell>
          <cell r="E34">
            <v>180</v>
          </cell>
          <cell r="F34">
            <v>1.9991407159416352</v>
          </cell>
          <cell r="G34" t="str">
            <v>nF</v>
          </cell>
          <cell r="H34">
            <v>1.9998807127356115E-4</v>
          </cell>
          <cell r="I34" t="str">
            <v>microS</v>
          </cell>
          <cell r="J34">
            <v>1591.5</v>
          </cell>
          <cell r="K34">
            <v>1.0004012282560397E-2</v>
          </cell>
          <cell r="M34">
            <v>19.63</v>
          </cell>
        </row>
        <row r="35">
          <cell r="B35" t="str">
            <v>C35Y</v>
          </cell>
          <cell r="C35" t="str">
            <v>5Y</v>
          </cell>
          <cell r="D35">
            <v>304422</v>
          </cell>
          <cell r="E35">
            <v>185</v>
          </cell>
          <cell r="F35">
            <v>2.9947107122925276</v>
          </cell>
          <cell r="G35" t="str">
            <v>nF</v>
          </cell>
          <cell r="H35">
            <v>2.4998508909195141E-4</v>
          </cell>
          <cell r="I35" t="str">
            <v>microS</v>
          </cell>
          <cell r="J35">
            <v>1591.5</v>
          </cell>
          <cell r="K35">
            <v>8.3478131104425743E-3</v>
          </cell>
          <cell r="M35">
            <v>19.63</v>
          </cell>
        </row>
        <row r="36">
          <cell r="B36" t="str">
            <v>C45Y</v>
          </cell>
          <cell r="C36" t="str">
            <v>5Y</v>
          </cell>
          <cell r="D36">
            <v>404764</v>
          </cell>
          <cell r="E36">
            <v>163</v>
          </cell>
          <cell r="F36">
            <v>3.9982214264589713</v>
          </cell>
          <cell r="G36" t="str">
            <v>nF</v>
          </cell>
          <cell r="H36">
            <v>2.9998210691034172E-5</v>
          </cell>
          <cell r="I36" t="str">
            <v>microS</v>
          </cell>
          <cell r="J36">
            <v>1591.5</v>
          </cell>
          <cell r="K36">
            <v>7.5031218173023562E-4</v>
          </cell>
          <cell r="M36">
            <v>19.63</v>
          </cell>
        </row>
        <row r="37">
          <cell r="B37" t="str">
            <v>C55Y</v>
          </cell>
          <cell r="C37" t="str">
            <v>5Y</v>
          </cell>
          <cell r="D37">
            <v>505170</v>
          </cell>
          <cell r="E37">
            <v>136</v>
          </cell>
          <cell r="F37">
            <v>5.0023721984846041</v>
          </cell>
          <cell r="G37" t="str">
            <v>nF</v>
          </cell>
          <cell r="H37">
            <v>-2.3998568552827338E-4</v>
          </cell>
          <cell r="I37" t="str">
            <v>microS</v>
          </cell>
          <cell r="J37">
            <v>1591.5</v>
          </cell>
          <cell r="K37">
            <v>-4.7975866209008372E-3</v>
          </cell>
          <cell r="M37">
            <v>19.63</v>
          </cell>
        </row>
        <row r="38">
          <cell r="B38" t="str">
            <v>C65Y</v>
          </cell>
          <cell r="C38" t="str">
            <v>5Y</v>
          </cell>
          <cell r="D38">
            <v>604666</v>
          </cell>
          <cell r="E38">
            <v>123</v>
          </cell>
          <cell r="F38">
            <v>5.9974221478249055</v>
          </cell>
          <cell r="G38" t="str">
            <v>nF</v>
          </cell>
          <cell r="H38">
            <v>-3.6997793185608807E-4</v>
          </cell>
          <cell r="I38" t="str">
            <v>microS</v>
          </cell>
          <cell r="J38">
            <v>1591.5</v>
          </cell>
          <cell r="K38">
            <v>-6.1691409075789114E-3</v>
          </cell>
          <cell r="M38">
            <v>19.63</v>
          </cell>
        </row>
        <row r="39">
          <cell r="B39" t="str">
            <v>C75Y</v>
          </cell>
          <cell r="C39" t="str">
            <v>5Y</v>
          </cell>
          <cell r="D39">
            <v>704988</v>
          </cell>
          <cell r="E39">
            <v>158</v>
          </cell>
          <cell r="F39">
            <v>7.0007328439103542</v>
          </cell>
          <cell r="G39" t="str">
            <v>nF</v>
          </cell>
          <cell r="H39">
            <v>-1.9998807127356115E-5</v>
          </cell>
          <cell r="I39" t="str">
            <v>microS</v>
          </cell>
          <cell r="J39">
            <v>1591.5</v>
          </cell>
          <cell r="K39">
            <v>-2.8567621023052424E-4</v>
          </cell>
          <cell r="M39">
            <v>19.62</v>
          </cell>
        </row>
        <row r="40">
          <cell r="B40" t="str">
            <v>C85Y</v>
          </cell>
          <cell r="C40" t="str">
            <v>5Y</v>
          </cell>
          <cell r="D40">
            <v>804469</v>
          </cell>
          <cell r="E40">
            <v>238</v>
          </cell>
          <cell r="F40">
            <v>7.9956327796899078</v>
          </cell>
          <cell r="G40" t="str">
            <v>nF</v>
          </cell>
          <cell r="H40">
            <v>7.7995347796688851E-4</v>
          </cell>
          <cell r="I40" t="str">
            <v>microS</v>
          </cell>
          <cell r="J40">
            <v>1591.5</v>
          </cell>
          <cell r="K40">
            <v>9.7550465896618019E-3</v>
          </cell>
          <cell r="M40">
            <v>19.61</v>
          </cell>
        </row>
        <row r="41">
          <cell r="B41" t="str">
            <v>C95Y</v>
          </cell>
          <cell r="C41" t="str">
            <v>5Y</v>
          </cell>
          <cell r="D41">
            <v>904780</v>
          </cell>
          <cell r="E41">
            <v>358</v>
          </cell>
          <cell r="F41">
            <v>8.9988334658308098</v>
          </cell>
          <cell r="G41" t="str">
            <v>nF</v>
          </cell>
          <cell r="H41">
            <v>1.9798819056082557E-3</v>
          </cell>
          <cell r="I41" t="str">
            <v>microS</v>
          </cell>
          <cell r="J41">
            <v>1591.5</v>
          </cell>
          <cell r="K41">
            <v>2.2002222920624166E-2</v>
          </cell>
          <cell r="M41">
            <v>19.63</v>
          </cell>
        </row>
        <row r="42">
          <cell r="B42" t="str">
            <v>C105Y</v>
          </cell>
          <cell r="C42" t="str">
            <v>5Y</v>
          </cell>
          <cell r="D42">
            <v>1004265</v>
          </cell>
          <cell r="E42">
            <v>523</v>
          </cell>
          <cell r="F42">
            <v>9.9937734052265625</v>
          </cell>
          <cell r="G42" t="str">
            <v>nF</v>
          </cell>
          <cell r="H42">
            <v>3.6297834936151346E-3</v>
          </cell>
          <cell r="I42" t="str">
            <v>microS</v>
          </cell>
          <cell r="J42">
            <v>1591.5</v>
          </cell>
          <cell r="K42">
            <v>3.632157829743575E-2</v>
          </cell>
          <cell r="M42">
            <v>19.62</v>
          </cell>
        </row>
        <row r="43">
          <cell r="B43" t="str">
            <v>D06Y</v>
          </cell>
          <cell r="C43" t="str">
            <v>6Y</v>
          </cell>
          <cell r="D43">
            <v>49835</v>
          </cell>
          <cell r="E43">
            <v>1389</v>
          </cell>
          <cell r="F43">
            <v>0</v>
          </cell>
          <cell r="G43" t="str">
            <v>pF</v>
          </cell>
          <cell r="H43">
            <v>0</v>
          </cell>
          <cell r="I43" t="str">
            <v>nS</v>
          </cell>
          <cell r="J43">
            <v>1591.5</v>
          </cell>
          <cell r="K43" t="e">
            <v>#DIV/0!</v>
          </cell>
          <cell r="M43">
            <v>19.600000000000001</v>
          </cell>
        </row>
        <row r="44">
          <cell r="B44" t="str">
            <v>D16Y</v>
          </cell>
          <cell r="C44" t="str">
            <v>6Y</v>
          </cell>
          <cell r="D44">
            <v>146780</v>
          </cell>
          <cell r="E44">
            <v>1810</v>
          </cell>
          <cell r="F44">
            <v>96.959966929142354</v>
          </cell>
          <cell r="G44" t="str">
            <v>pF</v>
          </cell>
          <cell r="H44">
            <v>0.42100182594575164</v>
          </cell>
          <cell r="I44" t="str">
            <v>nS</v>
          </cell>
          <cell r="J44">
            <v>1591.5</v>
          </cell>
          <cell r="K44">
            <v>0.43421518727086067</v>
          </cell>
          <cell r="M44">
            <v>19.600000000000001</v>
          </cell>
        </row>
        <row r="45">
          <cell r="B45" t="str">
            <v>D26Y</v>
          </cell>
          <cell r="C45" t="str">
            <v>6Y</v>
          </cell>
          <cell r="D45">
            <v>245744</v>
          </cell>
          <cell r="E45">
            <v>1373</v>
          </cell>
          <cell r="F45">
            <v>195.93924556316827</v>
          </cell>
          <cell r="G45" t="str">
            <v>pF</v>
          </cell>
          <cell r="H45">
            <v>-1.600006939461289E-2</v>
          </cell>
          <cell r="I45" t="str">
            <v>nS</v>
          </cell>
          <cell r="J45">
            <v>1591.5</v>
          </cell>
          <cell r="K45">
            <v>-8.1660855128903691E-3</v>
          </cell>
          <cell r="M45">
            <v>19.61</v>
          </cell>
        </row>
        <row r="46">
          <cell r="B46" t="str">
            <v>D36Y</v>
          </cell>
          <cell r="C46" t="str">
            <v>6Y</v>
          </cell>
          <cell r="D46">
            <v>342566</v>
          </cell>
          <cell r="E46">
            <v>1774</v>
          </cell>
          <cell r="F46">
            <v>292.77619350286005</v>
          </cell>
          <cell r="G46" t="str">
            <v>pF</v>
          </cell>
          <cell r="H46">
            <v>0.38500166980787265</v>
          </cell>
          <cell r="I46" t="str">
            <v>nS</v>
          </cell>
          <cell r="J46">
            <v>1591.5</v>
          </cell>
          <cell r="K46">
            <v>0.13150441745082586</v>
          </cell>
          <cell r="M46">
            <v>19.600000000000001</v>
          </cell>
        </row>
        <row r="47">
          <cell r="B47" t="str">
            <v>D46Y</v>
          </cell>
          <cell r="C47" t="str">
            <v>6Y</v>
          </cell>
          <cell r="D47">
            <v>442268</v>
          </cell>
          <cell r="E47">
            <v>1324</v>
          </cell>
          <cell r="F47">
            <v>392.49358607358937</v>
          </cell>
          <cell r="G47" t="str">
            <v>pF</v>
          </cell>
          <cell r="H47">
            <v>-6.5000281915614869E-2</v>
          </cell>
          <cell r="I47" t="str">
            <v>nS</v>
          </cell>
          <cell r="J47">
            <v>1591.5</v>
          </cell>
          <cell r="K47">
            <v>-1.6561366373115689E-2</v>
          </cell>
          <cell r="M47">
            <v>19.62</v>
          </cell>
        </row>
        <row r="48">
          <cell r="B48" t="str">
            <v>D56Y</v>
          </cell>
          <cell r="C48" t="str">
            <v>6Y</v>
          </cell>
          <cell r="D48">
            <v>539069</v>
          </cell>
          <cell r="E48">
            <v>1704</v>
          </cell>
          <cell r="F48">
            <v>489.30953077117977</v>
          </cell>
          <cell r="G48" t="str">
            <v>pF</v>
          </cell>
          <cell r="H48">
            <v>0.31500136620644126</v>
          </cell>
          <cell r="I48" t="str">
            <v>nS</v>
          </cell>
          <cell r="J48">
            <v>1591.5</v>
          </cell>
          <cell r="K48">
            <v>6.4378707163216448E-2</v>
          </cell>
          <cell r="M48">
            <v>19.61</v>
          </cell>
        </row>
        <row r="49">
          <cell r="B49" t="str">
            <v>D66Y</v>
          </cell>
          <cell r="C49" t="str">
            <v>6Y</v>
          </cell>
          <cell r="D49">
            <v>641874</v>
          </cell>
          <cell r="E49">
            <v>1678</v>
          </cell>
          <cell r="F49">
            <v>592.13040240097473</v>
          </cell>
          <cell r="G49" t="str">
            <v>pF</v>
          </cell>
          <cell r="H49">
            <v>0.28900125344019534</v>
          </cell>
          <cell r="I49" t="str">
            <v>nS</v>
          </cell>
          <cell r="J49">
            <v>1591.5</v>
          </cell>
          <cell r="K49">
            <v>4.8808544275510006E-2</v>
          </cell>
          <cell r="M49">
            <v>19.61</v>
          </cell>
        </row>
        <row r="50">
          <cell r="B50" t="str">
            <v>D76Y</v>
          </cell>
          <cell r="C50" t="str">
            <v>6Y</v>
          </cell>
          <cell r="D50">
            <v>740895</v>
          </cell>
          <cell r="E50">
            <v>1316</v>
          </cell>
          <cell r="F50">
            <v>691.16668983499005</v>
          </cell>
          <cell r="G50" t="str">
            <v>pF</v>
          </cell>
          <cell r="H50">
            <v>-7.3000316612921307E-2</v>
          </cell>
          <cell r="I50" t="str">
            <v>nS</v>
          </cell>
          <cell r="J50">
            <v>1591.5</v>
          </cell>
          <cell r="K50">
            <v>-1.0562225441022966E-2</v>
          </cell>
          <cell r="M50">
            <v>19.61</v>
          </cell>
        </row>
        <row r="51">
          <cell r="B51" t="str">
            <v>D86Y</v>
          </cell>
          <cell r="C51" t="str">
            <v>6Y</v>
          </cell>
          <cell r="D51">
            <v>837712</v>
          </cell>
          <cell r="E51">
            <v>1790</v>
          </cell>
          <cell r="F51">
            <v>787.99863700275284</v>
          </cell>
          <cell r="G51" t="str">
            <v>pF</v>
          </cell>
          <cell r="H51">
            <v>0.40100173920248555</v>
          </cell>
          <cell r="I51" t="str">
            <v>nS</v>
          </cell>
          <cell r="J51">
            <v>1591.5</v>
          </cell>
          <cell r="K51">
            <v>5.0890214172443861E-2</v>
          </cell>
          <cell r="M51">
            <v>19.63</v>
          </cell>
        </row>
        <row r="52">
          <cell r="B52" t="str">
            <v>D96Y</v>
          </cell>
          <cell r="C52" t="str">
            <v>6Y</v>
          </cell>
          <cell r="D52">
            <v>937432</v>
          </cell>
          <cell r="E52">
            <v>1496</v>
          </cell>
          <cell r="F52">
            <v>887.7340323524262</v>
          </cell>
          <cell r="G52" t="str">
            <v>pF</v>
          </cell>
          <cell r="H52">
            <v>0.10700046407647371</v>
          </cell>
          <cell r="I52" t="str">
            <v>nS</v>
          </cell>
          <cell r="J52">
            <v>1591.5</v>
          </cell>
          <cell r="K52">
            <v>1.2053586270127226E-2</v>
          </cell>
          <cell r="M52">
            <v>19.63</v>
          </cell>
        </row>
        <row r="53">
          <cell r="B53" t="str">
            <v>D106Y</v>
          </cell>
          <cell r="C53" t="str">
            <v>6Y</v>
          </cell>
          <cell r="D53">
            <v>1034036</v>
          </cell>
          <cell r="E53">
            <v>1964</v>
          </cell>
          <cell r="F53">
            <v>984.3529466360186</v>
          </cell>
          <cell r="G53" t="str">
            <v>pF</v>
          </cell>
          <cell r="H53">
            <v>0.57500249386890079</v>
          </cell>
          <cell r="I53" t="str">
            <v>nS</v>
          </cell>
          <cell r="J53">
            <v>1591.5</v>
          </cell>
          <cell r="K53">
            <v>5.8416074744785551E-2</v>
          </cell>
          <cell r="M53">
            <v>19.63</v>
          </cell>
        </row>
        <row r="54">
          <cell r="B54" t="str">
            <v/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1591.5</v>
          </cell>
          <cell r="K54" t="e">
            <v>#N/A</v>
          </cell>
        </row>
        <row r="55">
          <cell r="B55" t="str">
            <v>E06Y</v>
          </cell>
          <cell r="C55" t="str">
            <v>6Y</v>
          </cell>
          <cell r="D55">
            <v>49862</v>
          </cell>
          <cell r="E55">
            <v>1389</v>
          </cell>
          <cell r="F55">
            <v>48.994562896053388</v>
          </cell>
          <cell r="G55" t="str">
            <v>pF</v>
          </cell>
          <cell r="H55">
            <v>1.3800059852853617</v>
          </cell>
          <cell r="I55" t="str">
            <v>nS</v>
          </cell>
          <cell r="J55">
            <v>1591.6</v>
          </cell>
          <cell r="K55">
            <v>2.8165617927827751</v>
          </cell>
          <cell r="M55">
            <v>19.64</v>
          </cell>
        </row>
        <row r="56">
          <cell r="B56" t="str">
            <v>coax_open6Y</v>
          </cell>
          <cell r="C56" t="str">
            <v>6Y</v>
          </cell>
          <cell r="D56">
            <v>0</v>
          </cell>
          <cell r="E56">
            <v>14</v>
          </cell>
          <cell r="F56">
            <v>0</v>
          </cell>
          <cell r="G56" t="str">
            <v>pF</v>
          </cell>
          <cell r="H56">
            <v>0</v>
          </cell>
          <cell r="I56" t="str">
            <v>nS</v>
          </cell>
          <cell r="J56">
            <v>1591.4</v>
          </cell>
          <cell r="K56" t="e">
            <v>#DIV/0!</v>
          </cell>
        </row>
        <row r="57">
          <cell r="B57" t="str">
            <v>GR1000A6Y</v>
          </cell>
          <cell r="C57" t="str">
            <v>6Y</v>
          </cell>
          <cell r="D57">
            <v>999876</v>
          </cell>
          <cell r="E57">
            <v>-176</v>
          </cell>
          <cell r="F57">
            <v>1000.0303666330717</v>
          </cell>
          <cell r="G57" t="str">
            <v>pF</v>
          </cell>
          <cell r="H57">
            <v>-0.19000082406102806</v>
          </cell>
          <cell r="I57" t="str">
            <v>nS</v>
          </cell>
          <cell r="J57">
            <v>1591.4</v>
          </cell>
          <cell r="K57">
            <v>-1.9001289490255997E-2</v>
          </cell>
        </row>
        <row r="58">
          <cell r="B58" t="str">
            <v>GR1000B6Y</v>
          </cell>
          <cell r="C58" t="str">
            <v>6Y</v>
          </cell>
          <cell r="D58">
            <v>999862</v>
          </cell>
          <cell r="E58">
            <v>-166</v>
          </cell>
          <cell r="F58">
            <v>1000.0163644716707</v>
          </cell>
          <cell r="G58" t="str">
            <v>pF</v>
          </cell>
          <cell r="H58">
            <v>-0.18000078068939501</v>
          </cell>
          <cell r="I58" t="str">
            <v>nS</v>
          </cell>
          <cell r="J58">
            <v>1591.4</v>
          </cell>
          <cell r="K58">
            <v>-1.8001473674233666E-2</v>
          </cell>
        </row>
        <row r="59">
          <cell r="B59" t="str">
            <v>E16Y</v>
          </cell>
          <cell r="C59" t="str">
            <v>6Y</v>
          </cell>
          <cell r="D59">
            <v>60186</v>
          </cell>
          <cell r="E59">
            <v>1397</v>
          </cell>
          <cell r="F59">
            <v>10.325593878760797</v>
          </cell>
          <cell r="G59" t="str">
            <v>pF</v>
          </cell>
          <cell r="H59">
            <v>8.0000346973064448E-3</v>
          </cell>
          <cell r="I59" t="str">
            <v>nS</v>
          </cell>
          <cell r="J59">
            <v>1591.7</v>
          </cell>
          <cell r="K59">
            <v>7.7470390728059682E-2</v>
          </cell>
          <cell r="M59">
            <v>19.670000000000002</v>
          </cell>
        </row>
        <row r="60">
          <cell r="B60" t="str">
            <v>E26Y</v>
          </cell>
          <cell r="C60" t="str">
            <v>6Y</v>
          </cell>
          <cell r="D60">
            <v>70925</v>
          </cell>
          <cell r="E60">
            <v>1397</v>
          </cell>
          <cell r="F60">
            <v>21.066251827619013</v>
          </cell>
          <cell r="G60" t="str">
            <v>pF</v>
          </cell>
          <cell r="H60">
            <v>8.0000346973064448E-3</v>
          </cell>
          <cell r="I60" t="str">
            <v>nS</v>
          </cell>
          <cell r="J60">
            <v>1591.7</v>
          </cell>
          <cell r="K60">
            <v>3.7972003697312254E-2</v>
          </cell>
          <cell r="M60">
            <v>19.649999999999999</v>
          </cell>
        </row>
        <row r="61">
          <cell r="B61" t="str">
            <v>E36Y</v>
          </cell>
          <cell r="C61" t="str">
            <v>6Y</v>
          </cell>
          <cell r="D61">
            <v>81559</v>
          </cell>
          <cell r="E61">
            <v>1384</v>
          </cell>
          <cell r="F61">
            <v>31.701893565970654</v>
          </cell>
          <cell r="G61" t="str">
            <v>pF</v>
          </cell>
          <cell r="H61">
            <v>-5.000021685816528E-3</v>
          </cell>
          <cell r="I61" t="str">
            <v>nS</v>
          </cell>
          <cell r="J61">
            <v>1591.7</v>
          </cell>
          <cell r="K61">
            <v>-1.5770504974376282E-2</v>
          </cell>
          <cell r="M61">
            <v>19.62</v>
          </cell>
        </row>
        <row r="62">
          <cell r="B62" t="str">
            <v>E46Y</v>
          </cell>
          <cell r="C62" t="str">
            <v>6Y</v>
          </cell>
          <cell r="D62">
            <v>91751</v>
          </cell>
          <cell r="E62">
            <v>1381</v>
          </cell>
          <cell r="F62">
            <v>41.895467065808894</v>
          </cell>
          <cell r="G62" t="str">
            <v>pF</v>
          </cell>
          <cell r="H62">
            <v>-8.0000346973064448E-3</v>
          </cell>
          <cell r="I62" t="str">
            <v>nS</v>
          </cell>
          <cell r="J62">
            <v>1591.7</v>
          </cell>
          <cell r="K62">
            <v>-1.9093421038374945E-2</v>
          </cell>
          <cell r="M62">
            <v>19.62</v>
          </cell>
        </row>
        <row r="63">
          <cell r="B63" t="str">
            <v>E56Y</v>
          </cell>
          <cell r="C63" t="str">
            <v>6Y</v>
          </cell>
          <cell r="D63">
            <v>101490</v>
          </cell>
          <cell r="E63">
            <v>1391</v>
          </cell>
          <cell r="F63">
            <v>51.635970628890206</v>
          </cell>
          <cell r="G63" t="str">
            <v>pF</v>
          </cell>
          <cell r="H63">
            <v>2.0000086743266112E-3</v>
          </cell>
          <cell r="I63" t="str">
            <v>nS</v>
          </cell>
          <cell r="J63">
            <v>1591.7</v>
          </cell>
          <cell r="K63">
            <v>3.8729193164391798E-3</v>
          </cell>
          <cell r="M63">
            <v>19.63</v>
          </cell>
        </row>
        <row r="64">
          <cell r="B64" t="str">
            <v>E66Y</v>
          </cell>
          <cell r="C64" t="str">
            <v>6Y</v>
          </cell>
          <cell r="D64">
            <v>110971</v>
          </cell>
          <cell r="E64">
            <v>1386</v>
          </cell>
          <cell r="F64">
            <v>61.118434360441071</v>
          </cell>
          <cell r="G64" t="str">
            <v>pF</v>
          </cell>
          <cell r="H64">
            <v>-3.0000130114899168E-3</v>
          </cell>
          <cell r="I64" t="str">
            <v>nS</v>
          </cell>
          <cell r="J64">
            <v>1591.7</v>
          </cell>
          <cell r="K64">
            <v>-4.9080596590303062E-3</v>
          </cell>
          <cell r="M64">
            <v>19.62</v>
          </cell>
        </row>
        <row r="65">
          <cell r="B65" t="str">
            <v>E76Y</v>
          </cell>
          <cell r="C65" t="str">
            <v>6Y</v>
          </cell>
          <cell r="D65">
            <v>120502</v>
          </cell>
          <cell r="E65">
            <v>1384</v>
          </cell>
          <cell r="F65">
            <v>70.650905811280779</v>
          </cell>
          <cell r="G65" t="str">
            <v>pF</v>
          </cell>
          <cell r="H65">
            <v>-5.000021685816528E-3</v>
          </cell>
          <cell r="I65" t="str">
            <v>nS</v>
          </cell>
          <cell r="J65">
            <v>1591.7</v>
          </cell>
          <cell r="K65">
            <v>-7.0764113274745894E-3</v>
          </cell>
          <cell r="M65">
            <v>19.61</v>
          </cell>
        </row>
        <row r="66">
          <cell r="B66" t="str">
            <v>E86Y</v>
          </cell>
          <cell r="C66" t="str">
            <v>6Y</v>
          </cell>
          <cell r="D66">
            <v>130053</v>
          </cell>
          <cell r="E66">
            <v>1378</v>
          </cell>
          <cell r="F66">
            <v>80.203380349836024</v>
          </cell>
          <cell r="G66" t="str">
            <v>pF</v>
          </cell>
          <cell r="H66">
            <v>-1.1000047708796363E-2</v>
          </cell>
          <cell r="I66" t="str">
            <v>nS</v>
          </cell>
          <cell r="J66">
            <v>1591.7</v>
          </cell>
          <cell r="K66">
            <v>-1.3713894721105499E-2</v>
          </cell>
          <cell r="M66">
            <v>19.62</v>
          </cell>
        </row>
        <row r="67">
          <cell r="B67" t="str">
            <v>E96Y</v>
          </cell>
          <cell r="C67" t="str">
            <v>6Y</v>
          </cell>
          <cell r="D67">
            <v>140171</v>
          </cell>
          <cell r="E67">
            <v>1372</v>
          </cell>
          <cell r="F67">
            <v>90.322942425126783</v>
          </cell>
          <cell r="G67" t="str">
            <v>pF</v>
          </cell>
          <cell r="H67">
            <v>-1.7000073731776193E-2</v>
          </cell>
          <cell r="I67" t="str">
            <v>nS</v>
          </cell>
          <cell r="J67">
            <v>1591.7</v>
          </cell>
          <cell r="K67">
            <v>-1.8819654375394887E-2</v>
          </cell>
          <cell r="M67">
            <v>19.600000000000001</v>
          </cell>
        </row>
        <row r="68">
          <cell r="B68" t="str">
            <v>E106Y</v>
          </cell>
          <cell r="C68" t="str">
            <v>6Y</v>
          </cell>
          <cell r="D68">
            <v>150009</v>
          </cell>
          <cell r="E68">
            <v>1360</v>
          </cell>
          <cell r="F68">
            <v>100.16246127240001</v>
          </cell>
          <cell r="G68" t="str">
            <v>pF</v>
          </cell>
          <cell r="H68">
            <v>-2.9000125777735863E-2</v>
          </cell>
          <cell r="I68" t="str">
            <v>nS</v>
          </cell>
          <cell r="J68">
            <v>1591.7</v>
          </cell>
          <cell r="K68">
            <v>-2.8950349364456944E-2</v>
          </cell>
          <cell r="M68">
            <v>19.61</v>
          </cell>
        </row>
      </sheetData>
      <sheetData sheetId="3" refreshError="1"/>
      <sheetData sheetId="4">
        <row r="5">
          <cell r="AB5" t="str">
            <v>E16Y</v>
          </cell>
          <cell r="AC5">
            <v>1.234805057211908</v>
          </cell>
          <cell r="AD5">
            <v>2.4695030191085343</v>
          </cell>
          <cell r="AE5">
            <v>3.5621678322049627E-2</v>
          </cell>
          <cell r="AF5">
            <v>2.0819794831418976</v>
          </cell>
          <cell r="AG5">
            <v>0.34495167113807446</v>
          </cell>
        </row>
        <row r="6">
          <cell r="AB6" t="str">
            <v>E26Y</v>
          </cell>
          <cell r="AC6">
            <v>1.2348045805253904</v>
          </cell>
          <cell r="AD6">
            <v>2.4694653919921175</v>
          </cell>
          <cell r="AE6">
            <v>3.7538059527455661E-2</v>
          </cell>
          <cell r="AF6">
            <v>2.070230476118041</v>
          </cell>
          <cell r="AG6">
            <v>0.17817364412761788</v>
          </cell>
        </row>
        <row r="7">
          <cell r="AB7" t="str">
            <v>E36Y</v>
          </cell>
          <cell r="AC7">
            <v>1.2348040337479795</v>
          </cell>
          <cell r="AD7">
            <v>2.4694220654283998</v>
          </cell>
          <cell r="AE7">
            <v>3.9711959223201171E-2</v>
          </cell>
          <cell r="AF7">
            <v>2.0637140692388911</v>
          </cell>
          <cell r="AG7">
            <v>0.12525498684301165</v>
          </cell>
        </row>
        <row r="8">
          <cell r="AB8" t="str">
            <v>E46Y</v>
          </cell>
          <cell r="AC8">
            <v>1.2348034407971593</v>
          </cell>
          <cell r="AD8">
            <v>2.4693748760708152</v>
          </cell>
          <cell r="AE8">
            <v>4.2016675013541158E-2</v>
          </cell>
          <cell r="AF8">
            <v>2.0612499105141193</v>
          </cell>
          <cell r="AG8">
            <v>0.10027982340329335</v>
          </cell>
        </row>
        <row r="9">
          <cell r="AB9" t="str">
            <v>E56Y</v>
          </cell>
          <cell r="AC9">
            <v>1.2348028121084194</v>
          </cell>
          <cell r="AD9">
            <v>2.4693246074661128</v>
          </cell>
          <cell r="AE9">
            <v>4.4389875094443372E-2</v>
          </cell>
          <cell r="AF9">
            <v>2.0614388563081398</v>
          </cell>
          <cell r="AG9">
            <v>8.5958829536314854E-2</v>
          </cell>
        </row>
        <row r="10">
          <cell r="AB10" t="str">
            <v>E66Y</v>
          </cell>
          <cell r="AC10">
            <v>1.2348021427059599</v>
          </cell>
          <cell r="AD10">
            <v>2.4692708135176198</v>
          </cell>
          <cell r="AE10">
            <v>4.6835190173570615E-2</v>
          </cell>
          <cell r="AF10">
            <v>2.0632917137285234</v>
          </cell>
          <cell r="AG10">
            <v>7.6622970178303565E-2</v>
          </cell>
        </row>
        <row r="11">
          <cell r="AB11" t="str">
            <v>E76Y</v>
          </cell>
          <cell r="AC11">
            <v>1.2348014137132861</v>
          </cell>
          <cell r="AD11">
            <v>2.4692119089699229</v>
          </cell>
          <cell r="AE11">
            <v>4.9406156816016455E-2</v>
          </cell>
          <cell r="AF11">
            <v>2.0662552927213116</v>
          </cell>
          <cell r="AG11">
            <v>6.9923354278962555E-2</v>
          </cell>
        </row>
        <row r="12">
          <cell r="AB12" t="str">
            <v>E86Y</v>
          </cell>
          <cell r="AC12">
            <v>1.2348006278811119</v>
          </cell>
          <cell r="AD12">
            <v>2.4691480291297583</v>
          </cell>
          <cell r="AE12">
            <v>5.2077700169883487E-2</v>
          </cell>
          <cell r="AF12">
            <v>2.06990880959561</v>
          </cell>
          <cell r="AG12">
            <v>6.4925909082736835E-2</v>
          </cell>
        </row>
        <row r="13">
          <cell r="AB13" t="str">
            <v>E96Y</v>
          </cell>
          <cell r="AC13">
            <v>1.2347997363011229</v>
          </cell>
          <cell r="AD13">
            <v>2.4690750630306866</v>
          </cell>
          <cell r="AE13">
            <v>5.4994771668634534E-2</v>
          </cell>
          <cell r="AF13">
            <v>2.0741819857134889</v>
          </cell>
          <cell r="AG13">
            <v>6.0881065081670342E-2</v>
          </cell>
        </row>
        <row r="14">
          <cell r="AB14" t="str">
            <v>E106Y</v>
          </cell>
          <cell r="AC14">
            <v>1.2347988124898768</v>
          </cell>
          <cell r="AD14">
            <v>2.4689988976491599</v>
          </cell>
          <cell r="AE14">
            <v>5.790285240363377E-2</v>
          </cell>
          <cell r="AF14">
            <v>2.0784941689553644</v>
          </cell>
          <cell r="AG14">
            <v>5.7803466754986529E-2</v>
          </cell>
        </row>
        <row r="15">
          <cell r="AB15" t="str">
            <v>D16Y</v>
          </cell>
          <cell r="AC15">
            <v>2.4080429429392564E-2</v>
          </cell>
          <cell r="AD15">
            <v>2.2337942649327687</v>
          </cell>
          <cell r="AE15">
            <v>5.6941404087814798E-2</v>
          </cell>
          <cell r="AF15">
            <v>2.0770722466574383</v>
          </cell>
          <cell r="AG15">
            <v>5.8728539677740443E-2</v>
          </cell>
        </row>
        <row r="16">
          <cell r="AB16" t="str">
            <v>D26Y</v>
          </cell>
          <cell r="AC16">
            <v>4.0182518091219609E-2</v>
          </cell>
          <cell r="AD16">
            <v>2.2424488430538321</v>
          </cell>
          <cell r="AE16">
            <v>8.8263429459859946E-2</v>
          </cell>
          <cell r="AF16">
            <v>2.1123206051247916</v>
          </cell>
          <cell r="AG16">
            <v>4.5047724160050234E-2</v>
          </cell>
        </row>
        <row r="17">
          <cell r="AB17" t="str">
            <v>D36Y</v>
          </cell>
          <cell r="AC17">
            <v>5.5966023789375881E-2</v>
          </cell>
          <cell r="AD17">
            <v>2.244899107800411</v>
          </cell>
          <cell r="AE17">
            <v>0.12053268380587902</v>
          </cell>
          <cell r="AF17">
            <v>2.1293383582675753</v>
          </cell>
          <cell r="AG17">
            <v>4.1170160055634626E-2</v>
          </cell>
        </row>
        <row r="18">
          <cell r="AB18" t="str">
            <v>D46Y</v>
          </cell>
          <cell r="AC18">
            <v>7.2228570399291966E-2</v>
          </cell>
          <cell r="AD18">
            <v>2.2459543791987522</v>
          </cell>
          <cell r="AE18">
            <v>0.15428764928735811</v>
          </cell>
          <cell r="AF18">
            <v>2.1380651299009945</v>
          </cell>
          <cell r="AG18">
            <v>3.9310818528632968E-2</v>
          </cell>
        </row>
        <row r="19">
          <cell r="AB19" t="str">
            <v>D56Y</v>
          </cell>
          <cell r="AC19">
            <v>8.8022048141629852E-2</v>
          </cell>
          <cell r="AD19">
            <v>2.2464752558743406</v>
          </cell>
          <cell r="AE19">
            <v>0.18728066310098174</v>
          </cell>
          <cell r="AF19">
            <v>2.1427290130100083</v>
          </cell>
          <cell r="AG19">
            <v>3.8275665633810046E-2</v>
          </cell>
        </row>
        <row r="20">
          <cell r="AB20" t="str">
            <v>D66Y</v>
          </cell>
          <cell r="AC20">
            <v>0.10479744259151502</v>
          </cell>
          <cell r="AD20">
            <v>2.2467924442376193</v>
          </cell>
          <cell r="AE20">
            <v>0.22244213898650037</v>
          </cell>
          <cell r="AF20">
            <v>2.145692674472881</v>
          </cell>
          <cell r="AG20">
            <v>3.7567577511245877E-2</v>
          </cell>
        </row>
        <row r="21">
          <cell r="AB21" t="str">
            <v>D76Y</v>
          </cell>
          <cell r="AC21">
            <v>0.12095672612610965</v>
          </cell>
          <cell r="AD21">
            <v>2.2469822333284308</v>
          </cell>
          <cell r="AE21">
            <v>0.25637870741297575</v>
          </cell>
          <cell r="AF21">
            <v>2.1475123001630574</v>
          </cell>
          <cell r="AG21">
            <v>3.7094766593034234E-2</v>
          </cell>
        </row>
        <row r="22">
          <cell r="AB22" t="str">
            <v>D86Y</v>
          </cell>
          <cell r="AC22">
            <v>0.13675715850784195</v>
          </cell>
          <cell r="AD22">
            <v>2.2471067736267698</v>
          </cell>
          <cell r="AE22">
            <v>0.2896015854881957</v>
          </cell>
          <cell r="AF22">
            <v>2.1487253918711398</v>
          </cell>
          <cell r="AG22">
            <v>3.6752675286357554E-2</v>
          </cell>
        </row>
        <row r="23">
          <cell r="AB23" t="str">
            <v>D96Y</v>
          </cell>
          <cell r="AC23">
            <v>0.15303193644190988</v>
          </cell>
          <cell r="AD23">
            <v>2.2471969591830452</v>
          </cell>
          <cell r="AE23">
            <v>0.32384976871211163</v>
          </cell>
          <cell r="AF23">
            <v>2.1496134100965452</v>
          </cell>
          <cell r="AG23">
            <v>3.6481627995017862E-2</v>
          </cell>
        </row>
        <row r="24">
          <cell r="AB24" t="str">
            <v>D106Y</v>
          </cell>
          <cell r="AC24">
            <v>0.16879856909167018</v>
          </cell>
          <cell r="AD24">
            <v>2.2472606833655924</v>
          </cell>
          <cell r="AE24">
            <v>0.35704787626121265</v>
          </cell>
          <cell r="AF24">
            <v>2.1502455468824437</v>
          </cell>
          <cell r="AG24">
            <v>3.6273469505851155E-2</v>
          </cell>
        </row>
        <row r="25">
          <cell r="AB25" t="str">
            <v>C15Y</v>
          </cell>
          <cell r="AC25">
            <v>1.7246721837312919E-4</v>
          </cell>
          <cell r="AD25">
            <v>2.2219726789872971</v>
          </cell>
          <cell r="AE25">
            <v>4.5169449534241969E-4</v>
          </cell>
          <cell r="AF25">
            <v>2.0618897455233425</v>
          </cell>
          <cell r="AG25">
            <v>4.5354081522708464E-2</v>
          </cell>
        </row>
        <row r="26">
          <cell r="AB26" t="str">
            <v>C25Y</v>
          </cell>
          <cell r="AC26">
            <v>3.3526220333219333E-4</v>
          </cell>
          <cell r="AD26">
            <v>2.2402788220182446</v>
          </cell>
          <cell r="AE26">
            <v>7.498509615095465E-4</v>
          </cell>
          <cell r="AF26">
            <v>2.1003669119069301</v>
          </cell>
          <cell r="AG26">
            <v>3.7509828367562961E-2</v>
          </cell>
        </row>
        <row r="27">
          <cell r="AB27" t="str">
            <v>C35Y</v>
          </cell>
          <cell r="AC27">
            <v>4.9746345512619288E-4</v>
          </cell>
          <cell r="AD27">
            <v>2.2442019825261053</v>
          </cell>
          <cell r="AE27">
            <v>1.0773333852224672E-3</v>
          </cell>
          <cell r="AF27">
            <v>2.1240365712234421</v>
          </cell>
          <cell r="AG27">
            <v>3.5975656748749432E-2</v>
          </cell>
        </row>
        <row r="28">
          <cell r="AB28" t="str">
            <v>C45Y</v>
          </cell>
          <cell r="AC28">
            <v>6.611055828082544E-4</v>
          </cell>
          <cell r="AD28">
            <v>2.2456465252310345</v>
          </cell>
          <cell r="AE28">
            <v>1.4156039558620829E-3</v>
          </cell>
          <cell r="AF28">
            <v>2.1353686860843459</v>
          </cell>
          <cell r="AG28">
            <v>3.540694155156008E-2</v>
          </cell>
        </row>
        <row r="29">
          <cell r="AB29" t="str">
            <v>C55Y</v>
          </cell>
          <cell r="AC29">
            <v>8.2490977980313838E-4</v>
          </cell>
          <cell r="AD29">
            <v>2.2463262490997358</v>
          </cell>
          <cell r="AE29">
            <v>1.7572336444708235E-3</v>
          </cell>
          <cell r="AF29">
            <v>2.1412804407843291</v>
          </cell>
          <cell r="AG29">
            <v>3.512909782078158E-2</v>
          </cell>
        </row>
        <row r="30">
          <cell r="AB30" t="str">
            <v>C65Y</v>
          </cell>
          <cell r="AC30">
            <v>9.8725756350970164E-4</v>
          </cell>
          <cell r="AD30">
            <v>2.2466960447621105</v>
          </cell>
          <cell r="AE30">
            <v>2.097279887086737E-3</v>
          </cell>
          <cell r="AF30">
            <v>2.1446495311637563</v>
          </cell>
          <cell r="AG30">
            <v>3.4970775368034598E-2</v>
          </cell>
        </row>
        <row r="31">
          <cell r="AB31" t="str">
            <v>C75Y</v>
          </cell>
          <cell r="AC31">
            <v>1.1509692915366554E-3</v>
          </cell>
          <cell r="AD31">
            <v>2.2469225469949592</v>
          </cell>
          <cell r="AE31">
            <v>2.4410198735853807E-3</v>
          </cell>
          <cell r="AF31">
            <v>2.1467522632439726</v>
          </cell>
          <cell r="AG31">
            <v>3.4869145051625632E-2</v>
          </cell>
        </row>
        <row r="32">
          <cell r="AB32" t="str">
            <v>C85Y</v>
          </cell>
          <cell r="AC32">
            <v>1.3133186304642333E-3</v>
          </cell>
          <cell r="AD32">
            <v>2.2470690297242397</v>
          </cell>
          <cell r="AE32">
            <v>2.7824306953845744E-3</v>
          </cell>
          <cell r="AF32">
            <v>2.1481129701335027</v>
          </cell>
          <cell r="AG32">
            <v>3.4800461607960041E-2</v>
          </cell>
        </row>
        <row r="33">
          <cell r="AB33" t="str">
            <v>C95Y</v>
          </cell>
          <cell r="AC33">
            <v>1.4770292190093837E-3</v>
          </cell>
          <cell r="AD33">
            <v>2.247170682097114</v>
          </cell>
          <cell r="AE33">
            <v>3.1270785131662323E-3</v>
          </cell>
          <cell r="AF33">
            <v>2.1490430200971198</v>
          </cell>
          <cell r="AG33">
            <v>3.4750900213838747E-2</v>
          </cell>
        </row>
        <row r="34">
          <cell r="AB34" t="str">
            <v>C105Y</v>
          </cell>
          <cell r="AC34">
            <v>1.6393964182611523E-3</v>
          </cell>
          <cell r="AD34">
            <v>2.2472429893631318</v>
          </cell>
          <cell r="AE34">
            <v>3.46917760277396E-3</v>
          </cell>
          <cell r="AF34">
            <v>2.1496838409970422</v>
          </cell>
          <cell r="AG34">
            <v>3.4714468823970369E-2</v>
          </cell>
        </row>
        <row r="35">
          <cell r="AB35" t="str">
            <v>B14Y</v>
          </cell>
          <cell r="AC35">
            <v>1.6624077829409626E-3</v>
          </cell>
          <cell r="AD35">
            <v>2.220221936632067</v>
          </cell>
          <cell r="AE35">
            <v>4.4201587853650096E-3</v>
          </cell>
          <cell r="AF35">
            <v>2.0612371722288789</v>
          </cell>
          <cell r="AG35">
            <v>4.4109422790355936E-2</v>
          </cell>
        </row>
        <row r="36">
          <cell r="AB36" t="str">
            <v>B24Y</v>
          </cell>
          <cell r="AC36">
            <v>3.2844668216827802E-3</v>
          </cell>
          <cell r="AD36">
            <v>2.2399821129277853</v>
          </cell>
          <cell r="AE36">
            <v>7.3730886559900417E-3</v>
          </cell>
          <cell r="AF36">
            <v>2.097996701581426</v>
          </cell>
          <cell r="AG36">
            <v>3.6828452785982208E-2</v>
          </cell>
        </row>
        <row r="37">
          <cell r="AB37" t="str">
            <v>B34Y</v>
          </cell>
          <cell r="AC37">
            <v>4.9170021569003262E-3</v>
          </cell>
          <cell r="AD37">
            <v>2.2441238967691435</v>
          </cell>
          <cell r="AE37">
            <v>1.0684117300452944E-2</v>
          </cell>
          <cell r="AF37">
            <v>2.1207634693028763</v>
          </cell>
          <cell r="AG37">
            <v>3.5565494415031283E-2</v>
          </cell>
        </row>
        <row r="38">
          <cell r="AB38" t="str">
            <v>B44Y</v>
          </cell>
          <cell r="AC38">
            <v>6.5495271887414481E-3</v>
          </cell>
          <cell r="AD38">
            <v>2.2456107484703618</v>
          </cell>
          <cell r="AE38">
            <v>1.409646894312447E-2</v>
          </cell>
          <cell r="AF38">
            <v>2.129803351023869</v>
          </cell>
          <cell r="AG38">
            <v>3.5195614552460765E-2</v>
          </cell>
        </row>
        <row r="39">
          <cell r="AB39" t="str">
            <v>B54Y</v>
          </cell>
          <cell r="AC39">
            <v>8.1834428707813905E-3</v>
          </cell>
          <cell r="AD39">
            <v>2.2463065400605888</v>
          </cell>
          <cell r="AE39">
            <v>1.7568663682130236E-2</v>
          </cell>
          <cell r="AF39">
            <v>2.1326330483656957</v>
          </cell>
          <cell r="AG39">
            <v>3.5089765968379337E-2</v>
          </cell>
        </row>
        <row r="40">
          <cell r="AB40" t="str">
            <v>B64Y</v>
          </cell>
          <cell r="AC40">
            <v>9.8183838004512903E-3</v>
          </cell>
          <cell r="AD40">
            <v>2.2466865645868932</v>
          </cell>
          <cell r="AE40">
            <v>2.1091311514032918E-2</v>
          </cell>
          <cell r="AF40">
            <v>2.1323600945813834</v>
          </cell>
          <cell r="AG40">
            <v>3.5100549639919813E-2</v>
          </cell>
        </row>
        <row r="41">
          <cell r="AB41" t="str">
            <v>B74Y</v>
          </cell>
          <cell r="AC41">
            <v>1.1449964695501379E-2</v>
          </cell>
          <cell r="AD41">
            <v>2.2469159449117</v>
          </cell>
          <cell r="AE41">
            <v>2.4656120951534535E-2</v>
          </cell>
          <cell r="AF41">
            <v>2.1303650500211537</v>
          </cell>
          <cell r="AG41">
            <v>3.5179227273623652E-2</v>
          </cell>
        </row>
        <row r="42">
          <cell r="AB42" t="str">
            <v>B84Y</v>
          </cell>
          <cell r="AC42">
            <v>1.3085140229055166E-2</v>
          </cell>
          <cell r="AD42">
            <v>2.247065459453256</v>
          </cell>
          <cell r="AE42">
            <v>2.8283409069168559E-2</v>
          </cell>
          <cell r="AF42">
            <v>2.1273440883020731</v>
          </cell>
          <cell r="AG42">
            <v>3.5306838250745425E-2</v>
          </cell>
        </row>
        <row r="43">
          <cell r="AB43" t="str">
            <v>B94Y</v>
          </cell>
          <cell r="AC43">
            <v>1.471881715333536E-2</v>
          </cell>
          <cell r="AD43">
            <v>2.2471679918637188</v>
          </cell>
          <cell r="AE43">
            <v>3.1968971439866614E-2</v>
          </cell>
          <cell r="AF43">
            <v>2.1237234174391766</v>
          </cell>
          <cell r="AG43">
            <v>3.5474510160420067E-2</v>
          </cell>
        </row>
        <row r="44">
          <cell r="AB44" t="str">
            <v>B104Y</v>
          </cell>
          <cell r="AC44">
            <v>1.6354141053257699E-2</v>
          </cell>
          <cell r="AD44">
            <v>2.2472414688707678</v>
          </cell>
          <cell r="AE44">
            <v>3.5728004791170768E-2</v>
          </cell>
          <cell r="AF44">
            <v>2.1197785286802198</v>
          </cell>
          <cell r="AG44">
            <v>3.5678539259417753E-2</v>
          </cell>
        </row>
        <row r="45">
          <cell r="AB45" t="str">
            <v>A13Y</v>
          </cell>
          <cell r="AC45">
            <v>1.6523113553257367E-5</v>
          </cell>
          <cell r="AD45">
            <v>2.2199219251574065</v>
          </cell>
          <cell r="AE45">
            <v>4.5022198238021861E-5</v>
          </cell>
          <cell r="AF45">
            <v>2.0519567509165895</v>
          </cell>
          <cell r="AG45">
            <v>4.5008724513850844E-2</v>
          </cell>
        </row>
        <row r="46">
          <cell r="AB46" t="str">
            <v>A23Y</v>
          </cell>
          <cell r="AC46">
            <v>3.2817160479577246E-5</v>
          </cell>
          <cell r="AD46">
            <v>2.2399697623814343</v>
          </cell>
          <cell r="AE46">
            <v>8.3440568232890755E-5</v>
          </cell>
          <cell r="AF46">
            <v>2.0646937981207052</v>
          </cell>
          <cell r="AG46">
            <v>4.1620416647742603E-2</v>
          </cell>
        </row>
        <row r="47">
          <cell r="AB47" t="str">
            <v>A33Y</v>
          </cell>
          <cell r="AC47">
            <v>4.9113775852261081E-5</v>
          </cell>
          <cell r="AD47">
            <v>2.2441161308784237</v>
          </cell>
          <cell r="AE47">
            <v>1.415715791520584E-4</v>
          </cell>
          <cell r="AF47">
            <v>2.0984769996259338</v>
          </cell>
          <cell r="AG47">
            <v>4.7110464922039207E-2</v>
          </cell>
        </row>
        <row r="48">
          <cell r="AB48" t="str">
            <v>A43Y</v>
          </cell>
          <cell r="AC48">
            <v>6.5493314469221406E-5</v>
          </cell>
          <cell r="AD48">
            <v>2.2456106329535284</v>
          </cell>
          <cell r="AE48">
            <v>2.2327257439233941E-4</v>
          </cell>
          <cell r="AF48">
            <v>2.1506170344361513</v>
          </cell>
          <cell r="AG48">
            <v>5.5685362864611371E-2</v>
          </cell>
        </row>
        <row r="49">
          <cell r="AB49" t="str">
            <v>A53Y</v>
          </cell>
          <cell r="AC49">
            <v>8.1790376113661525E-5</v>
          </cell>
          <cell r="AD49">
            <v>2.2463052005324595</v>
          </cell>
          <cell r="AE49">
            <v>3.2959798633069843E-4</v>
          </cell>
          <cell r="AF49">
            <v>2.2043537030312321</v>
          </cell>
          <cell r="AG49">
            <v>6.5806972459635751E-2</v>
          </cell>
        </row>
        <row r="50">
          <cell r="AB50" t="str">
            <v>A63Y</v>
          </cell>
          <cell r="AC50">
            <v>9.8111549728830907E-5</v>
          </cell>
          <cell r="AD50">
            <v>2.2466852879319732</v>
          </cell>
          <cell r="AE50">
            <v>4.6162319899154198E-4</v>
          </cell>
          <cell r="AF50">
            <v>2.2514203288788881</v>
          </cell>
          <cell r="AG50">
            <v>7.6823544922404854E-2</v>
          </cell>
        </row>
        <row r="51">
          <cell r="AB51" t="str">
            <v>A73Y</v>
          </cell>
          <cell r="AC51">
            <v>1.1450242122532048E-4</v>
          </cell>
          <cell r="AD51">
            <v>2.2469159755051362</v>
          </cell>
          <cell r="AE51">
            <v>6.1993077104622696E-4</v>
          </cell>
          <cell r="AF51">
            <v>2.2900080358123072</v>
          </cell>
          <cell r="AG51">
            <v>8.8392756853344315E-2</v>
          </cell>
        </row>
        <row r="52">
          <cell r="AB52" t="str">
            <v>A83Y</v>
          </cell>
          <cell r="AC52">
            <v>1.3082577992798233E-4</v>
          </cell>
          <cell r="AD52">
            <v>2.247065267517784</v>
          </cell>
          <cell r="AE52">
            <v>8.0305103476286039E-4</v>
          </cell>
          <cell r="AF52">
            <v>2.3205899524237905</v>
          </cell>
          <cell r="AG52">
            <v>0.100210326172854</v>
          </cell>
        </row>
        <row r="53">
          <cell r="AB53" t="str">
            <v>A93Y</v>
          </cell>
          <cell r="AC53">
            <v>1.4721787496358246E-4</v>
          </cell>
          <cell r="AD53">
            <v>2.2471681472721836</v>
          </cell>
          <cell r="AE53">
            <v>1.0123547005492521E-3</v>
          </cell>
          <cell r="AF53">
            <v>2.344887158983072</v>
          </cell>
          <cell r="AG53">
            <v>0.11225790368679989</v>
          </cell>
        </row>
        <row r="54">
          <cell r="AB54" t="str">
            <v>A103Y</v>
          </cell>
          <cell r="AC54">
            <v>1.6354287945929757E-4</v>
          </cell>
          <cell r="AD54">
            <v>2.2472414737401567</v>
          </cell>
          <cell r="AE54">
            <v>1.2459782204976625E-3</v>
          </cell>
          <cell r="AF54">
            <v>2.3640942300062178</v>
          </cell>
          <cell r="AG54">
            <v>0.12436855487700561</v>
          </cell>
        </row>
        <row r="55">
          <cell r="AB55" t="str">
            <v>E06Y</v>
          </cell>
          <cell r="AC55">
            <v>1.4817669033609313</v>
          </cell>
          <cell r="AD55">
            <v>2.4695576836117428</v>
          </cell>
          <cell r="AE55">
            <v>3.4078519099920455E-2</v>
          </cell>
          <cell r="AF55">
            <v>2.0987767400473811</v>
          </cell>
          <cell r="AG55">
            <v>6.9553506198457613E-2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"/>
      <sheetName val="pyUBreadings"/>
      <sheetName val="pyUBresults"/>
      <sheetName val="pyReport"/>
      <sheetName val="exampleU"/>
      <sheetName val="Room Conditions"/>
      <sheetName val="Conditions"/>
    </sheetNames>
    <sheetDataSet>
      <sheetData sheetId="0"/>
      <sheetData sheetId="1"/>
      <sheetData sheetId="2">
        <row r="3">
          <cell r="A3" t="str">
            <v>L1</v>
          </cell>
          <cell r="B3">
            <v>1591.5</v>
          </cell>
          <cell r="C3" t="str">
            <v>4Z</v>
          </cell>
          <cell r="D3">
            <v>101490</v>
          </cell>
          <cell r="E3">
            <v>194135</v>
          </cell>
          <cell r="F3">
            <v>1591</v>
          </cell>
          <cell r="G3">
            <v>20</v>
          </cell>
          <cell r="H3">
            <v>0.5</v>
          </cell>
          <cell r="I3">
            <v>10</v>
          </cell>
          <cell r="J3">
            <v>5.0000000000000002E-5</v>
          </cell>
          <cell r="K3">
            <v>5.0000000000000004E-6</v>
          </cell>
          <cell r="L3">
            <v>10</v>
          </cell>
          <cell r="M3">
            <v>4.0000000000000001E-3</v>
          </cell>
          <cell r="N3">
            <v>4.0000000000000002E-4</v>
          </cell>
          <cell r="O3">
            <v>10</v>
          </cell>
          <cell r="P3">
            <v>1.0151092810620941E-2</v>
          </cell>
          <cell r="Q3">
            <v>9.0104910728435296E-7</v>
          </cell>
          <cell r="R3">
            <v>2.0142871649350962</v>
          </cell>
          <cell r="S3">
            <v>19.40869540284854</v>
          </cell>
          <cell r="T3">
            <v>0.1151181411798763</v>
          </cell>
          <cell r="U3">
            <v>2.083974578081909</v>
          </cell>
          <cell r="V3">
            <v>1.9072485967089009E-7</v>
          </cell>
          <cell r="W3">
            <v>1.6384609536414609E-3</v>
          </cell>
          <cell r="X3">
            <v>4.7243401245080481</v>
          </cell>
          <cell r="Y3">
            <v>70.259923450740487</v>
          </cell>
          <cell r="Z3" t="str">
            <v>L11591.5</v>
          </cell>
          <cell r="AA3">
            <v>1000</v>
          </cell>
          <cell r="AB3">
            <v>19408.695402848542</v>
          </cell>
          <cell r="AC3">
            <v>115.1181411798763</v>
          </cell>
          <cell r="AD3">
            <v>2.083974578081909</v>
          </cell>
          <cell r="AE3">
            <v>1000000</v>
          </cell>
          <cell r="AF3">
            <v>10151.092810620941</v>
          </cell>
          <cell r="AG3">
            <v>0.90104910728435295</v>
          </cell>
          <cell r="AH3">
            <v>2.0142871649350962</v>
          </cell>
          <cell r="AI3">
            <v>1591.5</v>
          </cell>
        </row>
        <row r="4">
          <cell r="A4" t="str">
            <v>L2</v>
          </cell>
          <cell r="B4">
            <v>1591.5</v>
          </cell>
          <cell r="C4" t="str">
            <v>4Z</v>
          </cell>
          <cell r="D4">
            <v>199872</v>
          </cell>
          <cell r="E4">
            <v>279075</v>
          </cell>
          <cell r="F4">
            <v>1591</v>
          </cell>
          <cell r="G4">
            <v>20</v>
          </cell>
          <cell r="H4">
            <v>0.5</v>
          </cell>
          <cell r="I4">
            <v>10</v>
          </cell>
          <cell r="J4">
            <v>5.0000000000000002E-5</v>
          </cell>
          <cell r="K4">
            <v>5.0000000000000004E-6</v>
          </cell>
          <cell r="L4">
            <v>10</v>
          </cell>
          <cell r="M4">
            <v>4.0000000000000001E-3</v>
          </cell>
          <cell r="N4">
            <v>4.0000000000000002E-4</v>
          </cell>
          <cell r="O4">
            <v>10</v>
          </cell>
          <cell r="P4">
            <v>1.9991321531623099E-2</v>
          </cell>
          <cell r="Q4">
            <v>1.625015760574233E-6</v>
          </cell>
          <cell r="R4">
            <v>2.0365448849629679</v>
          </cell>
          <cell r="S4">
            <v>27.903306129317219</v>
          </cell>
          <cell r="T4">
            <v>0.16549623979952069</v>
          </cell>
          <cell r="U4">
            <v>2.08396522709607</v>
          </cell>
          <cell r="V4">
            <v>3.0807984636095379E-7</v>
          </cell>
          <cell r="W4">
            <v>2.393622626000457E-3</v>
          </cell>
          <cell r="X4">
            <v>5.2746577868333695</v>
          </cell>
          <cell r="Y4">
            <v>69.140489399555463</v>
          </cell>
          <cell r="Z4" t="str">
            <v>L21591.5</v>
          </cell>
          <cell r="AA4">
            <v>1000</v>
          </cell>
          <cell r="AB4">
            <v>27903.306129317218</v>
          </cell>
          <cell r="AC4">
            <v>165.49623979952068</v>
          </cell>
          <cell r="AD4">
            <v>2.08396522709607</v>
          </cell>
          <cell r="AE4">
            <v>1000000</v>
          </cell>
          <cell r="AF4">
            <v>19991.3215316231</v>
          </cell>
          <cell r="AG4">
            <v>1.625015760574233</v>
          </cell>
          <cell r="AH4">
            <v>2.0365448849629679</v>
          </cell>
          <cell r="AI4">
            <v>1591.5</v>
          </cell>
        </row>
        <row r="5">
          <cell r="A5" t="str">
            <v>L3</v>
          </cell>
          <cell r="B5">
            <v>1591.5</v>
          </cell>
          <cell r="C5" t="str">
            <v>4Z</v>
          </cell>
          <cell r="D5">
            <v>292630</v>
          </cell>
          <cell r="E5">
            <v>343493</v>
          </cell>
          <cell r="F5">
            <v>1591</v>
          </cell>
          <cell r="G5">
            <v>20</v>
          </cell>
          <cell r="H5">
            <v>0.5</v>
          </cell>
          <cell r="I5">
            <v>10</v>
          </cell>
          <cell r="J5">
            <v>5.0000000000000002E-5</v>
          </cell>
          <cell r="K5">
            <v>5.0000000000000004E-6</v>
          </cell>
          <cell r="L5">
            <v>10</v>
          </cell>
          <cell r="M5">
            <v>4.0000000000000001E-3</v>
          </cell>
          <cell r="N5">
            <v>4.0000000000000002E-4</v>
          </cell>
          <cell r="O5">
            <v>10</v>
          </cell>
          <cell r="P5">
            <v>2.926903428093414E-2</v>
          </cell>
          <cell r="Q5">
            <v>2.3374473066053911E-6</v>
          </cell>
          <cell r="R5">
            <v>2.0431969807060941</v>
          </cell>
          <cell r="S5">
            <v>34.345569300704767</v>
          </cell>
          <cell r="T5">
            <v>0.20373909855685571</v>
          </cell>
          <cell r="U5">
            <v>2.083836462257691</v>
          </cell>
          <cell r="V5">
            <v>4.2998940425103522E-7</v>
          </cell>
          <cell r="W5">
            <v>3.2215337773581032E-3</v>
          </cell>
          <cell r="X5">
            <v>5.4360579202569124</v>
          </cell>
          <cell r="Y5">
            <v>63.242887592486113</v>
          </cell>
          <cell r="Z5" t="str">
            <v>L31591.5</v>
          </cell>
          <cell r="AA5">
            <v>1000</v>
          </cell>
          <cell r="AB5">
            <v>34345.569300704767</v>
          </cell>
          <cell r="AC5">
            <v>203.73909855685571</v>
          </cell>
          <cell r="AD5">
            <v>2.083836462257691</v>
          </cell>
          <cell r="AE5">
            <v>1000000</v>
          </cell>
          <cell r="AF5">
            <v>29269.034280934138</v>
          </cell>
          <cell r="AG5">
            <v>2.3374473066053909</v>
          </cell>
          <cell r="AH5">
            <v>2.0431969807060941</v>
          </cell>
          <cell r="AI5">
            <v>1591.5</v>
          </cell>
        </row>
        <row r="6">
          <cell r="A6" t="str">
            <v>L4</v>
          </cell>
          <cell r="B6">
            <v>1591.5</v>
          </cell>
          <cell r="C6" t="str">
            <v>4Z</v>
          </cell>
          <cell r="D6">
            <v>393434</v>
          </cell>
          <cell r="E6">
            <v>404033</v>
          </cell>
          <cell r="F6">
            <v>1591</v>
          </cell>
          <cell r="G6">
            <v>20</v>
          </cell>
          <cell r="H6">
            <v>0.5</v>
          </cell>
          <cell r="I6">
            <v>10</v>
          </cell>
          <cell r="J6">
            <v>5.0000000000000002E-5</v>
          </cell>
          <cell r="K6">
            <v>5.0000000000000004E-6</v>
          </cell>
          <cell r="L6">
            <v>10</v>
          </cell>
          <cell r="M6">
            <v>4.0000000000000001E-3</v>
          </cell>
          <cell r="N6">
            <v>4.0000000000000002E-4</v>
          </cell>
          <cell r="O6">
            <v>10</v>
          </cell>
          <cell r="P6">
            <v>3.9351512945648218E-2</v>
          </cell>
          <cell r="Q6">
            <v>3.1204564118696618E-6</v>
          </cell>
          <cell r="R6">
            <v>2.046142623046403</v>
          </cell>
          <cell r="S6">
            <v>40.400004588913077</v>
          </cell>
          <cell r="T6">
            <v>0.23970897908311969</v>
          </cell>
          <cell r="U6">
            <v>2.0836682485476938</v>
          </cell>
          <cell r="V6">
            <v>5.6652368436797307E-7</v>
          </cell>
          <cell r="W6">
            <v>4.1696096828390391E-3</v>
          </cell>
          <cell r="X6">
            <v>5.5080775931740877</v>
          </cell>
          <cell r="Y6">
            <v>57.489548738745398</v>
          </cell>
          <cell r="Z6" t="str">
            <v>L41591.5</v>
          </cell>
          <cell r="AA6">
            <v>1000</v>
          </cell>
          <cell r="AB6">
            <v>40400.004588913078</v>
          </cell>
          <cell r="AC6">
            <v>239.70897908311969</v>
          </cell>
          <cell r="AD6">
            <v>2.0836682485476938</v>
          </cell>
          <cell r="AE6">
            <v>1000000</v>
          </cell>
          <cell r="AF6">
            <v>39351.512945648217</v>
          </cell>
          <cell r="AG6">
            <v>3.1204564118696618</v>
          </cell>
          <cell r="AH6">
            <v>2.046142623046403</v>
          </cell>
          <cell r="AI6">
            <v>1591.5</v>
          </cell>
        </row>
        <row r="7">
          <cell r="A7" t="str">
            <v>L5</v>
          </cell>
          <cell r="B7">
            <v>1591.5</v>
          </cell>
          <cell r="C7" t="str">
            <v>4Z</v>
          </cell>
          <cell r="D7">
            <v>490448</v>
          </cell>
          <cell r="E7">
            <v>457475</v>
          </cell>
          <cell r="F7">
            <v>1591</v>
          </cell>
          <cell r="G7">
            <v>20</v>
          </cell>
          <cell r="H7">
            <v>0.5</v>
          </cell>
          <cell r="I7">
            <v>10</v>
          </cell>
          <cell r="J7">
            <v>5.0000000000000002E-5</v>
          </cell>
          <cell r="K7">
            <v>5.0000000000000004E-6</v>
          </cell>
          <cell r="L7">
            <v>10</v>
          </cell>
          <cell r="M7">
            <v>4.0000000000000001E-3</v>
          </cell>
          <cell r="N7">
            <v>4.0000000000000002E-4</v>
          </cell>
          <cell r="O7">
            <v>10</v>
          </cell>
          <cell r="P7">
            <v>4.9054913457320097E-2</v>
          </cell>
          <cell r="Q7">
            <v>3.8775693780887246E-6</v>
          </cell>
          <cell r="R7">
            <v>2.04752059952513</v>
          </cell>
          <cell r="S7">
            <v>45.74458884184385</v>
          </cell>
          <cell r="T7">
            <v>0.2714821174183315</v>
          </cell>
          <cell r="U7">
            <v>2.0835047645835121</v>
          </cell>
          <cell r="V7">
            <v>6.996761958584501E-7</v>
          </cell>
          <cell r="W7">
            <v>5.1043439645979943E-3</v>
          </cell>
          <cell r="X7">
            <v>5.5419484056210297</v>
          </cell>
          <cell r="Y7">
            <v>53.186485726910213</v>
          </cell>
          <cell r="Z7" t="str">
            <v>L51591.5</v>
          </cell>
          <cell r="AA7">
            <v>1000</v>
          </cell>
          <cell r="AB7">
            <v>45744.588841843848</v>
          </cell>
          <cell r="AC7">
            <v>271.48211741833148</v>
          </cell>
          <cell r="AD7">
            <v>2.0835047645835121</v>
          </cell>
          <cell r="AE7">
            <v>1000000</v>
          </cell>
          <cell r="AF7">
            <v>49054.913457320094</v>
          </cell>
          <cell r="AG7">
            <v>3.8775693780887246</v>
          </cell>
          <cell r="AH7">
            <v>2.04752059952513</v>
          </cell>
          <cell r="AI7">
            <v>1591.5</v>
          </cell>
        </row>
        <row r="8">
          <cell r="A8" t="str">
            <v>L6</v>
          </cell>
          <cell r="B8">
            <v>1591.5</v>
          </cell>
          <cell r="C8" t="str">
            <v>4Z</v>
          </cell>
          <cell r="D8">
            <v>590862</v>
          </cell>
          <cell r="E8">
            <v>508465</v>
          </cell>
          <cell r="F8">
            <v>1591</v>
          </cell>
          <cell r="G8">
            <v>20</v>
          </cell>
          <cell r="H8">
            <v>0.5</v>
          </cell>
          <cell r="I8">
            <v>10</v>
          </cell>
          <cell r="J8">
            <v>5.0000000000000002E-5</v>
          </cell>
          <cell r="K8">
            <v>5.0000000000000004E-6</v>
          </cell>
          <cell r="L8">
            <v>10</v>
          </cell>
          <cell r="M8">
            <v>4.0000000000000001E-3</v>
          </cell>
          <cell r="N8">
            <v>4.0000000000000002E-4</v>
          </cell>
          <cell r="O8">
            <v>10</v>
          </cell>
          <cell r="P8">
            <v>5.9098384079900562E-2</v>
          </cell>
          <cell r="Q8">
            <v>4.6630202115080383E-6</v>
          </cell>
          <cell r="R8">
            <v>2.048321446196987</v>
          </cell>
          <cell r="S8">
            <v>50.843955464667467</v>
          </cell>
          <cell r="T8">
            <v>0.3018175863091932</v>
          </cell>
          <cell r="U8">
            <v>2.0833352495406552</v>
          </cell>
          <cell r="V8">
            <v>8.3841596962992252E-7</v>
          </cell>
          <cell r="W8">
            <v>6.0838492985135087E-3</v>
          </cell>
          <cell r="X8">
            <v>5.5617025204878896</v>
          </cell>
          <cell r="Y8">
            <v>49.609642103221965</v>
          </cell>
          <cell r="Z8" t="str">
            <v>L61591.5</v>
          </cell>
          <cell r="AA8">
            <v>1000</v>
          </cell>
          <cell r="AB8">
            <v>50843.955464667466</v>
          </cell>
          <cell r="AC8">
            <v>301.81758630919319</v>
          </cell>
          <cell r="AD8">
            <v>2.0833352495406552</v>
          </cell>
          <cell r="AE8">
            <v>1000000</v>
          </cell>
          <cell r="AF8">
            <v>59098.384079900563</v>
          </cell>
          <cell r="AG8">
            <v>4.6630202115080381</v>
          </cell>
          <cell r="AH8">
            <v>2.048321446196987</v>
          </cell>
          <cell r="AI8">
            <v>1591.5</v>
          </cell>
        </row>
        <row r="9">
          <cell r="A9" t="str">
            <v>L7</v>
          </cell>
          <cell r="B9">
            <v>1591.5</v>
          </cell>
          <cell r="C9" t="str">
            <v>4Z</v>
          </cell>
          <cell r="D9">
            <v>689292</v>
          </cell>
          <cell r="E9">
            <v>555325</v>
          </cell>
          <cell r="F9">
            <v>1591</v>
          </cell>
          <cell r="G9">
            <v>20</v>
          </cell>
          <cell r="H9">
            <v>0.5</v>
          </cell>
          <cell r="I9">
            <v>10</v>
          </cell>
          <cell r="J9">
            <v>5.0000000000000002E-5</v>
          </cell>
          <cell r="K9">
            <v>5.0000000000000004E-6</v>
          </cell>
          <cell r="L9">
            <v>10</v>
          </cell>
          <cell r="M9">
            <v>4.0000000000000001E-3</v>
          </cell>
          <cell r="N9">
            <v>4.0000000000000002E-4</v>
          </cell>
          <cell r="O9">
            <v>10</v>
          </cell>
          <cell r="P9">
            <v>6.8943413790703789E-2</v>
          </cell>
          <cell r="Q9">
            <v>5.4339683850815083E-6</v>
          </cell>
          <cell r="R9">
            <v>2.048803771669879</v>
          </cell>
          <cell r="S9">
            <v>55.530292392408477</v>
          </cell>
          <cell r="T9">
            <v>0.32971311471397219</v>
          </cell>
          <cell r="U9">
            <v>2.083171696071715</v>
          </cell>
          <cell r="V9">
            <v>9.7494238878317408E-7</v>
          </cell>
          <cell r="W9">
            <v>7.0510065814065317E-3</v>
          </cell>
          <cell r="X9">
            <v>5.573630244822616</v>
          </cell>
          <cell r="Y9">
            <v>46.761141250871042</v>
          </cell>
          <cell r="Z9" t="str">
            <v>L71591.5</v>
          </cell>
          <cell r="AA9">
            <v>1000</v>
          </cell>
          <cell r="AB9">
            <v>55530.292392408475</v>
          </cell>
          <cell r="AC9">
            <v>329.71311471397217</v>
          </cell>
          <cell r="AD9">
            <v>2.083171696071715</v>
          </cell>
          <cell r="AE9">
            <v>1000000</v>
          </cell>
          <cell r="AF9">
            <v>68943.413790703795</v>
          </cell>
          <cell r="AG9">
            <v>5.4339683850815081</v>
          </cell>
          <cell r="AH9">
            <v>2.048803771669879</v>
          </cell>
          <cell r="AI9">
            <v>1591.5</v>
          </cell>
        </row>
        <row r="10">
          <cell r="A10" t="str">
            <v>L8</v>
          </cell>
          <cell r="B10">
            <v>1591.5</v>
          </cell>
          <cell r="C10" t="str">
            <v>4Z</v>
          </cell>
          <cell r="D10">
            <v>788633</v>
          </cell>
          <cell r="E10">
            <v>600890</v>
          </cell>
          <cell r="F10">
            <v>1591</v>
          </cell>
          <cell r="G10">
            <v>20</v>
          </cell>
          <cell r="H10">
            <v>0.5</v>
          </cell>
          <cell r="I10">
            <v>10</v>
          </cell>
          <cell r="J10">
            <v>5.0000000000000002E-5</v>
          </cell>
          <cell r="K10">
            <v>5.0000000000000004E-6</v>
          </cell>
          <cell r="L10">
            <v>10</v>
          </cell>
          <cell r="M10">
            <v>4.0000000000000001E-3</v>
          </cell>
          <cell r="N10">
            <v>4.0000000000000002E-4</v>
          </cell>
          <cell r="O10">
            <v>10</v>
          </cell>
          <cell r="P10">
            <v>7.8879562287106339E-2</v>
          </cell>
          <cell r="Q10">
            <v>6.2126927486998112E-6</v>
          </cell>
          <cell r="R10">
            <v>2.0491249719699018</v>
          </cell>
          <cell r="S10">
            <v>60.087120008979532</v>
          </cell>
          <cell r="T10">
            <v>0.35685000148982482</v>
          </cell>
          <cell r="U10">
            <v>2.0830140721470611</v>
          </cell>
          <cell r="V10">
            <v>1.1130690053651901E-6</v>
          </cell>
          <cell r="W10">
            <v>8.0316796269975475E-3</v>
          </cell>
          <cell r="X10">
            <v>5.5815881304335395</v>
          </cell>
          <cell r="Y10">
            <v>44.430308237185592</v>
          </cell>
          <cell r="Z10" t="str">
            <v>L81591.5</v>
          </cell>
          <cell r="AA10">
            <v>1000</v>
          </cell>
          <cell r="AB10">
            <v>60087.120008979531</v>
          </cell>
          <cell r="AC10">
            <v>356.85000148982482</v>
          </cell>
          <cell r="AD10">
            <v>2.0830140721470611</v>
          </cell>
          <cell r="AE10">
            <v>1000000</v>
          </cell>
          <cell r="AF10">
            <v>78879.562287106339</v>
          </cell>
          <cell r="AG10">
            <v>6.2126927486998111</v>
          </cell>
          <cell r="AH10">
            <v>2.0491249719699018</v>
          </cell>
          <cell r="AI10">
            <v>1591.5</v>
          </cell>
        </row>
        <row r="11">
          <cell r="A11" t="str">
            <v>L9</v>
          </cell>
          <cell r="B11">
            <v>1591.5</v>
          </cell>
          <cell r="C11" t="str">
            <v>4Z</v>
          </cell>
          <cell r="D11">
            <v>889659</v>
          </cell>
          <cell r="E11">
            <v>646103</v>
          </cell>
          <cell r="F11">
            <v>1591</v>
          </cell>
          <cell r="G11">
            <v>20</v>
          </cell>
          <cell r="H11">
            <v>0.5</v>
          </cell>
          <cell r="I11">
            <v>10</v>
          </cell>
          <cell r="J11">
            <v>5.0000000000000002E-5</v>
          </cell>
          <cell r="K11">
            <v>5.0000000000000004E-6</v>
          </cell>
          <cell r="L11">
            <v>10</v>
          </cell>
          <cell r="M11">
            <v>4.0000000000000001E-3</v>
          </cell>
          <cell r="N11">
            <v>4.0000000000000002E-4</v>
          </cell>
          <cell r="O11">
            <v>10</v>
          </cell>
          <cell r="P11">
            <v>8.8984245529650355E-2</v>
          </cell>
          <cell r="Q11">
            <v>7.0050666732793589E-6</v>
          </cell>
          <cell r="R11">
            <v>2.049350915988462</v>
          </cell>
          <cell r="S11">
            <v>64.608745094637982</v>
          </cell>
          <cell r="T11">
            <v>0.38378689964561419</v>
          </cell>
          <cell r="U11">
            <v>2.0828629543800798</v>
          </cell>
          <cell r="V11">
            <v>1.2537718187454151E-6</v>
          </cell>
          <cell r="W11">
            <v>9.0321926993488389E-3</v>
          </cell>
          <cell r="X11">
            <v>5.587194231474248</v>
          </cell>
          <cell r="Y11">
            <v>42.490999962089234</v>
          </cell>
          <cell r="Z11" t="str">
            <v>L91591.5</v>
          </cell>
          <cell r="AA11">
            <v>1000</v>
          </cell>
          <cell r="AB11">
            <v>64608.745094637983</v>
          </cell>
          <cell r="AC11">
            <v>383.7868996456142</v>
          </cell>
          <cell r="AD11">
            <v>2.0828629543800798</v>
          </cell>
          <cell r="AE11">
            <v>1000000</v>
          </cell>
          <cell r="AF11">
            <v>88984.245529650361</v>
          </cell>
          <cell r="AG11">
            <v>7.0050666732793587</v>
          </cell>
          <cell r="AH11">
            <v>2.049350915988462</v>
          </cell>
          <cell r="AI11">
            <v>1591.5</v>
          </cell>
        </row>
        <row r="12">
          <cell r="A12" t="str">
            <v>L10</v>
          </cell>
          <cell r="B12">
            <v>1591.5</v>
          </cell>
          <cell r="C12" t="str">
            <v>4Z</v>
          </cell>
          <cell r="D12">
            <v>1010749</v>
          </cell>
          <cell r="E12">
            <v>696555</v>
          </cell>
          <cell r="F12">
            <v>1591</v>
          </cell>
          <cell r="G12">
            <v>20</v>
          </cell>
          <cell r="H12">
            <v>0.5</v>
          </cell>
          <cell r="I12">
            <v>10</v>
          </cell>
          <cell r="J12">
            <v>5.0000000000000002E-5</v>
          </cell>
          <cell r="K12">
            <v>5.0000000000000004E-6</v>
          </cell>
          <cell r="L12">
            <v>10</v>
          </cell>
          <cell r="M12">
            <v>4.0000000000000001E-3</v>
          </cell>
          <cell r="N12">
            <v>4.0000000000000002E-4</v>
          </cell>
          <cell r="O12">
            <v>10</v>
          </cell>
          <cell r="P12">
            <v>0.1010957425090383</v>
          </cell>
          <cell r="Q12">
            <v>7.9551855081756687E-6</v>
          </cell>
          <cell r="R12">
            <v>2.0495415016079028</v>
          </cell>
          <cell r="S12">
            <v>69.654307849191753</v>
          </cell>
          <cell r="T12">
            <v>0.41386864830093828</v>
          </cell>
          <cell r="U12">
            <v>2.082679287451116</v>
          </cell>
          <cell r="V12">
            <v>1.4226184646979509E-6</v>
          </cell>
          <cell r="W12">
            <v>1.0234003421571001E-2</v>
          </cell>
          <cell r="X12">
            <v>5.5919318535379103</v>
          </cell>
          <cell r="Y12">
            <v>40.44054230318072</v>
          </cell>
          <cell r="Z12" t="str">
            <v>L101591.5</v>
          </cell>
          <cell r="AA12">
            <v>1000</v>
          </cell>
          <cell r="AB12">
            <v>69654.307849191755</v>
          </cell>
          <cell r="AC12">
            <v>413.86864830093828</v>
          </cell>
          <cell r="AD12">
            <v>2.082679287451116</v>
          </cell>
          <cell r="AE12">
            <v>1000000</v>
          </cell>
          <cell r="AF12">
            <v>101095.7425090383</v>
          </cell>
          <cell r="AG12">
            <v>7.9551855081756688</v>
          </cell>
          <cell r="AH12">
            <v>2.0495415016079028</v>
          </cell>
          <cell r="AI12">
            <v>1591.5</v>
          </cell>
        </row>
      </sheetData>
      <sheetData sheetId="3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ith Jones" id="{2A1CD046-3B66-4545-9DFB-D9D6D6A05246}" userId="Keith Jon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17" dT="2020-10-27T03:37:28.02" personId="{2A1CD046-3B66-4545-9DFB-D9D6D6A05246}" id="{0408AF1A-5D70-4202-9C7F-618D1AF31419}">
    <text>taken from repeat run and confirmed by manual measurements on 27/10/20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FA24-2FB3-4B01-B1C3-DC70A48696E1}">
  <dimension ref="B2:B26"/>
  <sheetViews>
    <sheetView topLeftCell="A16" workbookViewId="0">
      <selection activeCell="B28" sqref="B28"/>
    </sheetView>
  </sheetViews>
  <sheetFormatPr defaultRowHeight="15"/>
  <sheetData>
    <row r="2" spans="2:2">
      <c r="B2" t="s">
        <v>0</v>
      </c>
    </row>
    <row r="4" spans="2:2">
      <c r="B4" t="s">
        <v>1</v>
      </c>
    </row>
    <row r="6" spans="2:2">
      <c r="B6" t="s">
        <v>2</v>
      </c>
    </row>
    <row r="7" spans="2:2">
      <c r="B7" t="s">
        <v>3</v>
      </c>
    </row>
    <row r="9" spans="2:2">
      <c r="B9" t="s">
        <v>4</v>
      </c>
    </row>
    <row r="11" spans="2:2">
      <c r="B11" t="s">
        <v>5</v>
      </c>
    </row>
    <row r="12" spans="2:2">
      <c r="B12" t="s">
        <v>6</v>
      </c>
    </row>
    <row r="14" spans="2:2">
      <c r="B14" t="s">
        <v>7</v>
      </c>
    </row>
    <row r="16" spans="2:2">
      <c r="B16" t="s">
        <v>8</v>
      </c>
    </row>
    <row r="17" spans="2:2">
      <c r="B17" t="s">
        <v>10</v>
      </c>
    </row>
    <row r="18" spans="2:2">
      <c r="B18" t="s">
        <v>9</v>
      </c>
    </row>
    <row r="19" spans="2:2">
      <c r="B19" t="s">
        <v>11</v>
      </c>
    </row>
    <row r="21" spans="2:2">
      <c r="B21" t="s">
        <v>15</v>
      </c>
    </row>
    <row r="23" spans="2:2">
      <c r="B23" t="s">
        <v>99</v>
      </c>
    </row>
    <row r="24" spans="2:2">
      <c r="B24" t="s">
        <v>100</v>
      </c>
    </row>
    <row r="25" spans="2:2">
      <c r="B25" t="s">
        <v>101</v>
      </c>
    </row>
    <row r="26" spans="2:2">
      <c r="B2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0638-F903-4657-9003-84828CA6B90D}">
  <sheetPr>
    <pageSetUpPr fitToPage="1"/>
  </sheetPr>
  <dimension ref="A1:R73"/>
  <sheetViews>
    <sheetView topLeftCell="A7" workbookViewId="0">
      <selection activeCell="D9" sqref="D9"/>
    </sheetView>
  </sheetViews>
  <sheetFormatPr defaultRowHeight="15"/>
  <cols>
    <col min="1" max="1" width="23.85546875" customWidth="1"/>
    <col min="2" max="2" width="20.85546875" customWidth="1"/>
    <col min="4" max="4" width="11.85546875" customWidth="1"/>
    <col min="5" max="5" width="1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</cols>
  <sheetData>
    <row r="1" spans="1:18" ht="15.75">
      <c r="A1" s="1" t="s">
        <v>17</v>
      </c>
    </row>
    <row r="2" spans="1:18">
      <c r="A2" s="2"/>
      <c r="C2" s="2"/>
      <c r="E2" s="2"/>
      <c r="G2" s="2"/>
      <c r="I2" s="2"/>
      <c r="K2" s="7" t="s">
        <v>96</v>
      </c>
      <c r="M2" s="2"/>
      <c r="O2" s="2"/>
      <c r="Q2" s="2"/>
    </row>
    <row r="3" spans="1:18">
      <c r="A3" s="3" t="s">
        <v>18</v>
      </c>
      <c r="B3" s="4"/>
      <c r="C3" s="4"/>
      <c r="D3" s="5"/>
      <c r="E3" s="6" t="s">
        <v>19</v>
      </c>
      <c r="F3" s="4"/>
      <c r="G3" s="5"/>
      <c r="K3" t="s">
        <v>22</v>
      </c>
    </row>
    <row r="4" spans="1:18">
      <c r="A4" s="8" t="s">
        <v>20</v>
      </c>
      <c r="B4" s="9"/>
      <c r="C4" s="4"/>
      <c r="D4" s="5"/>
      <c r="E4" s="6" t="s">
        <v>21</v>
      </c>
      <c r="F4" s="10"/>
      <c r="G4" s="5"/>
      <c r="K4" t="s">
        <v>98</v>
      </c>
    </row>
    <row r="5" spans="1:18">
      <c r="A5" s="11"/>
      <c r="B5" s="9"/>
      <c r="C5" s="4"/>
      <c r="D5" s="5"/>
      <c r="E5" s="6" t="s">
        <v>23</v>
      </c>
      <c r="F5" s="4"/>
      <c r="G5" s="5"/>
      <c r="K5" t="s">
        <v>330</v>
      </c>
    </row>
    <row r="6" spans="1:18" ht="15.75" thickBot="1">
      <c r="A6" s="12"/>
      <c r="D6" s="7" t="s">
        <v>24</v>
      </c>
      <c r="H6" s="7" t="s">
        <v>25</v>
      </c>
      <c r="Q6" s="13"/>
    </row>
    <row r="7" spans="1:18" ht="15.75" thickTop="1">
      <c r="A7" s="14" t="s">
        <v>26</v>
      </c>
      <c r="B7" s="15" t="s">
        <v>27</v>
      </c>
      <c r="C7" s="16" t="s">
        <v>28</v>
      </c>
      <c r="D7" s="17" t="s">
        <v>29</v>
      </c>
      <c r="E7" s="17" t="s">
        <v>30</v>
      </c>
      <c r="F7" s="18" t="s">
        <v>31</v>
      </c>
      <c r="G7" s="19" t="s">
        <v>32</v>
      </c>
      <c r="H7" s="20" t="s">
        <v>33</v>
      </c>
      <c r="I7" s="20" t="s">
        <v>34</v>
      </c>
      <c r="J7" s="20" t="s">
        <v>35</v>
      </c>
      <c r="K7" s="20" t="s">
        <v>33</v>
      </c>
      <c r="L7" s="20" t="s">
        <v>34</v>
      </c>
      <c r="M7" s="20" t="s">
        <v>97</v>
      </c>
      <c r="N7" s="20" t="s">
        <v>33</v>
      </c>
      <c r="O7" s="20" t="s">
        <v>34</v>
      </c>
      <c r="P7" s="20" t="s">
        <v>36</v>
      </c>
      <c r="Q7" s="20" t="s">
        <v>33</v>
      </c>
      <c r="R7" s="20" t="s">
        <v>34</v>
      </c>
    </row>
    <row r="8" spans="1:18" ht="15.75" thickBot="1">
      <c r="A8" s="21"/>
      <c r="B8" s="22" t="s">
        <v>37</v>
      </c>
      <c r="C8" s="16"/>
      <c r="D8" s="17"/>
      <c r="E8" s="17"/>
      <c r="F8" s="23" t="s">
        <v>37</v>
      </c>
      <c r="G8" s="24" t="s">
        <v>38</v>
      </c>
      <c r="H8" s="20"/>
      <c r="I8" s="20"/>
      <c r="J8" s="20"/>
      <c r="K8" s="25"/>
      <c r="L8" s="25"/>
      <c r="M8" s="20"/>
      <c r="N8" s="25"/>
      <c r="O8" s="25"/>
      <c r="P8" s="20"/>
      <c r="Q8" s="25"/>
      <c r="R8" s="25"/>
    </row>
    <row r="9" spans="1:18" ht="15.75" thickTop="1">
      <c r="A9" s="33" t="s">
        <v>136</v>
      </c>
      <c r="B9" s="22">
        <v>1591.5</v>
      </c>
      <c r="C9" s="16" t="s">
        <v>42</v>
      </c>
      <c r="D9" s="34">
        <v>0</v>
      </c>
      <c r="E9" s="34">
        <v>0</v>
      </c>
      <c r="F9" s="28">
        <v>1591.5</v>
      </c>
      <c r="G9" s="19">
        <v>19.84</v>
      </c>
      <c r="H9" s="20">
        <v>0.5</v>
      </c>
      <c r="I9" s="25">
        <v>10</v>
      </c>
      <c r="J9" s="25">
        <v>0</v>
      </c>
      <c r="K9" s="29">
        <v>6.9999999999999994E-5</v>
      </c>
      <c r="L9" s="30">
        <v>10</v>
      </c>
      <c r="M9" s="25">
        <v>0</v>
      </c>
      <c r="N9" s="29">
        <v>1E-4</v>
      </c>
      <c r="O9" s="30">
        <v>10</v>
      </c>
      <c r="P9" s="20"/>
      <c r="Q9" s="25"/>
      <c r="R9" s="25"/>
    </row>
    <row r="10" spans="1:18">
      <c r="A10" s="26" t="s">
        <v>103</v>
      </c>
      <c r="B10" s="22">
        <v>1591.5</v>
      </c>
      <c r="C10" s="27" t="s">
        <v>42</v>
      </c>
      <c r="D10" s="31">
        <v>49</v>
      </c>
      <c r="E10" s="31">
        <v>0</v>
      </c>
      <c r="F10" s="28">
        <v>1591.5</v>
      </c>
      <c r="G10" s="19">
        <v>19.75</v>
      </c>
      <c r="H10" s="20">
        <v>0.5</v>
      </c>
      <c r="I10" s="25">
        <v>10</v>
      </c>
      <c r="J10" s="25">
        <v>0</v>
      </c>
      <c r="K10" s="29">
        <v>6.9999999999999994E-5</v>
      </c>
      <c r="L10" s="30">
        <v>10</v>
      </c>
      <c r="M10" s="25">
        <v>0</v>
      </c>
      <c r="N10" s="29">
        <v>1E-4</v>
      </c>
      <c r="O10" s="30">
        <v>10</v>
      </c>
      <c r="P10" s="25"/>
      <c r="Q10" s="25"/>
      <c r="R10" s="30"/>
    </row>
    <row r="11" spans="1:18">
      <c r="A11" s="26" t="s">
        <v>45</v>
      </c>
      <c r="B11" s="22">
        <v>1591.5</v>
      </c>
      <c r="C11" s="27" t="s">
        <v>42</v>
      </c>
      <c r="D11" s="31">
        <v>100013</v>
      </c>
      <c r="E11" s="31">
        <v>40</v>
      </c>
      <c r="F11" s="28">
        <v>1591.5</v>
      </c>
      <c r="G11" s="19">
        <v>19.760000000000002</v>
      </c>
      <c r="H11" s="20">
        <v>0.5</v>
      </c>
      <c r="I11" s="25">
        <v>10</v>
      </c>
      <c r="J11" s="25">
        <v>0</v>
      </c>
      <c r="K11" s="29">
        <v>6.9999999999999994E-5</v>
      </c>
      <c r="L11" s="30">
        <v>10</v>
      </c>
      <c r="M11" s="25">
        <v>0</v>
      </c>
      <c r="N11" s="29">
        <v>1E-4</v>
      </c>
      <c r="O11" s="30">
        <v>10</v>
      </c>
      <c r="P11" s="25"/>
      <c r="Q11" s="29"/>
      <c r="R11" s="30"/>
    </row>
    <row r="12" spans="1:18">
      <c r="A12" s="26" t="s">
        <v>46</v>
      </c>
      <c r="B12" s="22">
        <v>1591.5</v>
      </c>
      <c r="C12" s="27" t="s">
        <v>42</v>
      </c>
      <c r="D12" s="31">
        <v>200413</v>
      </c>
      <c r="E12" s="31">
        <v>90</v>
      </c>
      <c r="F12" s="28">
        <v>1591.5</v>
      </c>
      <c r="G12" s="19">
        <v>19.75</v>
      </c>
      <c r="H12" s="20">
        <v>0.5</v>
      </c>
      <c r="I12" s="25">
        <v>10</v>
      </c>
      <c r="J12" s="25">
        <v>0</v>
      </c>
      <c r="K12" s="29">
        <v>6.9999999999999994E-5</v>
      </c>
      <c r="L12" s="30">
        <v>10</v>
      </c>
      <c r="M12" s="25">
        <v>0</v>
      </c>
      <c r="N12" s="29">
        <v>1E-4</v>
      </c>
      <c r="O12" s="30">
        <v>10</v>
      </c>
      <c r="P12" s="25"/>
      <c r="Q12" s="29"/>
      <c r="R12" s="30"/>
    </row>
    <row r="13" spans="1:18">
      <c r="A13" s="26" t="s">
        <v>47</v>
      </c>
      <c r="B13" s="22">
        <v>1591.5</v>
      </c>
      <c r="C13" s="27" t="s">
        <v>42</v>
      </c>
      <c r="D13" s="32">
        <v>300376</v>
      </c>
      <c r="E13" s="31">
        <v>119</v>
      </c>
      <c r="F13" s="28">
        <v>1591.5</v>
      </c>
      <c r="G13" s="19">
        <v>19.75</v>
      </c>
      <c r="H13" s="20">
        <v>0.5</v>
      </c>
      <c r="I13" s="25">
        <v>10</v>
      </c>
      <c r="J13" s="25">
        <v>0</v>
      </c>
      <c r="K13" s="29">
        <v>6.9999999999999994E-5</v>
      </c>
      <c r="L13" s="30">
        <v>10</v>
      </c>
      <c r="M13" s="25">
        <v>0</v>
      </c>
      <c r="N13" s="29">
        <v>1E-4</v>
      </c>
      <c r="O13" s="30">
        <v>10</v>
      </c>
      <c r="P13" s="25"/>
      <c r="Q13" s="29"/>
      <c r="R13" s="30"/>
    </row>
    <row r="14" spans="1:18">
      <c r="A14" s="26" t="s">
        <v>48</v>
      </c>
      <c r="B14" s="22">
        <v>1591.5</v>
      </c>
      <c r="C14" s="27" t="s">
        <v>42</v>
      </c>
      <c r="D14" s="31">
        <v>400767</v>
      </c>
      <c r="E14" s="31">
        <v>209</v>
      </c>
      <c r="F14" s="28">
        <v>1591.5</v>
      </c>
      <c r="G14" s="19">
        <v>19.75</v>
      </c>
      <c r="H14" s="20">
        <v>0.5</v>
      </c>
      <c r="I14" s="25">
        <v>10</v>
      </c>
      <c r="J14" s="25">
        <v>0</v>
      </c>
      <c r="K14" s="29">
        <v>6.9999999999999994E-5</v>
      </c>
      <c r="L14" s="30">
        <v>10</v>
      </c>
      <c r="M14" s="25">
        <v>0</v>
      </c>
      <c r="N14" s="29">
        <v>1E-4</v>
      </c>
      <c r="O14" s="30">
        <v>10</v>
      </c>
      <c r="P14" s="25"/>
      <c r="Q14" s="29"/>
      <c r="R14" s="30"/>
    </row>
    <row r="15" spans="1:18">
      <c r="A15" s="26" t="s">
        <v>49</v>
      </c>
      <c r="B15" s="22">
        <v>1591.5</v>
      </c>
      <c r="C15" s="27" t="s">
        <v>42</v>
      </c>
      <c r="D15" s="31">
        <v>500576</v>
      </c>
      <c r="E15" s="31">
        <v>346</v>
      </c>
      <c r="F15" s="28">
        <v>1591.5</v>
      </c>
      <c r="G15" s="19">
        <v>19.75</v>
      </c>
      <c r="H15" s="20">
        <v>0.5</v>
      </c>
      <c r="I15" s="25">
        <v>10</v>
      </c>
      <c r="J15" s="25">
        <v>0</v>
      </c>
      <c r="K15" s="29">
        <v>6.9999999999999994E-5</v>
      </c>
      <c r="L15" s="30">
        <v>10</v>
      </c>
      <c r="M15" s="25">
        <v>0</v>
      </c>
      <c r="N15" s="29">
        <v>1E-4</v>
      </c>
      <c r="O15" s="30">
        <v>10</v>
      </c>
      <c r="P15" s="25"/>
      <c r="Q15" s="29"/>
      <c r="R15" s="30"/>
    </row>
    <row r="16" spans="1:18">
      <c r="A16" s="26" t="s">
        <v>50</v>
      </c>
      <c r="B16" s="22">
        <v>1591.5</v>
      </c>
      <c r="C16" s="27" t="s">
        <v>42</v>
      </c>
      <c r="D16" s="31">
        <v>600560</v>
      </c>
      <c r="E16" s="31">
        <v>84</v>
      </c>
      <c r="F16" s="28">
        <v>1591.5</v>
      </c>
      <c r="G16" s="19">
        <v>19.75</v>
      </c>
      <c r="H16" s="20">
        <v>0.5</v>
      </c>
      <c r="I16" s="25">
        <v>10</v>
      </c>
      <c r="J16" s="25">
        <v>0</v>
      </c>
      <c r="K16" s="29">
        <v>6.9999999999999994E-5</v>
      </c>
      <c r="L16" s="30">
        <v>10</v>
      </c>
      <c r="M16" s="25">
        <v>0</v>
      </c>
      <c r="N16" s="29">
        <v>1E-4</v>
      </c>
      <c r="O16" s="30">
        <v>10</v>
      </c>
      <c r="P16" s="25"/>
      <c r="Q16" s="25"/>
      <c r="R16" s="30"/>
    </row>
    <row r="17" spans="1:18">
      <c r="A17" s="26" t="s">
        <v>51</v>
      </c>
      <c r="B17" s="22">
        <v>1591.5</v>
      </c>
      <c r="C17" s="27" t="s">
        <v>42</v>
      </c>
      <c r="D17" s="31">
        <v>700940</v>
      </c>
      <c r="E17" s="31">
        <v>522</v>
      </c>
      <c r="F17" s="28">
        <v>1591.5</v>
      </c>
      <c r="G17" s="19">
        <v>19.75</v>
      </c>
      <c r="H17" s="20">
        <v>0.5</v>
      </c>
      <c r="I17" s="25">
        <v>10</v>
      </c>
      <c r="J17" s="25">
        <v>0</v>
      </c>
      <c r="K17" s="29">
        <v>6.9999999999999994E-5</v>
      </c>
      <c r="L17" s="30">
        <v>10</v>
      </c>
      <c r="M17" s="25">
        <v>0</v>
      </c>
      <c r="N17" s="29">
        <v>1E-4</v>
      </c>
      <c r="O17" s="30">
        <v>10</v>
      </c>
      <c r="P17" s="25"/>
      <c r="Q17" s="29"/>
      <c r="R17" s="30"/>
    </row>
    <row r="18" spans="1:18">
      <c r="A18" s="26" t="s">
        <v>52</v>
      </c>
      <c r="B18" s="22">
        <v>1591.5</v>
      </c>
      <c r="C18" s="27" t="s">
        <v>42</v>
      </c>
      <c r="D18" s="31">
        <v>800803</v>
      </c>
      <c r="E18" s="31">
        <v>736</v>
      </c>
      <c r="F18" s="28">
        <v>1591.5</v>
      </c>
      <c r="G18" s="19">
        <v>19.75</v>
      </c>
      <c r="H18" s="20">
        <v>0.5</v>
      </c>
      <c r="I18" s="25">
        <v>10</v>
      </c>
      <c r="J18" s="25">
        <v>0</v>
      </c>
      <c r="K18" s="29">
        <v>6.9999999999999994E-5</v>
      </c>
      <c r="L18" s="30">
        <v>10</v>
      </c>
      <c r="M18" s="25">
        <v>0</v>
      </c>
      <c r="N18" s="29">
        <v>1E-4</v>
      </c>
      <c r="O18" s="30">
        <v>10</v>
      </c>
      <c r="P18" s="25"/>
      <c r="Q18" s="29"/>
      <c r="R18" s="30"/>
    </row>
    <row r="19" spans="1:18">
      <c r="A19" s="26" t="s">
        <v>53</v>
      </c>
      <c r="B19" s="22">
        <v>1591.5</v>
      </c>
      <c r="C19" s="27" t="s">
        <v>42</v>
      </c>
      <c r="D19" s="31">
        <v>901292</v>
      </c>
      <c r="E19" s="31">
        <v>1013</v>
      </c>
      <c r="F19" s="28">
        <v>1591.5</v>
      </c>
      <c r="G19" s="19">
        <v>19.75</v>
      </c>
      <c r="H19" s="20">
        <v>0.5</v>
      </c>
      <c r="I19" s="25">
        <v>10</v>
      </c>
      <c r="J19" s="25">
        <v>0</v>
      </c>
      <c r="K19" s="29">
        <v>6.9999999999999994E-5</v>
      </c>
      <c r="L19" s="30">
        <v>10</v>
      </c>
      <c r="M19" s="25">
        <v>0</v>
      </c>
      <c r="N19" s="29">
        <v>1E-4</v>
      </c>
      <c r="O19" s="30">
        <v>10</v>
      </c>
      <c r="P19" s="25"/>
      <c r="Q19" s="29"/>
      <c r="R19" s="30"/>
    </row>
    <row r="20" spans="1:18" ht="15.75" thickBot="1">
      <c r="A20" s="26" t="s">
        <v>54</v>
      </c>
      <c r="B20" s="22">
        <v>1591.5</v>
      </c>
      <c r="C20" s="27" t="s">
        <v>42</v>
      </c>
      <c r="D20" s="31">
        <v>1001258</v>
      </c>
      <c r="E20" s="32">
        <v>1327</v>
      </c>
      <c r="F20" s="28">
        <v>1591.5</v>
      </c>
      <c r="G20" s="19">
        <v>19.75</v>
      </c>
      <c r="H20" s="20">
        <v>0.5</v>
      </c>
      <c r="I20" s="25">
        <v>10</v>
      </c>
      <c r="J20" s="25">
        <v>0</v>
      </c>
      <c r="K20" s="29">
        <v>6.9999999999999994E-5</v>
      </c>
      <c r="L20" s="30">
        <v>10</v>
      </c>
      <c r="M20" s="25">
        <v>0</v>
      </c>
      <c r="N20" s="29">
        <v>1E-4</v>
      </c>
      <c r="O20" s="30">
        <v>10</v>
      </c>
      <c r="P20" s="25"/>
      <c r="Q20" s="29"/>
      <c r="R20" s="30"/>
    </row>
    <row r="21" spans="1:18" ht="15.75" thickTop="1">
      <c r="A21" s="33" t="s">
        <v>136</v>
      </c>
      <c r="B21" s="22">
        <v>1591.5</v>
      </c>
      <c r="C21" s="27" t="s">
        <v>43</v>
      </c>
      <c r="D21" s="35">
        <v>0</v>
      </c>
      <c r="E21" s="36">
        <v>0</v>
      </c>
      <c r="F21" s="28">
        <v>1591.5</v>
      </c>
      <c r="G21" s="19">
        <v>19.84</v>
      </c>
      <c r="H21" s="20">
        <v>0.5</v>
      </c>
      <c r="I21" s="25">
        <v>10</v>
      </c>
      <c r="J21" s="25">
        <v>0</v>
      </c>
      <c r="K21" s="29">
        <v>6.9999999999999994E-5</v>
      </c>
      <c r="L21" s="30">
        <v>10</v>
      </c>
      <c r="M21" s="25">
        <v>0</v>
      </c>
      <c r="N21" s="29">
        <v>1E-4</v>
      </c>
      <c r="O21" s="30">
        <v>10</v>
      </c>
      <c r="P21" s="25"/>
      <c r="Q21" s="29"/>
      <c r="R21" s="30"/>
    </row>
    <row r="22" spans="1:18">
      <c r="A22" s="26" t="s">
        <v>103</v>
      </c>
      <c r="B22" s="22">
        <v>1591.5</v>
      </c>
      <c r="C22" s="27" t="s">
        <v>43</v>
      </c>
      <c r="D22" s="31">
        <v>500</v>
      </c>
      <c r="E22" s="31">
        <v>10</v>
      </c>
      <c r="F22" s="28">
        <v>1591.5</v>
      </c>
      <c r="G22" s="19">
        <v>19.71</v>
      </c>
      <c r="H22" s="20">
        <v>0.5</v>
      </c>
      <c r="I22" s="25">
        <v>10</v>
      </c>
      <c r="J22" s="25">
        <v>0</v>
      </c>
      <c r="K22" s="29">
        <v>6.9999999999999994E-5</v>
      </c>
      <c r="L22" s="30">
        <v>10</v>
      </c>
      <c r="M22" s="25">
        <v>0</v>
      </c>
      <c r="N22" s="29">
        <v>1E-4</v>
      </c>
      <c r="O22" s="30">
        <v>10</v>
      </c>
      <c r="P22" s="25"/>
      <c r="Q22" s="29"/>
      <c r="R22" s="30"/>
    </row>
    <row r="23" spans="1:18">
      <c r="A23" s="26" t="s">
        <v>55</v>
      </c>
      <c r="B23" s="22">
        <v>1591.5</v>
      </c>
      <c r="C23" s="27" t="s">
        <v>43</v>
      </c>
      <c r="D23" s="31">
        <v>100618</v>
      </c>
      <c r="E23" s="31">
        <v>47</v>
      </c>
      <c r="F23" s="28">
        <v>1591.5</v>
      </c>
      <c r="G23" s="19">
        <v>19.72</v>
      </c>
      <c r="H23" s="20">
        <v>0.5</v>
      </c>
      <c r="I23" s="25">
        <v>10</v>
      </c>
      <c r="J23" s="25">
        <v>0</v>
      </c>
      <c r="K23" s="29">
        <v>6.9999999999999994E-5</v>
      </c>
      <c r="L23" s="30">
        <v>10</v>
      </c>
      <c r="M23" s="25">
        <v>0</v>
      </c>
      <c r="N23" s="29">
        <v>1E-4</v>
      </c>
      <c r="O23" s="30">
        <v>10</v>
      </c>
      <c r="P23" s="25"/>
      <c r="Q23" s="25"/>
      <c r="R23" s="30"/>
    </row>
    <row r="24" spans="1:18">
      <c r="A24" s="26" t="s">
        <v>56</v>
      </c>
      <c r="B24" s="22">
        <v>1591.5</v>
      </c>
      <c r="C24" s="27" t="s">
        <v>43</v>
      </c>
      <c r="D24" s="31">
        <v>200526</v>
      </c>
      <c r="E24" s="31">
        <v>67</v>
      </c>
      <c r="F24" s="28">
        <v>1591.5</v>
      </c>
      <c r="G24" s="19">
        <v>19.73</v>
      </c>
      <c r="H24" s="20">
        <v>0.5</v>
      </c>
      <c r="I24" s="25">
        <v>10</v>
      </c>
      <c r="J24" s="25">
        <v>0</v>
      </c>
      <c r="K24" s="29">
        <v>6.9999999999999994E-5</v>
      </c>
      <c r="L24" s="30">
        <v>10</v>
      </c>
      <c r="M24" s="25">
        <v>0</v>
      </c>
      <c r="N24" s="29">
        <v>1E-4</v>
      </c>
      <c r="O24" s="30">
        <v>10</v>
      </c>
      <c r="P24" s="25"/>
      <c r="Q24" s="29"/>
      <c r="R24" s="30"/>
    </row>
    <row r="25" spans="1:18">
      <c r="A25" s="26" t="s">
        <v>57</v>
      </c>
      <c r="B25" s="22">
        <v>1591.5</v>
      </c>
      <c r="C25" s="27" t="s">
        <v>43</v>
      </c>
      <c r="D25" s="31">
        <v>300641</v>
      </c>
      <c r="E25" s="31">
        <v>70</v>
      </c>
      <c r="F25" s="28">
        <v>1591.5</v>
      </c>
      <c r="G25" s="19">
        <v>19.71</v>
      </c>
      <c r="H25" s="20">
        <v>0.5</v>
      </c>
      <c r="I25" s="25">
        <v>10</v>
      </c>
      <c r="J25" s="25">
        <v>0</v>
      </c>
      <c r="K25" s="29">
        <v>6.9999999999999994E-5</v>
      </c>
      <c r="L25" s="30">
        <v>10</v>
      </c>
      <c r="M25" s="25">
        <v>0</v>
      </c>
      <c r="N25" s="29">
        <v>1E-4</v>
      </c>
      <c r="O25" s="30">
        <v>10</v>
      </c>
      <c r="P25" s="25"/>
      <c r="Q25" s="29"/>
      <c r="R25" s="30"/>
    </row>
    <row r="26" spans="1:18">
      <c r="A26" s="26" t="s">
        <v>58</v>
      </c>
      <c r="B26" s="22">
        <v>1591.5</v>
      </c>
      <c r="C26" s="27" t="s">
        <v>43</v>
      </c>
      <c r="D26" s="31">
        <v>400667</v>
      </c>
      <c r="E26" s="31">
        <v>64</v>
      </c>
      <c r="F26" s="28">
        <v>1591.5</v>
      </c>
      <c r="G26" s="19">
        <v>19.72</v>
      </c>
      <c r="H26" s="20">
        <v>0.5</v>
      </c>
      <c r="I26" s="25">
        <v>10</v>
      </c>
      <c r="J26" s="25">
        <v>0</v>
      </c>
      <c r="K26" s="29">
        <v>6.9999999999999994E-5</v>
      </c>
      <c r="L26" s="30">
        <v>10</v>
      </c>
      <c r="M26" s="25">
        <v>0</v>
      </c>
      <c r="N26" s="29">
        <v>1E-4</v>
      </c>
      <c r="O26" s="30">
        <v>10</v>
      </c>
      <c r="P26" s="25"/>
      <c r="Q26" s="29"/>
      <c r="R26" s="30"/>
    </row>
    <row r="27" spans="1:18">
      <c r="A27" s="26" t="s">
        <v>59</v>
      </c>
      <c r="B27" s="22">
        <v>1591.5</v>
      </c>
      <c r="C27" s="27" t="s">
        <v>43</v>
      </c>
      <c r="D27" s="31">
        <v>500749</v>
      </c>
      <c r="E27" s="31">
        <v>57</v>
      </c>
      <c r="F27" s="28">
        <v>1591.5</v>
      </c>
      <c r="G27" s="19">
        <v>19.71</v>
      </c>
      <c r="H27" s="20">
        <v>0.5</v>
      </c>
      <c r="I27" s="25">
        <v>10</v>
      </c>
      <c r="J27" s="25">
        <v>0</v>
      </c>
      <c r="K27" s="29">
        <v>6.9999999999999994E-5</v>
      </c>
      <c r="L27" s="30">
        <v>10</v>
      </c>
      <c r="M27" s="25">
        <v>0</v>
      </c>
      <c r="N27" s="29">
        <v>1E-4</v>
      </c>
      <c r="O27" s="30">
        <v>10</v>
      </c>
      <c r="P27" s="25"/>
      <c r="Q27" s="29"/>
      <c r="R27" s="30"/>
    </row>
    <row r="28" spans="1:18">
      <c r="A28" s="26" t="s">
        <v>60</v>
      </c>
      <c r="B28" s="22">
        <v>1591.5</v>
      </c>
      <c r="C28" s="27" t="s">
        <v>43</v>
      </c>
      <c r="D28" s="31">
        <v>600867</v>
      </c>
      <c r="E28" s="31">
        <v>-61</v>
      </c>
      <c r="F28" s="28">
        <v>1591.5</v>
      </c>
      <c r="G28" s="19">
        <v>19.72</v>
      </c>
      <c r="H28" s="20">
        <v>0.5</v>
      </c>
      <c r="I28" s="25">
        <v>10</v>
      </c>
      <c r="J28" s="25">
        <v>0</v>
      </c>
      <c r="K28" s="29">
        <v>6.9999999999999994E-5</v>
      </c>
      <c r="L28" s="30">
        <v>10</v>
      </c>
      <c r="M28" s="25">
        <v>0</v>
      </c>
      <c r="N28" s="29">
        <v>1E-4</v>
      </c>
      <c r="O28" s="30">
        <v>10</v>
      </c>
      <c r="P28" s="25"/>
      <c r="Q28" s="29"/>
      <c r="R28" s="30"/>
    </row>
    <row r="29" spans="1:18">
      <c r="A29" s="26" t="s">
        <v>61</v>
      </c>
      <c r="B29" s="22">
        <v>1591.5</v>
      </c>
      <c r="C29" s="27" t="s">
        <v>43</v>
      </c>
      <c r="D29" s="31">
        <v>700768</v>
      </c>
      <c r="E29" s="31">
        <v>99</v>
      </c>
      <c r="F29" s="28">
        <v>1591.5</v>
      </c>
      <c r="G29" s="19">
        <v>19.72</v>
      </c>
      <c r="H29" s="20">
        <v>0.5</v>
      </c>
      <c r="I29" s="25">
        <v>10</v>
      </c>
      <c r="J29" s="25">
        <v>0</v>
      </c>
      <c r="K29" s="29">
        <v>6.9999999999999994E-5</v>
      </c>
      <c r="L29" s="30">
        <v>10</v>
      </c>
      <c r="M29" s="25">
        <v>0</v>
      </c>
      <c r="N29" s="29">
        <v>1E-4</v>
      </c>
      <c r="O29" s="30">
        <v>10</v>
      </c>
      <c r="P29" s="25"/>
      <c r="Q29" s="25"/>
      <c r="R29" s="30"/>
    </row>
    <row r="30" spans="1:18">
      <c r="A30" s="26" t="s">
        <v>62</v>
      </c>
      <c r="B30" s="22">
        <v>1591.5</v>
      </c>
      <c r="C30" s="27" t="s">
        <v>43</v>
      </c>
      <c r="D30" s="31">
        <v>800879</v>
      </c>
      <c r="E30" s="31">
        <v>189</v>
      </c>
      <c r="F30" s="28">
        <v>1591.5</v>
      </c>
      <c r="G30" s="19">
        <v>19.71</v>
      </c>
      <c r="H30" s="20">
        <v>0.5</v>
      </c>
      <c r="I30" s="25">
        <v>10</v>
      </c>
      <c r="J30" s="25">
        <v>0</v>
      </c>
      <c r="K30" s="29">
        <v>6.9999999999999994E-5</v>
      </c>
      <c r="L30" s="30">
        <v>10</v>
      </c>
      <c r="M30" s="25">
        <v>0</v>
      </c>
      <c r="N30" s="29">
        <v>1E-4</v>
      </c>
      <c r="O30" s="30">
        <v>10</v>
      </c>
      <c r="P30" s="25"/>
      <c r="Q30" s="29"/>
      <c r="R30" s="30"/>
    </row>
    <row r="31" spans="1:18">
      <c r="A31" s="26" t="s">
        <v>63</v>
      </c>
      <c r="B31" s="22">
        <v>1591.5</v>
      </c>
      <c r="C31" s="27" t="s">
        <v>43</v>
      </c>
      <c r="D31" s="31">
        <v>900901</v>
      </c>
      <c r="E31" s="31">
        <v>329</v>
      </c>
      <c r="F31" s="28">
        <v>1591.5</v>
      </c>
      <c r="G31" s="19">
        <v>19.72</v>
      </c>
      <c r="H31" s="20">
        <v>0.5</v>
      </c>
      <c r="I31" s="25">
        <v>10</v>
      </c>
      <c r="J31" s="25">
        <v>0</v>
      </c>
      <c r="K31" s="29">
        <v>6.9999999999999994E-5</v>
      </c>
      <c r="L31" s="30">
        <v>10</v>
      </c>
      <c r="M31" s="25">
        <v>0</v>
      </c>
      <c r="N31" s="29">
        <v>1E-4</v>
      </c>
      <c r="O31" s="30">
        <v>10</v>
      </c>
      <c r="P31" s="25"/>
      <c r="Q31" s="29"/>
      <c r="R31" s="30"/>
    </row>
    <row r="32" spans="1:18" ht="15.75" thickBot="1">
      <c r="A32" s="26" t="s">
        <v>64</v>
      </c>
      <c r="B32" s="22">
        <v>1591.5</v>
      </c>
      <c r="C32" s="27" t="s">
        <v>43</v>
      </c>
      <c r="D32" s="31">
        <v>1001011</v>
      </c>
      <c r="E32" s="31">
        <v>514</v>
      </c>
      <c r="F32" s="28">
        <v>1591.5</v>
      </c>
      <c r="G32" s="19">
        <v>19.71</v>
      </c>
      <c r="H32" s="20">
        <v>0.5</v>
      </c>
      <c r="I32" s="25">
        <v>10</v>
      </c>
      <c r="J32" s="25">
        <v>0</v>
      </c>
      <c r="K32" s="29">
        <v>6.9999999999999994E-5</v>
      </c>
      <c r="L32" s="30">
        <v>10</v>
      </c>
      <c r="M32" s="25">
        <v>0</v>
      </c>
      <c r="N32" s="29">
        <v>1E-4</v>
      </c>
      <c r="O32" s="30">
        <v>10</v>
      </c>
      <c r="P32" s="25"/>
      <c r="Q32" s="29"/>
      <c r="R32" s="30"/>
    </row>
    <row r="33" spans="1:18" ht="15.75" thickTop="1">
      <c r="A33" s="33" t="s">
        <v>136</v>
      </c>
      <c r="B33" s="22">
        <v>1591.5</v>
      </c>
      <c r="C33" s="27" t="s">
        <v>44</v>
      </c>
      <c r="D33" s="35">
        <v>0</v>
      </c>
      <c r="E33" s="35">
        <v>0</v>
      </c>
      <c r="F33" s="28">
        <v>1591.5</v>
      </c>
      <c r="G33" s="19">
        <v>19.84</v>
      </c>
      <c r="H33" s="20">
        <v>0.5</v>
      </c>
      <c r="I33" s="25">
        <v>10</v>
      </c>
      <c r="J33" s="25">
        <v>0</v>
      </c>
      <c r="K33" s="29">
        <v>6.9999999999999994E-5</v>
      </c>
      <c r="L33" s="30">
        <v>10</v>
      </c>
      <c r="M33" s="25">
        <v>0</v>
      </c>
      <c r="N33" s="29">
        <v>1E-4</v>
      </c>
      <c r="O33" s="30">
        <v>10</v>
      </c>
      <c r="P33" s="25"/>
      <c r="Q33" s="29"/>
      <c r="R33" s="30"/>
    </row>
    <row r="34" spans="1:18">
      <c r="A34" s="26" t="s">
        <v>103</v>
      </c>
      <c r="B34" s="22">
        <v>1591.5</v>
      </c>
      <c r="C34" s="27" t="s">
        <v>44</v>
      </c>
      <c r="D34" s="31">
        <v>5001</v>
      </c>
      <c r="E34" s="31">
        <v>123</v>
      </c>
      <c r="F34" s="28">
        <v>1591.5</v>
      </c>
      <c r="G34" s="19">
        <v>19.75</v>
      </c>
      <c r="H34" s="20">
        <v>0.5</v>
      </c>
      <c r="I34" s="25">
        <v>10</v>
      </c>
      <c r="J34" s="25">
        <v>0</v>
      </c>
      <c r="K34" s="29">
        <v>6.9999999999999994E-5</v>
      </c>
      <c r="L34" s="30">
        <v>10</v>
      </c>
      <c r="M34" s="25">
        <v>0</v>
      </c>
      <c r="N34" s="29">
        <v>1E-4</v>
      </c>
      <c r="O34" s="30">
        <v>10</v>
      </c>
      <c r="P34" s="25"/>
      <c r="Q34" s="29"/>
      <c r="R34" s="30"/>
    </row>
    <row r="35" spans="1:18">
      <c r="A35" s="26" t="s">
        <v>65</v>
      </c>
      <c r="B35" s="22">
        <v>1591.5</v>
      </c>
      <c r="C35" s="27" t="s">
        <v>44</v>
      </c>
      <c r="D35" s="31">
        <v>104502</v>
      </c>
      <c r="E35" s="31">
        <v>163</v>
      </c>
      <c r="F35" s="28">
        <v>1591.5</v>
      </c>
      <c r="G35" s="19">
        <v>19.75</v>
      </c>
      <c r="H35" s="20">
        <v>0.5</v>
      </c>
      <c r="I35" s="25">
        <v>10</v>
      </c>
      <c r="J35" s="25">
        <v>0</v>
      </c>
      <c r="K35" s="29">
        <v>6.9999999999999994E-5</v>
      </c>
      <c r="L35" s="30">
        <v>10</v>
      </c>
      <c r="M35" s="25">
        <v>0</v>
      </c>
      <c r="N35" s="29">
        <v>1E-4</v>
      </c>
      <c r="O35" s="30">
        <v>10</v>
      </c>
      <c r="P35" s="25"/>
      <c r="Q35" s="29"/>
      <c r="R35" s="30"/>
    </row>
    <row r="36" spans="1:18">
      <c r="A36" s="26" t="s">
        <v>66</v>
      </c>
      <c r="B36" s="22">
        <v>1591.5</v>
      </c>
      <c r="C36" s="27" t="s">
        <v>44</v>
      </c>
      <c r="D36" s="31">
        <v>204731</v>
      </c>
      <c r="E36" s="31">
        <v>157</v>
      </c>
      <c r="F36" s="28">
        <v>1591.5</v>
      </c>
      <c r="G36" s="19">
        <v>19.760000000000002</v>
      </c>
      <c r="H36" s="20">
        <v>0.5</v>
      </c>
      <c r="I36" s="25">
        <v>10</v>
      </c>
      <c r="J36" s="25">
        <v>0</v>
      </c>
      <c r="K36" s="29">
        <v>6.9999999999999994E-5</v>
      </c>
      <c r="L36" s="30">
        <v>10</v>
      </c>
      <c r="M36" s="25">
        <v>0</v>
      </c>
      <c r="N36" s="29">
        <v>1E-4</v>
      </c>
      <c r="O36" s="30">
        <v>10</v>
      </c>
      <c r="P36" s="25"/>
      <c r="Q36" s="29"/>
      <c r="R36" s="30"/>
    </row>
    <row r="37" spans="1:18">
      <c r="A37" s="26" t="s">
        <v>67</v>
      </c>
      <c r="B37" s="22">
        <v>1591.5</v>
      </c>
      <c r="C37" s="27" t="s">
        <v>44</v>
      </c>
      <c r="D37" s="31">
        <v>304202</v>
      </c>
      <c r="E37" s="31">
        <v>160</v>
      </c>
      <c r="F37" s="28">
        <v>1591.5</v>
      </c>
      <c r="G37" s="19">
        <v>19.760000000000002</v>
      </c>
      <c r="H37" s="20">
        <v>0.5</v>
      </c>
      <c r="I37" s="25">
        <v>10</v>
      </c>
      <c r="J37" s="25">
        <v>0</v>
      </c>
      <c r="K37" s="29">
        <v>6.9999999999999994E-5</v>
      </c>
      <c r="L37" s="30">
        <v>10</v>
      </c>
      <c r="M37" s="25">
        <v>0</v>
      </c>
      <c r="N37" s="29">
        <v>1E-4</v>
      </c>
      <c r="O37" s="30">
        <v>10</v>
      </c>
      <c r="P37" s="25"/>
      <c r="Q37" s="29"/>
      <c r="R37" s="30"/>
    </row>
    <row r="38" spans="1:18">
      <c r="A38" s="26" t="s">
        <v>68</v>
      </c>
      <c r="B38" s="22">
        <v>1591.5</v>
      </c>
      <c r="C38" s="27" t="s">
        <v>44</v>
      </c>
      <c r="D38" s="31">
        <v>404451</v>
      </c>
      <c r="E38" s="31">
        <v>146</v>
      </c>
      <c r="F38" s="28">
        <v>1591.5</v>
      </c>
      <c r="G38" s="19">
        <v>19.75</v>
      </c>
      <c r="H38" s="20">
        <v>0.5</v>
      </c>
      <c r="I38" s="25">
        <v>10</v>
      </c>
      <c r="J38" s="25">
        <v>0</v>
      </c>
      <c r="K38" s="29">
        <v>6.9999999999999994E-5</v>
      </c>
      <c r="L38" s="30">
        <v>10</v>
      </c>
      <c r="M38" s="25">
        <v>0</v>
      </c>
      <c r="N38" s="29">
        <v>1E-4</v>
      </c>
      <c r="O38" s="30">
        <v>10</v>
      </c>
      <c r="P38" s="25"/>
      <c r="Q38" s="25"/>
      <c r="R38" s="30"/>
    </row>
    <row r="39" spans="1:18">
      <c r="A39" s="26" t="s">
        <v>69</v>
      </c>
      <c r="B39" s="22">
        <v>1591.5</v>
      </c>
      <c r="C39" s="27" t="s">
        <v>44</v>
      </c>
      <c r="D39" s="31">
        <v>504786</v>
      </c>
      <c r="E39" s="31">
        <v>116</v>
      </c>
      <c r="F39" s="28">
        <v>1591.5</v>
      </c>
      <c r="G39" s="19">
        <v>19.75</v>
      </c>
      <c r="H39" s="20">
        <v>0.5</v>
      </c>
      <c r="I39" s="25">
        <v>10</v>
      </c>
      <c r="J39" s="25">
        <v>0</v>
      </c>
      <c r="K39" s="29">
        <v>6.9999999999999994E-5</v>
      </c>
      <c r="L39" s="30">
        <v>10</v>
      </c>
      <c r="M39" s="25">
        <v>0</v>
      </c>
      <c r="N39" s="29">
        <v>1E-4</v>
      </c>
      <c r="O39" s="30">
        <v>10</v>
      </c>
      <c r="P39" s="25"/>
      <c r="Q39" s="25"/>
      <c r="R39" s="25"/>
    </row>
    <row r="40" spans="1:18">
      <c r="A40" s="26" t="s">
        <v>70</v>
      </c>
      <c r="B40" s="22">
        <v>1591.5</v>
      </c>
      <c r="C40" s="27" t="s">
        <v>44</v>
      </c>
      <c r="D40" s="31">
        <v>604205</v>
      </c>
      <c r="E40" s="31">
        <v>67</v>
      </c>
      <c r="F40" s="28">
        <v>1591.5</v>
      </c>
      <c r="G40" s="19">
        <v>19.75</v>
      </c>
      <c r="H40" s="20">
        <v>0.5</v>
      </c>
      <c r="I40" s="25">
        <v>10</v>
      </c>
      <c r="J40" s="25">
        <v>0</v>
      </c>
      <c r="K40" s="29">
        <v>6.9999999999999994E-5</v>
      </c>
      <c r="L40" s="30">
        <v>10</v>
      </c>
      <c r="M40" s="25">
        <v>0</v>
      </c>
      <c r="N40" s="29">
        <v>1E-4</v>
      </c>
      <c r="O40" s="30">
        <v>10</v>
      </c>
      <c r="P40" s="25"/>
      <c r="Q40" s="25"/>
      <c r="R40" s="25"/>
    </row>
    <row r="41" spans="1:18">
      <c r="A41" s="26" t="s">
        <v>71</v>
      </c>
      <c r="B41" s="22">
        <v>1591.5</v>
      </c>
      <c r="C41" s="27" t="s">
        <v>44</v>
      </c>
      <c r="D41" s="31">
        <v>704439</v>
      </c>
      <c r="E41" s="31">
        <v>137</v>
      </c>
      <c r="F41" s="28">
        <v>1591.5</v>
      </c>
      <c r="G41" s="19">
        <v>19.760000000000002</v>
      </c>
      <c r="H41" s="20">
        <v>0.5</v>
      </c>
      <c r="I41" s="25">
        <v>10</v>
      </c>
      <c r="J41" s="25">
        <v>0</v>
      </c>
      <c r="K41" s="29">
        <v>6.9999999999999994E-5</v>
      </c>
      <c r="L41" s="30">
        <v>10</v>
      </c>
      <c r="M41" s="25">
        <v>0</v>
      </c>
      <c r="N41" s="29">
        <v>1E-4</v>
      </c>
      <c r="O41" s="30">
        <v>10</v>
      </c>
      <c r="P41" s="25"/>
      <c r="Q41" s="25"/>
      <c r="R41" s="25"/>
    </row>
    <row r="42" spans="1:18">
      <c r="A42" s="26" t="s">
        <v>72</v>
      </c>
      <c r="B42" s="22">
        <v>1591.5</v>
      </c>
      <c r="C42" s="27" t="s">
        <v>44</v>
      </c>
      <c r="D42" s="31">
        <v>803838</v>
      </c>
      <c r="E42" s="31">
        <v>238</v>
      </c>
      <c r="F42" s="28">
        <v>1591.5</v>
      </c>
      <c r="G42" s="19">
        <v>19.760000000000002</v>
      </c>
      <c r="H42" s="20">
        <v>0.5</v>
      </c>
      <c r="I42" s="25">
        <v>10</v>
      </c>
      <c r="J42" s="25">
        <v>0</v>
      </c>
      <c r="K42" s="29">
        <v>6.9999999999999994E-5</v>
      </c>
      <c r="L42" s="30">
        <v>10</v>
      </c>
      <c r="M42" s="25">
        <v>0</v>
      </c>
      <c r="N42" s="29">
        <v>1E-4</v>
      </c>
      <c r="O42" s="30">
        <v>10</v>
      </c>
      <c r="P42" s="25"/>
      <c r="Q42" s="25"/>
      <c r="R42" s="25"/>
    </row>
    <row r="43" spans="1:18">
      <c r="A43" s="26" t="s">
        <v>73</v>
      </c>
      <c r="B43" s="22">
        <v>1591.5</v>
      </c>
      <c r="C43" s="27" t="s">
        <v>44</v>
      </c>
      <c r="D43" s="31">
        <v>904057</v>
      </c>
      <c r="E43" s="31">
        <v>329</v>
      </c>
      <c r="F43" s="28">
        <v>1591.5</v>
      </c>
      <c r="G43" s="19">
        <v>19.78</v>
      </c>
      <c r="H43" s="20">
        <v>0.5</v>
      </c>
      <c r="I43" s="25">
        <v>10</v>
      </c>
      <c r="J43" s="25">
        <v>0</v>
      </c>
      <c r="K43" s="29">
        <v>6.9999999999999994E-5</v>
      </c>
      <c r="L43" s="30">
        <v>10</v>
      </c>
      <c r="M43" s="25">
        <v>0</v>
      </c>
      <c r="N43" s="29">
        <v>1E-4</v>
      </c>
      <c r="O43" s="30">
        <v>10</v>
      </c>
      <c r="P43" s="25"/>
      <c r="Q43" s="25"/>
      <c r="R43" s="25"/>
    </row>
    <row r="44" spans="1:18" ht="15.75" thickBot="1">
      <c r="A44" s="26" t="s">
        <v>74</v>
      </c>
      <c r="B44" s="22">
        <v>1591.5</v>
      </c>
      <c r="C44" s="27" t="s">
        <v>44</v>
      </c>
      <c r="D44" s="31">
        <v>1003463</v>
      </c>
      <c r="E44" s="31">
        <v>493</v>
      </c>
      <c r="F44" s="28">
        <v>1591.5</v>
      </c>
      <c r="G44" s="19">
        <v>19.86</v>
      </c>
      <c r="H44" s="20">
        <v>0.5</v>
      </c>
      <c r="I44" s="25">
        <v>10</v>
      </c>
      <c r="J44" s="25">
        <v>0</v>
      </c>
      <c r="K44" s="29">
        <v>6.9999999999999994E-5</v>
      </c>
      <c r="L44" s="30">
        <v>10</v>
      </c>
      <c r="M44" s="25">
        <v>0</v>
      </c>
      <c r="N44" s="29">
        <v>1E-4</v>
      </c>
      <c r="O44" s="30">
        <v>10</v>
      </c>
      <c r="P44" s="25"/>
      <c r="Q44" s="25"/>
      <c r="R44" s="25"/>
    </row>
    <row r="45" spans="1:18" ht="15.75" thickTop="1">
      <c r="A45" s="33" t="s">
        <v>136</v>
      </c>
      <c r="B45" s="22">
        <v>1591.5</v>
      </c>
      <c r="C45" s="27" t="s">
        <v>44</v>
      </c>
      <c r="D45" s="35">
        <v>0</v>
      </c>
      <c r="E45" s="35">
        <v>0</v>
      </c>
      <c r="F45" s="28">
        <v>1591.5</v>
      </c>
      <c r="G45" s="19">
        <v>19.84</v>
      </c>
      <c r="H45" s="20">
        <v>0.5</v>
      </c>
      <c r="I45" s="25">
        <v>10</v>
      </c>
      <c r="J45" s="25">
        <v>0</v>
      </c>
      <c r="K45" s="29">
        <v>6.9999999999999994E-5</v>
      </c>
      <c r="L45" s="30">
        <v>10</v>
      </c>
      <c r="M45" s="25">
        <v>0</v>
      </c>
      <c r="N45" s="29">
        <v>1E-4</v>
      </c>
      <c r="O45" s="30">
        <v>10</v>
      </c>
      <c r="P45" s="25"/>
      <c r="Q45" s="25"/>
      <c r="R45" s="25"/>
    </row>
    <row r="46" spans="1:18">
      <c r="A46" s="26" t="s">
        <v>103</v>
      </c>
      <c r="B46" s="22">
        <v>1591.5</v>
      </c>
      <c r="C46" s="27" t="s">
        <v>40</v>
      </c>
      <c r="D46" s="31">
        <v>50024</v>
      </c>
      <c r="E46" s="31">
        <v>1095</v>
      </c>
      <c r="F46" s="28">
        <v>1591.5</v>
      </c>
      <c r="G46" s="19">
        <v>19.670000000000002</v>
      </c>
      <c r="H46" s="20">
        <v>0.5</v>
      </c>
      <c r="I46" s="25">
        <v>10</v>
      </c>
      <c r="J46" s="25">
        <v>0</v>
      </c>
      <c r="K46" s="29">
        <v>6.9999999999999994E-5</v>
      </c>
      <c r="L46" s="30">
        <v>10</v>
      </c>
      <c r="M46" s="25">
        <v>0</v>
      </c>
      <c r="N46" s="29">
        <v>1E-4</v>
      </c>
      <c r="O46" s="30">
        <v>10</v>
      </c>
      <c r="P46" s="25"/>
      <c r="Q46" s="25"/>
      <c r="R46" s="25"/>
    </row>
    <row r="47" spans="1:18">
      <c r="A47" s="26" t="s">
        <v>75</v>
      </c>
      <c r="B47" s="22">
        <v>1591.5</v>
      </c>
      <c r="C47" s="27" t="s">
        <v>40</v>
      </c>
      <c r="D47" s="31">
        <v>146641</v>
      </c>
      <c r="E47" s="31">
        <v>1150</v>
      </c>
      <c r="F47" s="28">
        <v>1591.5</v>
      </c>
      <c r="G47" s="19">
        <v>19.72</v>
      </c>
      <c r="H47" s="20">
        <v>0.5</v>
      </c>
      <c r="I47" s="25">
        <v>10</v>
      </c>
      <c r="J47" s="25">
        <v>0</v>
      </c>
      <c r="K47" s="29">
        <v>6.9999999999999994E-5</v>
      </c>
      <c r="L47" s="30">
        <v>10</v>
      </c>
      <c r="M47" s="25">
        <v>0</v>
      </c>
      <c r="N47" s="29">
        <v>1E-4</v>
      </c>
      <c r="O47" s="30">
        <v>10</v>
      </c>
      <c r="P47" s="25"/>
      <c r="Q47" s="25"/>
      <c r="R47" s="25"/>
    </row>
    <row r="48" spans="1:18">
      <c r="A48" s="26" t="s">
        <v>76</v>
      </c>
      <c r="B48" s="22">
        <v>1591.5</v>
      </c>
      <c r="C48" s="27" t="s">
        <v>40</v>
      </c>
      <c r="D48" s="31">
        <v>245729</v>
      </c>
      <c r="E48" s="31">
        <v>1138</v>
      </c>
      <c r="F48" s="28">
        <v>1591.5</v>
      </c>
      <c r="G48" s="19">
        <v>19.73</v>
      </c>
      <c r="H48" s="20">
        <v>0.5</v>
      </c>
      <c r="I48" s="25">
        <v>10</v>
      </c>
      <c r="J48" s="25">
        <v>0</v>
      </c>
      <c r="K48" s="29">
        <v>6.9999999999999994E-5</v>
      </c>
      <c r="L48" s="30">
        <v>10</v>
      </c>
      <c r="M48" s="25">
        <v>0</v>
      </c>
      <c r="N48" s="29">
        <v>1E-4</v>
      </c>
      <c r="O48" s="30">
        <v>10</v>
      </c>
      <c r="P48" s="25"/>
      <c r="Q48" s="25"/>
      <c r="R48" s="25"/>
    </row>
    <row r="49" spans="1:18">
      <c r="A49" s="26" t="s">
        <v>77</v>
      </c>
      <c r="B49" s="22">
        <v>1591.5</v>
      </c>
      <c r="C49" s="27" t="s">
        <v>40</v>
      </c>
      <c r="D49" s="31">
        <v>342214</v>
      </c>
      <c r="E49" s="31">
        <v>1170</v>
      </c>
      <c r="F49" s="28">
        <v>1591.5</v>
      </c>
      <c r="G49" s="19">
        <v>19.739999999999998</v>
      </c>
      <c r="H49" s="20">
        <v>0.5</v>
      </c>
      <c r="I49" s="25">
        <v>10</v>
      </c>
      <c r="J49" s="25">
        <v>0</v>
      </c>
      <c r="K49" s="29">
        <v>6.9999999999999994E-5</v>
      </c>
      <c r="L49" s="30">
        <v>10</v>
      </c>
      <c r="M49" s="25">
        <v>0</v>
      </c>
      <c r="N49" s="29">
        <v>1E-4</v>
      </c>
      <c r="O49" s="30">
        <v>10</v>
      </c>
      <c r="P49" s="25"/>
      <c r="Q49" s="25"/>
      <c r="R49" s="25"/>
    </row>
    <row r="50" spans="1:18">
      <c r="A50" s="26" t="s">
        <v>78</v>
      </c>
      <c r="B50" s="22">
        <v>1591.5</v>
      </c>
      <c r="C50" s="27" t="s">
        <v>40</v>
      </c>
      <c r="D50" s="31">
        <v>442013</v>
      </c>
      <c r="E50" s="31">
        <v>1123</v>
      </c>
      <c r="F50" s="28">
        <v>1591.5</v>
      </c>
      <c r="G50" s="19">
        <v>19.739999999999998</v>
      </c>
      <c r="H50" s="20">
        <v>0.5</v>
      </c>
      <c r="I50" s="25">
        <v>10</v>
      </c>
      <c r="J50" s="25">
        <v>0</v>
      </c>
      <c r="K50" s="29">
        <v>6.9999999999999994E-5</v>
      </c>
      <c r="L50" s="30">
        <v>10</v>
      </c>
      <c r="M50" s="25">
        <v>0</v>
      </c>
      <c r="N50" s="29">
        <v>1E-4</v>
      </c>
      <c r="O50" s="30">
        <v>10</v>
      </c>
      <c r="P50" s="25"/>
      <c r="Q50" s="25"/>
      <c r="R50" s="25"/>
    </row>
    <row r="51" spans="1:18">
      <c r="A51" s="26" t="s">
        <v>79</v>
      </c>
      <c r="B51" s="22">
        <v>1591.5</v>
      </c>
      <c r="C51" s="27" t="s">
        <v>40</v>
      </c>
      <c r="D51" s="31">
        <v>538500</v>
      </c>
      <c r="E51" s="31">
        <v>1140</v>
      </c>
      <c r="F51" s="28">
        <v>1591.5</v>
      </c>
      <c r="G51" s="19">
        <v>19.739999999999998</v>
      </c>
      <c r="H51" s="20">
        <v>0.5</v>
      </c>
      <c r="I51" s="25">
        <v>10</v>
      </c>
      <c r="J51" s="25">
        <v>0</v>
      </c>
      <c r="K51" s="29">
        <v>6.9999999999999994E-5</v>
      </c>
      <c r="L51" s="30">
        <v>10</v>
      </c>
      <c r="M51" s="25">
        <v>0</v>
      </c>
      <c r="N51" s="29">
        <v>1E-4</v>
      </c>
      <c r="O51" s="30">
        <v>10</v>
      </c>
      <c r="P51" s="25"/>
      <c r="Q51" s="25"/>
      <c r="R51" s="25"/>
    </row>
    <row r="52" spans="1:18">
      <c r="A52" s="26" t="s">
        <v>80</v>
      </c>
      <c r="B52" s="22">
        <v>1591.5</v>
      </c>
      <c r="C52" s="27" t="s">
        <v>40</v>
      </c>
      <c r="D52" s="31">
        <v>641458</v>
      </c>
      <c r="E52" s="31">
        <v>1058</v>
      </c>
      <c r="F52" s="28">
        <v>1591.5</v>
      </c>
      <c r="G52" s="19">
        <v>19.73</v>
      </c>
      <c r="H52" s="20">
        <v>0.5</v>
      </c>
      <c r="I52" s="25">
        <v>10</v>
      </c>
      <c r="J52" s="25">
        <v>0</v>
      </c>
      <c r="K52" s="29">
        <v>6.9999999999999994E-5</v>
      </c>
      <c r="L52" s="30">
        <v>10</v>
      </c>
      <c r="M52" s="25">
        <v>0</v>
      </c>
      <c r="N52" s="29">
        <v>1E-4</v>
      </c>
      <c r="O52" s="30">
        <v>10</v>
      </c>
      <c r="P52" s="25"/>
      <c r="Q52" s="25"/>
      <c r="R52" s="25"/>
    </row>
    <row r="53" spans="1:18">
      <c r="A53" s="26" t="s">
        <v>81</v>
      </c>
      <c r="B53" s="22">
        <v>1591.5</v>
      </c>
      <c r="C53" s="27" t="s">
        <v>40</v>
      </c>
      <c r="D53" s="31">
        <v>740537</v>
      </c>
      <c r="E53" s="31">
        <v>1164</v>
      </c>
      <c r="F53" s="28">
        <v>1591.5</v>
      </c>
      <c r="G53" s="19">
        <v>19.739999999999998</v>
      </c>
      <c r="H53" s="20">
        <v>0.5</v>
      </c>
      <c r="I53" s="25">
        <v>10</v>
      </c>
      <c r="J53" s="25">
        <v>0</v>
      </c>
      <c r="K53" s="29">
        <v>6.9999999999999994E-5</v>
      </c>
      <c r="L53" s="30">
        <v>10</v>
      </c>
      <c r="M53" s="25">
        <v>0</v>
      </c>
      <c r="N53" s="29">
        <v>1E-4</v>
      </c>
      <c r="O53" s="30">
        <v>10</v>
      </c>
      <c r="P53" s="25"/>
      <c r="Q53" s="25"/>
      <c r="R53" s="25"/>
    </row>
    <row r="54" spans="1:18">
      <c r="A54" s="26" t="s">
        <v>82</v>
      </c>
      <c r="B54" s="22">
        <v>1591.5</v>
      </c>
      <c r="C54" s="27" t="s">
        <v>40</v>
      </c>
      <c r="D54" s="31">
        <v>837056</v>
      </c>
      <c r="E54" s="31">
        <v>1308</v>
      </c>
      <c r="F54" s="28">
        <v>1591.5</v>
      </c>
      <c r="G54" s="19">
        <v>19.739999999999998</v>
      </c>
      <c r="H54" s="20">
        <v>0.5</v>
      </c>
      <c r="I54" s="25">
        <v>10</v>
      </c>
      <c r="J54" s="25">
        <v>0</v>
      </c>
      <c r="K54" s="29">
        <v>6.9999999999999994E-5</v>
      </c>
      <c r="L54" s="30">
        <v>10</v>
      </c>
      <c r="M54" s="25">
        <v>0</v>
      </c>
      <c r="N54" s="29">
        <v>1E-4</v>
      </c>
      <c r="O54" s="30">
        <v>10</v>
      </c>
      <c r="P54" s="25"/>
      <c r="Q54" s="25"/>
      <c r="R54" s="25"/>
    </row>
    <row r="55" spans="1:18">
      <c r="A55" s="26" t="s">
        <v>83</v>
      </c>
      <c r="B55" s="22">
        <v>1591.5</v>
      </c>
      <c r="C55" s="27" t="s">
        <v>40</v>
      </c>
      <c r="D55" s="31">
        <v>936847</v>
      </c>
      <c r="E55" s="31">
        <v>1426</v>
      </c>
      <c r="F55" s="28">
        <v>1591.5</v>
      </c>
      <c r="G55" s="19">
        <v>19.739999999999998</v>
      </c>
      <c r="H55" s="20">
        <v>0.5</v>
      </c>
      <c r="I55" s="25">
        <v>10</v>
      </c>
      <c r="J55" s="25">
        <v>0</v>
      </c>
      <c r="K55" s="29">
        <v>6.9999999999999994E-5</v>
      </c>
      <c r="L55" s="30">
        <v>10</v>
      </c>
      <c r="M55" s="25">
        <v>0</v>
      </c>
      <c r="N55" s="29">
        <v>1E-4</v>
      </c>
      <c r="O55" s="30">
        <v>10</v>
      </c>
      <c r="P55" s="25"/>
      <c r="Q55" s="25"/>
      <c r="R55" s="25"/>
    </row>
    <row r="56" spans="1:18" ht="15.75" thickBot="1">
      <c r="A56" s="26" t="s">
        <v>84</v>
      </c>
      <c r="B56" s="22">
        <v>1591.5</v>
      </c>
      <c r="C56" s="27" t="s">
        <v>40</v>
      </c>
      <c r="D56" s="31">
        <v>1033147</v>
      </c>
      <c r="E56" s="31">
        <v>1534</v>
      </c>
      <c r="F56" s="28">
        <v>1591.5</v>
      </c>
      <c r="G56" s="19">
        <v>19.739999999999998</v>
      </c>
      <c r="H56" s="20">
        <v>0.5</v>
      </c>
      <c r="I56" s="25">
        <v>10</v>
      </c>
      <c r="J56" s="25">
        <v>0</v>
      </c>
      <c r="K56" s="29">
        <v>6.9999999999999994E-5</v>
      </c>
      <c r="L56" s="30">
        <v>10</v>
      </c>
      <c r="M56" s="25">
        <v>0</v>
      </c>
      <c r="N56" s="29">
        <v>1E-4</v>
      </c>
      <c r="O56" s="30">
        <v>10</v>
      </c>
      <c r="P56" s="25"/>
      <c r="Q56" s="25"/>
      <c r="R56" s="25"/>
    </row>
    <row r="57" spans="1:18" ht="15.75" thickTop="1">
      <c r="A57" s="33" t="s">
        <v>136</v>
      </c>
      <c r="B57" s="22">
        <v>1591.5</v>
      </c>
      <c r="C57" s="27" t="s">
        <v>40</v>
      </c>
      <c r="D57" s="31">
        <v>0</v>
      </c>
      <c r="E57" s="31">
        <v>17</v>
      </c>
      <c r="F57" s="28">
        <v>1591.4</v>
      </c>
      <c r="G57" s="19">
        <v>19.84</v>
      </c>
      <c r="H57" s="20">
        <v>0.5</v>
      </c>
      <c r="I57" s="25">
        <v>10</v>
      </c>
      <c r="J57" s="25">
        <v>0</v>
      </c>
      <c r="K57" s="29">
        <v>6.9999999999999994E-5</v>
      </c>
      <c r="L57" s="30">
        <v>10</v>
      </c>
      <c r="M57" s="25">
        <v>0</v>
      </c>
      <c r="N57" s="29">
        <v>1E-4</v>
      </c>
      <c r="O57" s="30">
        <v>10</v>
      </c>
      <c r="P57" s="25"/>
      <c r="Q57" s="25"/>
      <c r="R57" s="25"/>
    </row>
    <row r="58" spans="1:18">
      <c r="A58" s="26" t="s">
        <v>39</v>
      </c>
      <c r="B58" s="22">
        <v>1591.5</v>
      </c>
      <c r="C58" s="27" t="s">
        <v>40</v>
      </c>
      <c r="D58" s="31">
        <v>999924</v>
      </c>
      <c r="E58" s="31">
        <v>-113</v>
      </c>
      <c r="F58" s="28">
        <v>1591.4</v>
      </c>
      <c r="G58" s="19">
        <v>19.62</v>
      </c>
      <c r="H58" s="20">
        <v>0.5</v>
      </c>
      <c r="I58" s="25">
        <v>10</v>
      </c>
      <c r="J58" s="25">
        <v>0</v>
      </c>
      <c r="K58" s="29">
        <v>6.9999999999999994E-5</v>
      </c>
      <c r="L58" s="30">
        <v>10</v>
      </c>
      <c r="M58" s="25">
        <v>0</v>
      </c>
      <c r="N58" s="29">
        <v>1E-4</v>
      </c>
      <c r="O58" s="30">
        <v>10</v>
      </c>
      <c r="P58" s="25"/>
      <c r="Q58" s="25"/>
      <c r="R58" s="25"/>
    </row>
    <row r="59" spans="1:18">
      <c r="A59" s="26" t="s">
        <v>41</v>
      </c>
      <c r="B59" s="22">
        <v>1591.5</v>
      </c>
      <c r="C59" s="27" t="s">
        <v>40</v>
      </c>
      <c r="D59" s="31">
        <v>999907</v>
      </c>
      <c r="E59" s="31">
        <v>-83</v>
      </c>
      <c r="F59" s="28">
        <v>1591.4</v>
      </c>
      <c r="G59" s="19">
        <v>19.62</v>
      </c>
      <c r="H59" s="20">
        <v>0.5</v>
      </c>
      <c r="I59" s="25">
        <v>10</v>
      </c>
      <c r="J59" s="25">
        <v>0</v>
      </c>
      <c r="K59" s="29">
        <v>6.9999999999999994E-5</v>
      </c>
      <c r="L59" s="30">
        <v>10</v>
      </c>
      <c r="M59" s="25">
        <v>0</v>
      </c>
      <c r="N59" s="29">
        <v>1E-4</v>
      </c>
      <c r="O59" s="30">
        <v>10</v>
      </c>
      <c r="P59" s="25"/>
      <c r="Q59" s="25"/>
      <c r="R59" s="25"/>
    </row>
    <row r="60" spans="1:18">
      <c r="A60" s="26" t="s">
        <v>85</v>
      </c>
      <c r="B60" s="22">
        <v>1591.5</v>
      </c>
      <c r="C60" s="27" t="s">
        <v>40</v>
      </c>
      <c r="D60" s="31">
        <v>60487</v>
      </c>
      <c r="E60" s="31">
        <v>1341</v>
      </c>
      <c r="F60" s="28">
        <v>1591.7</v>
      </c>
      <c r="G60" s="19">
        <v>19.62</v>
      </c>
      <c r="H60" s="20">
        <v>0.5</v>
      </c>
      <c r="I60" s="25">
        <v>10</v>
      </c>
      <c r="J60" s="25">
        <v>0</v>
      </c>
      <c r="K60" s="29">
        <v>6.9999999999999994E-5</v>
      </c>
      <c r="L60" s="30">
        <v>10</v>
      </c>
      <c r="M60" s="25">
        <v>0</v>
      </c>
      <c r="N60" s="29">
        <v>1E-4</v>
      </c>
      <c r="O60" s="30">
        <v>10</v>
      </c>
      <c r="P60" s="25"/>
      <c r="Q60" s="25"/>
      <c r="R60" s="25"/>
    </row>
    <row r="61" spans="1:18">
      <c r="A61" s="26" t="s">
        <v>86</v>
      </c>
      <c r="B61" s="22">
        <v>1591.5</v>
      </c>
      <c r="C61" s="27" t="s">
        <v>40</v>
      </c>
      <c r="D61" s="31">
        <v>71300</v>
      </c>
      <c r="E61" s="31">
        <v>1391</v>
      </c>
      <c r="F61" s="28">
        <v>1591.7</v>
      </c>
      <c r="G61" s="19">
        <v>19.61</v>
      </c>
      <c r="H61" s="20">
        <v>0.5</v>
      </c>
      <c r="I61" s="25">
        <v>10</v>
      </c>
      <c r="J61" s="25">
        <v>0</v>
      </c>
      <c r="K61" s="29">
        <v>6.9999999999999994E-5</v>
      </c>
      <c r="L61" s="30">
        <v>10</v>
      </c>
      <c r="M61" s="25">
        <v>0</v>
      </c>
      <c r="N61" s="29">
        <v>1E-4</v>
      </c>
      <c r="O61" s="30">
        <v>10</v>
      </c>
      <c r="P61" s="25"/>
      <c r="Q61" s="25"/>
      <c r="R61" s="25"/>
    </row>
    <row r="62" spans="1:18">
      <c r="A62" s="26" t="s">
        <v>87</v>
      </c>
      <c r="B62" s="22">
        <v>1591.5</v>
      </c>
      <c r="C62" s="27" t="s">
        <v>40</v>
      </c>
      <c r="D62" s="31">
        <v>81517</v>
      </c>
      <c r="E62" s="31">
        <v>1332</v>
      </c>
      <c r="F62" s="28">
        <v>1591.7</v>
      </c>
      <c r="G62" s="19">
        <v>19.600000000000001</v>
      </c>
      <c r="H62" s="20">
        <v>0.5</v>
      </c>
      <c r="I62" s="25">
        <v>10</v>
      </c>
      <c r="J62" s="25">
        <v>0</v>
      </c>
      <c r="K62" s="29">
        <v>6.9999999999999994E-5</v>
      </c>
      <c r="L62" s="30">
        <v>10</v>
      </c>
      <c r="M62" s="25">
        <v>0</v>
      </c>
      <c r="N62" s="29">
        <v>1E-4</v>
      </c>
      <c r="O62" s="30">
        <v>10</v>
      </c>
      <c r="P62" s="25"/>
      <c r="Q62" s="25"/>
      <c r="R62" s="25"/>
    </row>
    <row r="63" spans="1:18">
      <c r="A63" s="26" t="s">
        <v>88</v>
      </c>
      <c r="B63" s="22">
        <v>1591.5</v>
      </c>
      <c r="C63" s="27" t="s">
        <v>40</v>
      </c>
      <c r="D63" s="31">
        <v>91813</v>
      </c>
      <c r="E63" s="31">
        <v>1324</v>
      </c>
      <c r="F63" s="28">
        <v>1591.7</v>
      </c>
      <c r="G63" s="19">
        <v>19.600000000000001</v>
      </c>
      <c r="H63" s="20">
        <v>0.5</v>
      </c>
      <c r="I63" s="25">
        <v>10</v>
      </c>
      <c r="J63" s="25">
        <v>0</v>
      </c>
      <c r="K63" s="29">
        <v>6.9999999999999994E-5</v>
      </c>
      <c r="L63" s="30">
        <v>10</v>
      </c>
      <c r="M63" s="25">
        <v>0</v>
      </c>
      <c r="N63" s="29">
        <v>1E-4</v>
      </c>
      <c r="O63" s="30">
        <v>10</v>
      </c>
      <c r="P63" s="25"/>
      <c r="Q63" s="25"/>
      <c r="R63" s="25"/>
    </row>
    <row r="64" spans="1:18">
      <c r="A64" s="26" t="s">
        <v>89</v>
      </c>
      <c r="B64" s="22">
        <v>1591.5</v>
      </c>
      <c r="C64" s="27" t="s">
        <v>40</v>
      </c>
      <c r="D64" s="31">
        <v>101710</v>
      </c>
      <c r="E64" s="31">
        <v>1334</v>
      </c>
      <c r="F64" s="28">
        <v>1591.7</v>
      </c>
      <c r="G64" s="19">
        <v>19.61</v>
      </c>
      <c r="H64" s="20">
        <v>0.5</v>
      </c>
      <c r="I64" s="25">
        <v>10</v>
      </c>
      <c r="J64" s="25">
        <v>0</v>
      </c>
      <c r="K64" s="29">
        <v>6.9999999999999994E-5</v>
      </c>
      <c r="L64" s="30">
        <v>10</v>
      </c>
      <c r="M64" s="25">
        <v>0</v>
      </c>
      <c r="N64" s="29">
        <v>1E-4</v>
      </c>
      <c r="O64" s="30">
        <v>10</v>
      </c>
      <c r="P64" s="25"/>
      <c r="Q64" s="25"/>
      <c r="R64" s="25"/>
    </row>
    <row r="65" spans="1:18">
      <c r="A65" s="26" t="s">
        <v>90</v>
      </c>
      <c r="B65" s="22">
        <v>1591.5</v>
      </c>
      <c r="C65" s="27" t="s">
        <v>40</v>
      </c>
      <c r="D65" s="31">
        <v>111557</v>
      </c>
      <c r="E65" s="31">
        <v>1338</v>
      </c>
      <c r="F65" s="28">
        <v>1591.7</v>
      </c>
      <c r="G65" s="19">
        <v>19.61</v>
      </c>
      <c r="H65" s="20">
        <v>0.5</v>
      </c>
      <c r="I65" s="25">
        <v>10</v>
      </c>
      <c r="J65" s="25">
        <v>0</v>
      </c>
      <c r="K65" s="29">
        <v>6.9999999999999994E-5</v>
      </c>
      <c r="L65" s="30">
        <v>10</v>
      </c>
      <c r="M65" s="25">
        <v>0</v>
      </c>
      <c r="N65" s="29">
        <v>1E-4</v>
      </c>
      <c r="O65" s="30">
        <v>10</v>
      </c>
      <c r="P65" s="25"/>
      <c r="Q65" s="25"/>
      <c r="R65" s="25"/>
    </row>
    <row r="66" spans="1:18">
      <c r="A66" s="26" t="s">
        <v>91</v>
      </c>
      <c r="B66" s="22">
        <v>1591.5</v>
      </c>
      <c r="C66" s="27" t="s">
        <v>40</v>
      </c>
      <c r="D66" s="31">
        <v>120990</v>
      </c>
      <c r="E66" s="31">
        <v>1319</v>
      </c>
      <c r="F66" s="28">
        <v>1591.7</v>
      </c>
      <c r="G66" s="19">
        <v>19.61</v>
      </c>
      <c r="H66" s="20">
        <v>0.5</v>
      </c>
      <c r="I66" s="25">
        <v>10</v>
      </c>
      <c r="J66" s="25">
        <v>0</v>
      </c>
      <c r="K66" s="29">
        <v>6.9999999999999994E-5</v>
      </c>
      <c r="L66" s="30">
        <v>10</v>
      </c>
      <c r="M66" s="25">
        <v>0</v>
      </c>
      <c r="N66" s="29">
        <v>1E-4</v>
      </c>
      <c r="O66" s="30">
        <v>10</v>
      </c>
      <c r="P66" s="25"/>
      <c r="Q66" s="25"/>
      <c r="R66" s="25"/>
    </row>
    <row r="67" spans="1:18">
      <c r="A67" s="26" t="s">
        <v>92</v>
      </c>
      <c r="B67" s="22">
        <v>1591.5</v>
      </c>
      <c r="C67" s="27" t="s">
        <v>40</v>
      </c>
      <c r="D67" s="31">
        <v>130672</v>
      </c>
      <c r="E67" s="31">
        <v>1315</v>
      </c>
      <c r="F67" s="28">
        <v>1591.7</v>
      </c>
      <c r="G67" s="19">
        <v>19.61</v>
      </c>
      <c r="H67" s="20">
        <v>0.5</v>
      </c>
      <c r="I67" s="25">
        <v>10</v>
      </c>
      <c r="J67" s="25">
        <v>0</v>
      </c>
      <c r="K67" s="29">
        <v>6.9999999999999994E-5</v>
      </c>
      <c r="L67" s="30">
        <v>10</v>
      </c>
      <c r="M67" s="25">
        <v>0</v>
      </c>
      <c r="N67" s="29">
        <v>1E-4</v>
      </c>
      <c r="O67" s="30">
        <v>10</v>
      </c>
      <c r="P67" s="25"/>
      <c r="Q67" s="25"/>
      <c r="R67" s="25"/>
    </row>
    <row r="68" spans="1:18">
      <c r="A68" s="26" t="s">
        <v>93</v>
      </c>
      <c r="B68" s="22">
        <v>1591.5</v>
      </c>
      <c r="C68" s="27" t="s">
        <v>40</v>
      </c>
      <c r="D68" s="31">
        <v>140694</v>
      </c>
      <c r="E68" s="31">
        <v>1310</v>
      </c>
      <c r="F68" s="28">
        <v>1591.7</v>
      </c>
      <c r="G68" s="19">
        <v>19.61</v>
      </c>
      <c r="H68" s="20">
        <v>0.5</v>
      </c>
      <c r="I68" s="25">
        <v>10</v>
      </c>
      <c r="J68" s="25">
        <v>0</v>
      </c>
      <c r="K68" s="29">
        <v>6.9999999999999994E-5</v>
      </c>
      <c r="L68" s="30">
        <v>10</v>
      </c>
      <c r="M68" s="25">
        <v>0</v>
      </c>
      <c r="N68" s="29">
        <v>1E-4</v>
      </c>
      <c r="O68" s="30">
        <v>10</v>
      </c>
      <c r="P68" s="25"/>
      <c r="Q68" s="25"/>
      <c r="R68" s="25"/>
    </row>
    <row r="69" spans="1:18">
      <c r="A69" s="26" t="s">
        <v>94</v>
      </c>
      <c r="B69" s="22">
        <v>1591.5</v>
      </c>
      <c r="C69" s="27" t="s">
        <v>40</v>
      </c>
      <c r="D69" s="31">
        <v>150067</v>
      </c>
      <c r="E69" s="31">
        <v>1304</v>
      </c>
      <c r="F69" s="28">
        <v>1591.7</v>
      </c>
      <c r="G69" s="19">
        <v>19.62</v>
      </c>
      <c r="H69" s="20">
        <v>0.5</v>
      </c>
      <c r="I69" s="25">
        <v>10</v>
      </c>
      <c r="J69" s="25">
        <v>0</v>
      </c>
      <c r="K69" s="29">
        <v>6.9999999999999994E-5</v>
      </c>
      <c r="L69" s="30">
        <v>10</v>
      </c>
      <c r="M69" s="25">
        <v>0</v>
      </c>
      <c r="N69" s="29">
        <v>1E-4</v>
      </c>
      <c r="O69" s="30">
        <v>10</v>
      </c>
      <c r="P69" s="25"/>
      <c r="Q69" s="25"/>
      <c r="R69" s="25"/>
    </row>
    <row r="70" spans="1:18">
      <c r="A70" s="26" t="s">
        <v>95</v>
      </c>
      <c r="B70" s="22">
        <v>1591.5</v>
      </c>
      <c r="C70" s="27" t="s">
        <v>40</v>
      </c>
      <c r="D70" s="31">
        <v>888</v>
      </c>
      <c r="E70" s="31">
        <v>15</v>
      </c>
      <c r="F70" s="28">
        <v>1591.6</v>
      </c>
      <c r="G70" s="19">
        <v>19.75</v>
      </c>
      <c r="H70" s="20">
        <v>0.5</v>
      </c>
      <c r="I70" s="25">
        <v>10</v>
      </c>
      <c r="J70" s="25">
        <v>0</v>
      </c>
      <c r="K70" s="29">
        <v>6.9999999999999994E-5</v>
      </c>
      <c r="L70" s="30">
        <v>10</v>
      </c>
      <c r="M70" s="25">
        <v>0</v>
      </c>
      <c r="N70" s="29">
        <v>1E-4</v>
      </c>
      <c r="O70" s="30">
        <v>10</v>
      </c>
      <c r="P70" s="25"/>
      <c r="Q70" s="25"/>
      <c r="R70" s="25"/>
    </row>
    <row r="72" spans="1:18">
      <c r="F72" t="s">
        <v>328</v>
      </c>
      <c r="G72" s="44">
        <f>AVERAGE(G10:G20,G22:G32,G34:G44,G46:G56,G58:G70)</f>
        <v>19.713859649122799</v>
      </c>
    </row>
    <row r="73" spans="1:18">
      <c r="F73" t="s">
        <v>252</v>
      </c>
      <c r="G73" s="64">
        <f>STDEV(G10:G20,G22:G32,G34:G44,G46:G56,G58:G70)</f>
        <v>5.8393810397436942E-2</v>
      </c>
    </row>
  </sheetData>
  <pageMargins left="0.7" right="0.7" top="0.75" bottom="0.75" header="0.3" footer="0.3"/>
  <pageSetup paperSize="9" scale="4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E610-1520-4F86-B80D-3F3E2FFC2748}">
  <dimension ref="A2:C1731"/>
  <sheetViews>
    <sheetView topLeftCell="A2" workbookViewId="0">
      <selection activeCell="E6" sqref="E6"/>
    </sheetView>
  </sheetViews>
  <sheetFormatPr defaultRowHeight="15"/>
  <cols>
    <col min="1" max="1" width="18.140625" customWidth="1"/>
  </cols>
  <sheetData>
    <row r="2" spans="1:3">
      <c r="A2" t="s">
        <v>251</v>
      </c>
      <c r="B2" s="63">
        <f>AVERAGE(B$4:B$1731)</f>
        <v>20.488252314815075</v>
      </c>
      <c r="C2" s="46">
        <f>AVERAGE(C$4:C$1731)</f>
        <v>46.802546296296264</v>
      </c>
    </row>
    <row r="3" spans="1:3">
      <c r="A3" t="s">
        <v>329</v>
      </c>
      <c r="B3" s="63">
        <f>STDEV(B$4:B$1731)</f>
        <v>6.2339647177032748E-2</v>
      </c>
      <c r="C3" s="46">
        <f>STDEV(C$4:C$1731)</f>
        <v>5.3166707911320321</v>
      </c>
    </row>
    <row r="4" spans="1:3">
      <c r="A4" s="171">
        <v>44118</v>
      </c>
      <c r="B4">
        <v>20.5</v>
      </c>
      <c r="C4">
        <v>53.5</v>
      </c>
    </row>
    <row r="5" spans="1:3">
      <c r="A5" s="171">
        <v>44118.003472222219</v>
      </c>
      <c r="B5">
        <v>20.5</v>
      </c>
      <c r="C5">
        <v>53.5</v>
      </c>
    </row>
    <row r="6" spans="1:3">
      <c r="A6" s="171">
        <v>44118.006944444445</v>
      </c>
      <c r="B6">
        <v>20.6</v>
      </c>
      <c r="C6">
        <v>53.4</v>
      </c>
    </row>
    <row r="7" spans="1:3">
      <c r="A7" s="171">
        <v>44118.010416666664</v>
      </c>
      <c r="B7">
        <v>20.6</v>
      </c>
      <c r="C7">
        <v>53.4</v>
      </c>
    </row>
    <row r="8" spans="1:3">
      <c r="A8" s="171">
        <v>44118.013888888891</v>
      </c>
      <c r="B8">
        <v>20.5</v>
      </c>
      <c r="C8">
        <v>53.4</v>
      </c>
    </row>
    <row r="9" spans="1:3">
      <c r="A9" s="171">
        <v>44118.017361111109</v>
      </c>
      <c r="B9">
        <v>20.6</v>
      </c>
      <c r="C9">
        <v>53.3</v>
      </c>
    </row>
    <row r="10" spans="1:3">
      <c r="A10" s="171">
        <v>44118.020833333336</v>
      </c>
      <c r="B10">
        <v>20.5</v>
      </c>
      <c r="C10">
        <v>53.5</v>
      </c>
    </row>
    <row r="11" spans="1:3">
      <c r="A11" s="171">
        <v>44118.024305555555</v>
      </c>
      <c r="B11">
        <v>20.6</v>
      </c>
      <c r="C11">
        <v>53.4</v>
      </c>
    </row>
    <row r="12" spans="1:3">
      <c r="A12" s="171">
        <v>44118.027777777781</v>
      </c>
      <c r="B12">
        <v>20.5</v>
      </c>
      <c r="C12">
        <v>53.4</v>
      </c>
    </row>
    <row r="13" spans="1:3">
      <c r="A13" s="171">
        <v>44118.03125</v>
      </c>
      <c r="B13">
        <v>20.5</v>
      </c>
      <c r="C13">
        <v>53.3</v>
      </c>
    </row>
    <row r="14" spans="1:3">
      <c r="A14" s="171">
        <v>44118.034722222219</v>
      </c>
      <c r="B14">
        <v>20.5</v>
      </c>
      <c r="C14">
        <v>53.3</v>
      </c>
    </row>
    <row r="15" spans="1:3">
      <c r="A15" s="171">
        <v>44118.038194444445</v>
      </c>
      <c r="B15">
        <v>20.6</v>
      </c>
      <c r="C15">
        <v>53.2</v>
      </c>
    </row>
    <row r="16" spans="1:3">
      <c r="A16" s="171">
        <v>44118.041666666664</v>
      </c>
      <c r="B16">
        <v>20.5</v>
      </c>
      <c r="C16">
        <v>53.2</v>
      </c>
    </row>
    <row r="17" spans="1:3">
      <c r="A17" s="171">
        <v>44118.045138888891</v>
      </c>
      <c r="B17">
        <v>20.5</v>
      </c>
      <c r="C17">
        <v>53.1</v>
      </c>
    </row>
    <row r="18" spans="1:3">
      <c r="A18" s="171">
        <v>44118.048611111109</v>
      </c>
      <c r="B18">
        <v>20.6</v>
      </c>
      <c r="C18">
        <v>53</v>
      </c>
    </row>
    <row r="19" spans="1:3">
      <c r="A19" s="171">
        <v>44118.052083333336</v>
      </c>
      <c r="B19">
        <v>20.5</v>
      </c>
      <c r="C19">
        <v>53</v>
      </c>
    </row>
    <row r="20" spans="1:3">
      <c r="A20" s="171">
        <v>44118.055555555555</v>
      </c>
      <c r="B20">
        <v>20.5</v>
      </c>
      <c r="C20">
        <v>53</v>
      </c>
    </row>
    <row r="21" spans="1:3">
      <c r="A21" s="171">
        <v>44118.059027777781</v>
      </c>
      <c r="B21">
        <v>20.5</v>
      </c>
      <c r="C21">
        <v>53</v>
      </c>
    </row>
    <row r="22" spans="1:3">
      <c r="A22" s="171">
        <v>44118.0625</v>
      </c>
      <c r="B22">
        <v>20.5</v>
      </c>
      <c r="C22">
        <v>52.9</v>
      </c>
    </row>
    <row r="23" spans="1:3">
      <c r="A23" s="171">
        <v>44118.065972222219</v>
      </c>
      <c r="B23">
        <v>20.5</v>
      </c>
      <c r="C23">
        <v>53</v>
      </c>
    </row>
    <row r="24" spans="1:3">
      <c r="A24" s="171">
        <v>44118.069444444445</v>
      </c>
      <c r="B24">
        <v>20.5</v>
      </c>
      <c r="C24">
        <v>52.9</v>
      </c>
    </row>
    <row r="25" spans="1:3">
      <c r="A25" s="171">
        <v>44118.072916666664</v>
      </c>
      <c r="B25">
        <v>20.6</v>
      </c>
      <c r="C25">
        <v>52.7</v>
      </c>
    </row>
    <row r="26" spans="1:3">
      <c r="A26" s="171">
        <v>44118.076388888891</v>
      </c>
      <c r="B26">
        <v>20.6</v>
      </c>
      <c r="C26">
        <v>52.7</v>
      </c>
    </row>
    <row r="27" spans="1:3">
      <c r="A27" s="171">
        <v>44118.079861111109</v>
      </c>
      <c r="B27">
        <v>20.5</v>
      </c>
      <c r="C27">
        <v>52.6</v>
      </c>
    </row>
    <row r="28" spans="1:3">
      <c r="A28" s="171">
        <v>44118.083333333336</v>
      </c>
      <c r="B28">
        <v>20.5</v>
      </c>
      <c r="C28">
        <v>52.6</v>
      </c>
    </row>
    <row r="29" spans="1:3">
      <c r="A29" s="171">
        <v>44118.086805555555</v>
      </c>
      <c r="B29">
        <v>20.5</v>
      </c>
      <c r="C29">
        <v>52.6</v>
      </c>
    </row>
    <row r="30" spans="1:3">
      <c r="A30" s="171">
        <v>44118.090277777781</v>
      </c>
      <c r="B30">
        <v>20.5</v>
      </c>
      <c r="C30">
        <v>52.5</v>
      </c>
    </row>
    <row r="31" spans="1:3">
      <c r="A31" s="171">
        <v>44118.09375</v>
      </c>
      <c r="B31">
        <v>20.5</v>
      </c>
      <c r="C31">
        <v>52.4</v>
      </c>
    </row>
    <row r="32" spans="1:3">
      <c r="A32" s="171">
        <v>44118.097222222219</v>
      </c>
      <c r="B32">
        <v>20.5</v>
      </c>
      <c r="C32">
        <v>52.3</v>
      </c>
    </row>
    <row r="33" spans="1:3">
      <c r="A33" s="171">
        <v>44118.100694444445</v>
      </c>
      <c r="B33">
        <v>20.5</v>
      </c>
      <c r="C33">
        <v>52.2</v>
      </c>
    </row>
    <row r="34" spans="1:3">
      <c r="A34" s="171">
        <v>44118.104166666664</v>
      </c>
      <c r="B34">
        <v>20.6</v>
      </c>
      <c r="C34">
        <v>52.1</v>
      </c>
    </row>
    <row r="35" spans="1:3">
      <c r="A35" s="171">
        <v>44118.107638888891</v>
      </c>
      <c r="B35">
        <v>20.5</v>
      </c>
      <c r="C35">
        <v>52.1</v>
      </c>
    </row>
    <row r="36" spans="1:3">
      <c r="A36" s="171">
        <v>44118.111111111109</v>
      </c>
      <c r="B36">
        <v>20.6</v>
      </c>
      <c r="C36">
        <v>52</v>
      </c>
    </row>
    <row r="37" spans="1:3">
      <c r="A37" s="171">
        <v>44118.114583333336</v>
      </c>
      <c r="B37">
        <v>20.6</v>
      </c>
      <c r="C37">
        <v>52</v>
      </c>
    </row>
    <row r="38" spans="1:3">
      <c r="A38" s="171">
        <v>44118.118055555555</v>
      </c>
      <c r="B38">
        <v>20.6</v>
      </c>
      <c r="C38">
        <v>51.9</v>
      </c>
    </row>
    <row r="39" spans="1:3">
      <c r="A39" s="171">
        <v>44118.121527777781</v>
      </c>
      <c r="B39">
        <v>20.6</v>
      </c>
      <c r="C39">
        <v>51.9</v>
      </c>
    </row>
    <row r="40" spans="1:3">
      <c r="A40" s="171">
        <v>44118.125</v>
      </c>
      <c r="B40">
        <v>20.6</v>
      </c>
      <c r="C40">
        <v>51.9</v>
      </c>
    </row>
    <row r="41" spans="1:3">
      <c r="A41" s="171">
        <v>44118.128472222219</v>
      </c>
      <c r="B41">
        <v>20.5</v>
      </c>
      <c r="C41">
        <v>51.9</v>
      </c>
    </row>
    <row r="42" spans="1:3">
      <c r="A42" s="171">
        <v>44118.131944444445</v>
      </c>
      <c r="B42">
        <v>20.5</v>
      </c>
      <c r="C42">
        <v>51.8</v>
      </c>
    </row>
    <row r="43" spans="1:3">
      <c r="A43" s="171">
        <v>44118.135416666664</v>
      </c>
      <c r="B43">
        <v>20.6</v>
      </c>
      <c r="C43">
        <v>51.7</v>
      </c>
    </row>
    <row r="44" spans="1:3">
      <c r="A44" s="171">
        <v>44118.138888888891</v>
      </c>
      <c r="B44">
        <v>20.6</v>
      </c>
      <c r="C44">
        <v>51.6</v>
      </c>
    </row>
    <row r="45" spans="1:3">
      <c r="A45" s="171">
        <v>44118.142361111109</v>
      </c>
      <c r="B45">
        <v>20.5</v>
      </c>
      <c r="C45">
        <v>51.6</v>
      </c>
    </row>
    <row r="46" spans="1:3">
      <c r="A46" s="171">
        <v>44118.145833333336</v>
      </c>
      <c r="B46">
        <v>20.5</v>
      </c>
      <c r="C46">
        <v>51.6</v>
      </c>
    </row>
    <row r="47" spans="1:3">
      <c r="A47" s="171">
        <v>44118.149305555555</v>
      </c>
      <c r="B47">
        <v>20.6</v>
      </c>
      <c r="C47">
        <v>51.5</v>
      </c>
    </row>
    <row r="48" spans="1:3">
      <c r="A48" s="171">
        <v>44118.152777777781</v>
      </c>
      <c r="B48">
        <v>20.5</v>
      </c>
      <c r="C48">
        <v>51.5</v>
      </c>
    </row>
    <row r="49" spans="1:3">
      <c r="A49" s="171">
        <v>44118.15625</v>
      </c>
      <c r="B49">
        <v>20.5</v>
      </c>
      <c r="C49">
        <v>51.5</v>
      </c>
    </row>
    <row r="50" spans="1:3">
      <c r="A50" s="171">
        <v>44118.159722222219</v>
      </c>
      <c r="B50">
        <v>20.6</v>
      </c>
      <c r="C50">
        <v>51.5</v>
      </c>
    </row>
    <row r="51" spans="1:3">
      <c r="A51" s="171">
        <v>44118.163194444445</v>
      </c>
      <c r="B51">
        <v>20.6</v>
      </c>
      <c r="C51">
        <v>51.4</v>
      </c>
    </row>
    <row r="52" spans="1:3">
      <c r="A52" s="171">
        <v>44118.166666666664</v>
      </c>
      <c r="B52">
        <v>20.5</v>
      </c>
      <c r="C52">
        <v>51.4</v>
      </c>
    </row>
    <row r="53" spans="1:3">
      <c r="A53" s="171">
        <v>44118.170138888891</v>
      </c>
      <c r="B53">
        <v>20.6</v>
      </c>
      <c r="C53">
        <v>51.3</v>
      </c>
    </row>
    <row r="54" spans="1:3">
      <c r="A54" s="171">
        <v>44118.173611111109</v>
      </c>
      <c r="B54">
        <v>20.5</v>
      </c>
      <c r="C54">
        <v>51.3</v>
      </c>
    </row>
    <row r="55" spans="1:3">
      <c r="A55" s="171">
        <v>44118.177083333336</v>
      </c>
      <c r="B55">
        <v>20.5</v>
      </c>
      <c r="C55">
        <v>51.3</v>
      </c>
    </row>
    <row r="56" spans="1:3">
      <c r="A56" s="171">
        <v>44118.180555555555</v>
      </c>
      <c r="B56">
        <v>20.5</v>
      </c>
      <c r="C56">
        <v>51.3</v>
      </c>
    </row>
    <row r="57" spans="1:3">
      <c r="A57" s="171">
        <v>44118.184027777781</v>
      </c>
      <c r="B57">
        <v>20.5</v>
      </c>
      <c r="C57">
        <v>51.1</v>
      </c>
    </row>
    <row r="58" spans="1:3">
      <c r="A58" s="171">
        <v>44118.1875</v>
      </c>
      <c r="B58">
        <v>20.5</v>
      </c>
      <c r="C58">
        <v>51.1</v>
      </c>
    </row>
    <row r="59" spans="1:3">
      <c r="A59" s="171">
        <v>44118.190972222219</v>
      </c>
      <c r="B59">
        <v>20.5</v>
      </c>
      <c r="C59">
        <v>51.1</v>
      </c>
    </row>
    <row r="60" spans="1:3">
      <c r="A60" s="171">
        <v>44118.194444444445</v>
      </c>
      <c r="B60">
        <v>20.5</v>
      </c>
      <c r="C60">
        <v>50.9</v>
      </c>
    </row>
    <row r="61" spans="1:3">
      <c r="A61" s="171">
        <v>44118.197916666664</v>
      </c>
      <c r="B61">
        <v>20.6</v>
      </c>
      <c r="C61">
        <v>50.8</v>
      </c>
    </row>
    <row r="62" spans="1:3">
      <c r="A62" s="171">
        <v>44118.201388888891</v>
      </c>
      <c r="B62">
        <v>20.6</v>
      </c>
      <c r="C62">
        <v>50.7</v>
      </c>
    </row>
    <row r="63" spans="1:3">
      <c r="A63" s="171">
        <v>44118.204861111109</v>
      </c>
      <c r="B63">
        <v>20.6</v>
      </c>
      <c r="C63">
        <v>50.6</v>
      </c>
    </row>
    <row r="64" spans="1:3">
      <c r="A64" s="171">
        <v>44118.208333333336</v>
      </c>
      <c r="B64">
        <v>20.6</v>
      </c>
      <c r="C64">
        <v>50.6</v>
      </c>
    </row>
    <row r="65" spans="1:3">
      <c r="A65" s="171">
        <v>44118.211805555555</v>
      </c>
      <c r="B65">
        <v>20.5</v>
      </c>
      <c r="C65">
        <v>50.6</v>
      </c>
    </row>
    <row r="66" spans="1:3">
      <c r="A66" s="171">
        <v>44118.215277777781</v>
      </c>
      <c r="B66">
        <v>20.5</v>
      </c>
      <c r="C66">
        <v>50.5</v>
      </c>
    </row>
    <row r="67" spans="1:3">
      <c r="A67" s="171">
        <v>44118.21875</v>
      </c>
      <c r="B67">
        <v>20.6</v>
      </c>
      <c r="C67">
        <v>50.2</v>
      </c>
    </row>
    <row r="68" spans="1:3">
      <c r="A68" s="171">
        <v>44118.222222222219</v>
      </c>
      <c r="B68">
        <v>20.6</v>
      </c>
      <c r="C68">
        <v>50.1</v>
      </c>
    </row>
    <row r="69" spans="1:3">
      <c r="A69" s="171">
        <v>44118.225694444445</v>
      </c>
      <c r="B69">
        <v>20.6</v>
      </c>
      <c r="C69">
        <v>49.9</v>
      </c>
    </row>
    <row r="70" spans="1:3">
      <c r="A70" s="171">
        <v>44118.229166666664</v>
      </c>
      <c r="B70">
        <v>20.5</v>
      </c>
      <c r="C70">
        <v>49.9</v>
      </c>
    </row>
    <row r="71" spans="1:3">
      <c r="A71" s="171">
        <v>44118.232638888891</v>
      </c>
      <c r="B71">
        <v>20.5</v>
      </c>
      <c r="C71">
        <v>49.7</v>
      </c>
    </row>
    <row r="72" spans="1:3">
      <c r="A72" s="171">
        <v>44118.236111111109</v>
      </c>
      <c r="B72">
        <v>20.6</v>
      </c>
      <c r="C72">
        <v>49.5</v>
      </c>
    </row>
    <row r="73" spans="1:3">
      <c r="A73" s="171">
        <v>44118.239583333336</v>
      </c>
      <c r="B73">
        <v>20.6</v>
      </c>
      <c r="C73">
        <v>49.5</v>
      </c>
    </row>
    <row r="74" spans="1:3">
      <c r="A74" s="171">
        <v>44118.243055555555</v>
      </c>
      <c r="B74">
        <v>20.6</v>
      </c>
      <c r="C74">
        <v>49.4</v>
      </c>
    </row>
    <row r="75" spans="1:3">
      <c r="A75" s="171">
        <v>44118.246527777781</v>
      </c>
      <c r="B75">
        <v>20.5</v>
      </c>
      <c r="C75">
        <v>49.4</v>
      </c>
    </row>
    <row r="76" spans="1:3">
      <c r="A76" s="171">
        <v>44118.25</v>
      </c>
      <c r="B76">
        <v>20.5</v>
      </c>
      <c r="C76">
        <v>49.4</v>
      </c>
    </row>
    <row r="77" spans="1:3">
      <c r="A77" s="171">
        <v>44118.253472222219</v>
      </c>
      <c r="B77">
        <v>20.5</v>
      </c>
      <c r="C77">
        <v>49.4</v>
      </c>
    </row>
    <row r="78" spans="1:3">
      <c r="A78" s="171">
        <v>44118.256944444445</v>
      </c>
      <c r="B78">
        <v>20.5</v>
      </c>
      <c r="C78">
        <v>49.3</v>
      </c>
    </row>
    <row r="79" spans="1:3">
      <c r="A79" s="171">
        <v>44118.260416666664</v>
      </c>
      <c r="B79">
        <v>20.6</v>
      </c>
      <c r="C79">
        <v>49.3</v>
      </c>
    </row>
    <row r="80" spans="1:3">
      <c r="A80" s="171">
        <v>44118.263888888891</v>
      </c>
      <c r="B80">
        <v>20.6</v>
      </c>
      <c r="C80">
        <v>49.3</v>
      </c>
    </row>
    <row r="81" spans="1:3">
      <c r="A81" s="171">
        <v>44118.267361111109</v>
      </c>
      <c r="B81">
        <v>20.6</v>
      </c>
      <c r="C81">
        <v>49.3</v>
      </c>
    </row>
    <row r="82" spans="1:3">
      <c r="A82" s="171">
        <v>44118.270833333336</v>
      </c>
      <c r="B82">
        <v>20.6</v>
      </c>
      <c r="C82">
        <v>49.2</v>
      </c>
    </row>
    <row r="83" spans="1:3">
      <c r="A83" s="171">
        <v>44118.274305555555</v>
      </c>
      <c r="B83">
        <v>20.6</v>
      </c>
      <c r="C83">
        <v>49</v>
      </c>
    </row>
    <row r="84" spans="1:3">
      <c r="A84" s="171">
        <v>44118.277777777781</v>
      </c>
      <c r="B84">
        <v>20.5</v>
      </c>
      <c r="C84">
        <v>49</v>
      </c>
    </row>
    <row r="85" spans="1:3">
      <c r="A85" s="171">
        <v>44118.28125</v>
      </c>
      <c r="B85">
        <v>20.6</v>
      </c>
      <c r="C85">
        <v>48.8</v>
      </c>
    </row>
    <row r="86" spans="1:3">
      <c r="A86" s="171">
        <v>44118.284722222219</v>
      </c>
      <c r="B86">
        <v>20.6</v>
      </c>
      <c r="C86">
        <v>48.8</v>
      </c>
    </row>
    <row r="87" spans="1:3">
      <c r="A87" s="171">
        <v>44118.288194444445</v>
      </c>
      <c r="B87">
        <v>20.6</v>
      </c>
      <c r="C87">
        <v>48.8</v>
      </c>
    </row>
    <row r="88" spans="1:3">
      <c r="A88" s="171">
        <v>44118.291666666664</v>
      </c>
      <c r="B88">
        <v>20.6</v>
      </c>
      <c r="C88">
        <v>48.8</v>
      </c>
    </row>
    <row r="89" spans="1:3">
      <c r="A89" s="171">
        <v>44118.295138888891</v>
      </c>
      <c r="B89">
        <v>20.6</v>
      </c>
      <c r="C89">
        <v>48.8</v>
      </c>
    </row>
    <row r="90" spans="1:3">
      <c r="A90" s="171">
        <v>44118.298611111109</v>
      </c>
      <c r="B90">
        <v>20.6</v>
      </c>
      <c r="C90">
        <v>48.8</v>
      </c>
    </row>
    <row r="91" spans="1:3">
      <c r="A91" s="171">
        <v>44118.302083333336</v>
      </c>
      <c r="B91">
        <v>20.6</v>
      </c>
      <c r="C91">
        <v>48.7</v>
      </c>
    </row>
    <row r="92" spans="1:3">
      <c r="A92" s="171">
        <v>44118.305555555555</v>
      </c>
      <c r="B92">
        <v>20.6</v>
      </c>
      <c r="C92">
        <v>48.7</v>
      </c>
    </row>
    <row r="93" spans="1:3">
      <c r="A93" s="171">
        <v>44118.309027777781</v>
      </c>
      <c r="B93">
        <v>20.5</v>
      </c>
      <c r="C93">
        <v>48.7</v>
      </c>
    </row>
    <row r="94" spans="1:3">
      <c r="A94" s="171">
        <v>44118.3125</v>
      </c>
      <c r="B94">
        <v>20.6</v>
      </c>
      <c r="C94">
        <v>48.6</v>
      </c>
    </row>
    <row r="95" spans="1:3">
      <c r="A95" s="171">
        <v>44118.315972222219</v>
      </c>
      <c r="B95">
        <v>20.5</v>
      </c>
      <c r="C95">
        <v>48.6</v>
      </c>
    </row>
    <row r="96" spans="1:3">
      <c r="A96" s="171">
        <v>44118.319444444445</v>
      </c>
      <c r="B96">
        <v>20.5</v>
      </c>
      <c r="C96">
        <v>48.6</v>
      </c>
    </row>
    <row r="97" spans="1:3">
      <c r="A97" s="171">
        <v>44118.322916666664</v>
      </c>
      <c r="B97">
        <v>20.6</v>
      </c>
      <c r="C97">
        <v>48.6</v>
      </c>
    </row>
    <row r="98" spans="1:3">
      <c r="A98" s="171">
        <v>44118.326388888891</v>
      </c>
      <c r="B98">
        <v>20.6</v>
      </c>
      <c r="C98">
        <v>48.7</v>
      </c>
    </row>
    <row r="99" spans="1:3">
      <c r="A99" s="171">
        <v>44118.329861111109</v>
      </c>
      <c r="B99">
        <v>20.5</v>
      </c>
      <c r="C99">
        <v>48.8</v>
      </c>
    </row>
    <row r="100" spans="1:3">
      <c r="A100" s="171">
        <v>44118.333333333336</v>
      </c>
      <c r="B100">
        <v>20.5</v>
      </c>
      <c r="C100">
        <v>48.8</v>
      </c>
    </row>
    <row r="101" spans="1:3">
      <c r="A101" s="171">
        <v>44118.336805555555</v>
      </c>
      <c r="B101">
        <v>20.5</v>
      </c>
      <c r="C101">
        <v>48.8</v>
      </c>
    </row>
    <row r="102" spans="1:3">
      <c r="A102" s="171">
        <v>44118.340277777781</v>
      </c>
      <c r="B102">
        <v>20.5</v>
      </c>
      <c r="C102">
        <v>48.6</v>
      </c>
    </row>
    <row r="103" spans="1:3">
      <c r="A103" s="171">
        <v>44118.34375</v>
      </c>
      <c r="B103">
        <v>20.6</v>
      </c>
      <c r="C103">
        <v>48.5</v>
      </c>
    </row>
    <row r="104" spans="1:3">
      <c r="A104" s="171">
        <v>44118.347222222219</v>
      </c>
      <c r="B104">
        <v>20.6</v>
      </c>
      <c r="C104">
        <v>48.4</v>
      </c>
    </row>
    <row r="105" spans="1:3">
      <c r="A105" s="171">
        <v>44118.350694444445</v>
      </c>
      <c r="B105">
        <v>20.5</v>
      </c>
      <c r="C105">
        <v>48.4</v>
      </c>
    </row>
    <row r="106" spans="1:3">
      <c r="A106" s="171">
        <v>44118.354166666664</v>
      </c>
      <c r="B106">
        <v>20.6</v>
      </c>
      <c r="C106">
        <v>48.4</v>
      </c>
    </row>
    <row r="107" spans="1:3">
      <c r="A107" s="171">
        <v>44118.357638888891</v>
      </c>
      <c r="B107">
        <v>20.5</v>
      </c>
      <c r="C107">
        <v>48.6</v>
      </c>
    </row>
    <row r="108" spans="1:3">
      <c r="A108" s="171">
        <v>44118.361111111109</v>
      </c>
      <c r="B108">
        <v>20.5</v>
      </c>
      <c r="C108">
        <v>48.7</v>
      </c>
    </row>
    <row r="109" spans="1:3">
      <c r="A109" s="171">
        <v>44118.364583333336</v>
      </c>
      <c r="B109">
        <v>20.5</v>
      </c>
      <c r="C109">
        <v>48.7</v>
      </c>
    </row>
    <row r="110" spans="1:3">
      <c r="A110" s="171">
        <v>44118.368055555555</v>
      </c>
      <c r="B110">
        <v>20.5</v>
      </c>
      <c r="C110">
        <v>48.7</v>
      </c>
    </row>
    <row r="111" spans="1:3">
      <c r="A111" s="171">
        <v>44118.371527777781</v>
      </c>
      <c r="B111">
        <v>20.5</v>
      </c>
      <c r="C111">
        <v>48.7</v>
      </c>
    </row>
    <row r="112" spans="1:3">
      <c r="A112" s="171">
        <v>44118.375</v>
      </c>
      <c r="B112">
        <v>20.5</v>
      </c>
      <c r="C112">
        <v>48.7</v>
      </c>
    </row>
    <row r="113" spans="1:3">
      <c r="A113" s="171">
        <v>44118.378472222219</v>
      </c>
      <c r="B113">
        <v>20.5</v>
      </c>
      <c r="C113">
        <v>48.6</v>
      </c>
    </row>
    <row r="114" spans="1:3">
      <c r="A114" s="171">
        <v>44118.381944444445</v>
      </c>
      <c r="B114">
        <v>20.5</v>
      </c>
      <c r="C114">
        <v>48.7</v>
      </c>
    </row>
    <row r="115" spans="1:3">
      <c r="A115" s="171">
        <v>44118.385416666664</v>
      </c>
      <c r="B115">
        <v>20.5</v>
      </c>
      <c r="C115">
        <v>48.7</v>
      </c>
    </row>
    <row r="116" spans="1:3">
      <c r="A116" s="171">
        <v>44118.388888888891</v>
      </c>
      <c r="B116">
        <v>20.5</v>
      </c>
      <c r="C116">
        <v>48.7</v>
      </c>
    </row>
    <row r="117" spans="1:3">
      <c r="A117" s="171">
        <v>44118.392361111109</v>
      </c>
      <c r="B117">
        <v>20.5</v>
      </c>
      <c r="C117">
        <v>48.7</v>
      </c>
    </row>
    <row r="118" spans="1:3">
      <c r="A118" s="171">
        <v>44118.395833333336</v>
      </c>
      <c r="B118">
        <v>20.5</v>
      </c>
      <c r="C118">
        <v>48.7</v>
      </c>
    </row>
    <row r="119" spans="1:3">
      <c r="A119" s="171">
        <v>44118.399305555555</v>
      </c>
      <c r="B119">
        <v>20.5</v>
      </c>
      <c r="C119">
        <v>48.8</v>
      </c>
    </row>
    <row r="120" spans="1:3">
      <c r="A120" s="171">
        <v>44118.402777777781</v>
      </c>
      <c r="B120">
        <v>20.5</v>
      </c>
      <c r="C120">
        <v>48.8</v>
      </c>
    </row>
    <row r="121" spans="1:3">
      <c r="A121" s="171">
        <v>44118.40625</v>
      </c>
      <c r="B121">
        <v>20.5</v>
      </c>
      <c r="C121">
        <v>48.9</v>
      </c>
    </row>
    <row r="122" spans="1:3">
      <c r="A122" s="171">
        <v>44118.409722222219</v>
      </c>
      <c r="B122">
        <v>20.5</v>
      </c>
      <c r="C122">
        <v>49</v>
      </c>
    </row>
    <row r="123" spans="1:3">
      <c r="A123" s="171">
        <v>44118.413194444445</v>
      </c>
      <c r="B123">
        <v>20.5</v>
      </c>
      <c r="C123">
        <v>48.9</v>
      </c>
    </row>
    <row r="124" spans="1:3">
      <c r="A124" s="171">
        <v>44118.416666666664</v>
      </c>
      <c r="B124">
        <v>20.5</v>
      </c>
      <c r="C124">
        <v>48.8</v>
      </c>
    </row>
    <row r="125" spans="1:3">
      <c r="A125" s="171">
        <v>44118.420138888891</v>
      </c>
      <c r="B125">
        <v>20.5</v>
      </c>
      <c r="C125">
        <v>48.8</v>
      </c>
    </row>
    <row r="126" spans="1:3">
      <c r="A126" s="171">
        <v>44118.423611111109</v>
      </c>
      <c r="B126">
        <v>20.5</v>
      </c>
      <c r="C126">
        <v>48.8</v>
      </c>
    </row>
    <row r="127" spans="1:3">
      <c r="A127" s="171">
        <v>44118.427083333336</v>
      </c>
      <c r="B127">
        <v>20.5</v>
      </c>
      <c r="C127">
        <v>48.7</v>
      </c>
    </row>
    <row r="128" spans="1:3">
      <c r="A128" s="171">
        <v>44118.430555555555</v>
      </c>
      <c r="B128">
        <v>20.5</v>
      </c>
      <c r="C128">
        <v>48.6</v>
      </c>
    </row>
    <row r="129" spans="1:3">
      <c r="A129" s="171">
        <v>44118.434027777781</v>
      </c>
      <c r="B129">
        <v>20.5</v>
      </c>
      <c r="C129">
        <v>48.6</v>
      </c>
    </row>
    <row r="130" spans="1:3">
      <c r="A130" s="171">
        <v>44118.4375</v>
      </c>
      <c r="B130">
        <v>20.5</v>
      </c>
      <c r="C130">
        <v>48.6</v>
      </c>
    </row>
    <row r="131" spans="1:3">
      <c r="A131" s="171">
        <v>44118.440972222219</v>
      </c>
      <c r="B131">
        <v>20.5</v>
      </c>
      <c r="C131">
        <v>48.5</v>
      </c>
    </row>
    <row r="132" spans="1:3">
      <c r="A132" s="171">
        <v>44118.444444444445</v>
      </c>
      <c r="B132">
        <v>20.5</v>
      </c>
      <c r="C132">
        <v>48.4</v>
      </c>
    </row>
    <row r="133" spans="1:3">
      <c r="A133" s="171">
        <v>44118.447916666664</v>
      </c>
      <c r="B133">
        <v>20.399999999999999</v>
      </c>
      <c r="C133">
        <v>48.4</v>
      </c>
    </row>
    <row r="134" spans="1:3">
      <c r="A134" s="171">
        <v>44118.451388888891</v>
      </c>
      <c r="B134">
        <v>20.399999999999999</v>
      </c>
      <c r="C134">
        <v>48.5</v>
      </c>
    </row>
    <row r="135" spans="1:3">
      <c r="A135" s="171">
        <v>44118.454861111109</v>
      </c>
      <c r="B135">
        <v>20.399999999999999</v>
      </c>
      <c r="C135">
        <v>48.5</v>
      </c>
    </row>
    <row r="136" spans="1:3">
      <c r="A136" s="171">
        <v>44118.458333333336</v>
      </c>
      <c r="B136">
        <v>20.399999999999999</v>
      </c>
      <c r="C136">
        <v>48.6</v>
      </c>
    </row>
    <row r="137" spans="1:3">
      <c r="A137" s="171">
        <v>44118.461805555555</v>
      </c>
      <c r="B137">
        <v>20.399999999999999</v>
      </c>
      <c r="C137">
        <v>48.7</v>
      </c>
    </row>
    <row r="138" spans="1:3">
      <c r="A138" s="171">
        <v>44118.465277777781</v>
      </c>
      <c r="B138">
        <v>20.399999999999999</v>
      </c>
      <c r="C138">
        <v>48.8</v>
      </c>
    </row>
    <row r="139" spans="1:3">
      <c r="A139" s="171">
        <v>44118.46875</v>
      </c>
      <c r="B139">
        <v>20.5</v>
      </c>
      <c r="C139">
        <v>48.8</v>
      </c>
    </row>
    <row r="140" spans="1:3">
      <c r="A140" s="171">
        <v>44118.472222222219</v>
      </c>
      <c r="B140">
        <v>20.399999999999999</v>
      </c>
      <c r="C140">
        <v>48.9</v>
      </c>
    </row>
    <row r="141" spans="1:3">
      <c r="A141" s="171">
        <v>44118.475694444445</v>
      </c>
      <c r="B141">
        <v>20.5</v>
      </c>
      <c r="C141">
        <v>49</v>
      </c>
    </row>
    <row r="142" spans="1:3">
      <c r="A142" s="171">
        <v>44118.479166666664</v>
      </c>
      <c r="B142">
        <v>20.5</v>
      </c>
      <c r="C142">
        <v>49.3</v>
      </c>
    </row>
    <row r="143" spans="1:3">
      <c r="A143" s="171">
        <v>44118.482638888891</v>
      </c>
      <c r="B143">
        <v>20.5</v>
      </c>
      <c r="C143">
        <v>49.3</v>
      </c>
    </row>
    <row r="144" spans="1:3">
      <c r="A144" s="171">
        <v>44118.486111111109</v>
      </c>
      <c r="B144">
        <v>20.399999999999999</v>
      </c>
      <c r="C144">
        <v>49.5</v>
      </c>
    </row>
    <row r="145" spans="1:3">
      <c r="A145" s="171">
        <v>44118.489583333336</v>
      </c>
      <c r="B145">
        <v>20.399999999999999</v>
      </c>
      <c r="C145">
        <v>49.8</v>
      </c>
    </row>
    <row r="146" spans="1:3">
      <c r="A146" s="171">
        <v>44118.493055555555</v>
      </c>
      <c r="B146">
        <v>20.5</v>
      </c>
      <c r="C146">
        <v>50.1</v>
      </c>
    </row>
    <row r="147" spans="1:3">
      <c r="A147" s="171">
        <v>44118.496527777781</v>
      </c>
      <c r="B147">
        <v>20.399999999999999</v>
      </c>
      <c r="C147">
        <v>50.3</v>
      </c>
    </row>
    <row r="148" spans="1:3">
      <c r="A148" s="171">
        <v>44118.5</v>
      </c>
      <c r="B148">
        <v>20.399999999999999</v>
      </c>
      <c r="C148">
        <v>50.5</v>
      </c>
    </row>
    <row r="149" spans="1:3">
      <c r="A149" s="171">
        <v>44118.503472222219</v>
      </c>
      <c r="B149">
        <v>20.399999999999999</v>
      </c>
      <c r="C149">
        <v>50.7</v>
      </c>
    </row>
    <row r="150" spans="1:3">
      <c r="A150" s="171">
        <v>44118.506944444445</v>
      </c>
      <c r="B150">
        <v>20.399999999999999</v>
      </c>
      <c r="C150">
        <v>50.8</v>
      </c>
    </row>
    <row r="151" spans="1:3">
      <c r="A151" s="171">
        <v>44118.510416666664</v>
      </c>
      <c r="B151">
        <v>20.399999999999999</v>
      </c>
      <c r="C151">
        <v>50.9</v>
      </c>
    </row>
    <row r="152" spans="1:3">
      <c r="A152" s="171">
        <v>44118.513888888891</v>
      </c>
      <c r="B152">
        <v>20.5</v>
      </c>
      <c r="C152">
        <v>50.9</v>
      </c>
    </row>
    <row r="153" spans="1:3">
      <c r="A153" s="171">
        <v>44118.517361111109</v>
      </c>
      <c r="B153">
        <v>20.399999999999999</v>
      </c>
      <c r="C153">
        <v>51</v>
      </c>
    </row>
    <row r="154" spans="1:3">
      <c r="A154" s="171">
        <v>44118.520833333336</v>
      </c>
      <c r="B154">
        <v>20.5</v>
      </c>
      <c r="C154">
        <v>51</v>
      </c>
    </row>
    <row r="155" spans="1:3">
      <c r="A155" s="171">
        <v>44118.524305555555</v>
      </c>
      <c r="B155">
        <v>20.5</v>
      </c>
      <c r="C155">
        <v>51.1</v>
      </c>
    </row>
    <row r="156" spans="1:3">
      <c r="A156" s="171">
        <v>44118.527777777781</v>
      </c>
      <c r="B156">
        <v>20.5</v>
      </c>
      <c r="C156">
        <v>51.2</v>
      </c>
    </row>
    <row r="157" spans="1:3">
      <c r="A157" s="171">
        <v>44118.53125</v>
      </c>
      <c r="B157">
        <v>20.5</v>
      </c>
      <c r="C157">
        <v>51.7</v>
      </c>
    </row>
    <row r="158" spans="1:3">
      <c r="A158" s="171">
        <v>44118.534722222219</v>
      </c>
      <c r="B158">
        <v>20.5</v>
      </c>
      <c r="C158">
        <v>51.8</v>
      </c>
    </row>
    <row r="159" spans="1:3">
      <c r="A159" s="171">
        <v>44118.538194444445</v>
      </c>
      <c r="B159">
        <v>20.5</v>
      </c>
      <c r="C159">
        <v>52</v>
      </c>
    </row>
    <row r="160" spans="1:3">
      <c r="A160" s="171">
        <v>44118.541666666664</v>
      </c>
      <c r="B160">
        <v>20.399999999999999</v>
      </c>
      <c r="C160">
        <v>52.2</v>
      </c>
    </row>
    <row r="161" spans="1:3">
      <c r="A161" s="171">
        <v>44118.545138888891</v>
      </c>
      <c r="B161">
        <v>20.399999999999999</v>
      </c>
      <c r="C161">
        <v>52.3</v>
      </c>
    </row>
    <row r="162" spans="1:3">
      <c r="A162" s="171">
        <v>44118.548611111109</v>
      </c>
      <c r="B162">
        <v>20.399999999999999</v>
      </c>
      <c r="C162">
        <v>52.3</v>
      </c>
    </row>
    <row r="163" spans="1:3">
      <c r="A163" s="171">
        <v>44118.552083333336</v>
      </c>
      <c r="B163">
        <v>20.399999999999999</v>
      </c>
      <c r="C163">
        <v>52.4</v>
      </c>
    </row>
    <row r="164" spans="1:3">
      <c r="A164" s="171">
        <v>44118.555555555555</v>
      </c>
      <c r="B164">
        <v>20.399999999999999</v>
      </c>
      <c r="C164">
        <v>52.5</v>
      </c>
    </row>
    <row r="165" spans="1:3">
      <c r="A165" s="171">
        <v>44118.559027777781</v>
      </c>
      <c r="B165">
        <v>20.5</v>
      </c>
      <c r="C165">
        <v>52.5</v>
      </c>
    </row>
    <row r="166" spans="1:3">
      <c r="A166" s="171">
        <v>44118.5625</v>
      </c>
      <c r="B166">
        <v>20.399999999999999</v>
      </c>
      <c r="C166">
        <v>52.7</v>
      </c>
    </row>
    <row r="167" spans="1:3">
      <c r="A167" s="171">
        <v>44118.565972222219</v>
      </c>
      <c r="B167">
        <v>20.399999999999999</v>
      </c>
      <c r="C167">
        <v>52.8</v>
      </c>
    </row>
    <row r="168" spans="1:3">
      <c r="A168" s="171">
        <v>44118.569444444445</v>
      </c>
      <c r="B168">
        <v>20.399999999999999</v>
      </c>
      <c r="C168">
        <v>52.8</v>
      </c>
    </row>
    <row r="169" spans="1:3">
      <c r="A169" s="171">
        <v>44118.572916666664</v>
      </c>
      <c r="B169">
        <v>20.399999999999999</v>
      </c>
      <c r="C169">
        <v>52.7</v>
      </c>
    </row>
    <row r="170" spans="1:3">
      <c r="A170" s="171">
        <v>44118.576388888891</v>
      </c>
      <c r="B170">
        <v>20.5</v>
      </c>
      <c r="C170">
        <v>52.7</v>
      </c>
    </row>
    <row r="171" spans="1:3">
      <c r="A171" s="171">
        <v>44118.579861111109</v>
      </c>
      <c r="B171">
        <v>20.399999999999999</v>
      </c>
      <c r="C171">
        <v>52.8</v>
      </c>
    </row>
    <row r="172" spans="1:3">
      <c r="A172" s="171">
        <v>44118.583333333336</v>
      </c>
      <c r="B172">
        <v>20.399999999999999</v>
      </c>
      <c r="C172">
        <v>52.9</v>
      </c>
    </row>
    <row r="173" spans="1:3">
      <c r="A173" s="171">
        <v>44118.586805555555</v>
      </c>
      <c r="B173">
        <v>20.399999999999999</v>
      </c>
      <c r="C173">
        <v>52.8</v>
      </c>
    </row>
    <row r="174" spans="1:3">
      <c r="A174" s="171">
        <v>44118.590277777781</v>
      </c>
      <c r="B174">
        <v>20.399999999999999</v>
      </c>
      <c r="C174">
        <v>52.9</v>
      </c>
    </row>
    <row r="175" spans="1:3">
      <c r="A175" s="171">
        <v>44118.59375</v>
      </c>
      <c r="B175">
        <v>20.399999999999999</v>
      </c>
      <c r="C175">
        <v>52.8</v>
      </c>
    </row>
    <row r="176" spans="1:3">
      <c r="A176" s="171">
        <v>44118.597222222219</v>
      </c>
      <c r="B176">
        <v>20.5</v>
      </c>
      <c r="C176">
        <v>52.7</v>
      </c>
    </row>
    <row r="177" spans="1:3">
      <c r="A177" s="171">
        <v>44118.600694444445</v>
      </c>
      <c r="B177">
        <v>20.399999999999999</v>
      </c>
      <c r="C177">
        <v>52.6</v>
      </c>
    </row>
    <row r="178" spans="1:3">
      <c r="A178" s="171">
        <v>44118.604166666664</v>
      </c>
      <c r="B178">
        <v>20.399999999999999</v>
      </c>
      <c r="C178">
        <v>52.5</v>
      </c>
    </row>
    <row r="179" spans="1:3">
      <c r="A179" s="171">
        <v>44118.607638888891</v>
      </c>
      <c r="B179">
        <v>20.5</v>
      </c>
      <c r="C179">
        <v>52.4</v>
      </c>
    </row>
    <row r="180" spans="1:3">
      <c r="A180" s="171">
        <v>44118.611111111109</v>
      </c>
      <c r="B180">
        <v>20.5</v>
      </c>
      <c r="C180">
        <v>52.3</v>
      </c>
    </row>
    <row r="181" spans="1:3">
      <c r="A181" s="171">
        <v>44118.614583333336</v>
      </c>
      <c r="B181">
        <v>20.5</v>
      </c>
      <c r="C181">
        <v>52.2</v>
      </c>
    </row>
    <row r="182" spans="1:3">
      <c r="A182" s="171">
        <v>44118.618055555555</v>
      </c>
      <c r="B182">
        <v>20.399999999999999</v>
      </c>
      <c r="C182">
        <v>52.2</v>
      </c>
    </row>
    <row r="183" spans="1:3">
      <c r="A183" s="171">
        <v>44118.621527777781</v>
      </c>
      <c r="B183">
        <v>20.5</v>
      </c>
      <c r="C183">
        <v>52.1</v>
      </c>
    </row>
    <row r="184" spans="1:3">
      <c r="A184" s="171">
        <v>44118.625</v>
      </c>
      <c r="B184">
        <v>20.5</v>
      </c>
      <c r="C184">
        <v>52</v>
      </c>
    </row>
    <row r="185" spans="1:3">
      <c r="A185" s="171">
        <v>44118.628472222219</v>
      </c>
      <c r="B185">
        <v>20.5</v>
      </c>
      <c r="C185">
        <v>52</v>
      </c>
    </row>
    <row r="186" spans="1:3">
      <c r="A186" s="171">
        <v>44118.631944444445</v>
      </c>
      <c r="B186">
        <v>20.5</v>
      </c>
      <c r="C186">
        <v>51.9</v>
      </c>
    </row>
    <row r="187" spans="1:3">
      <c r="A187" s="171">
        <v>44118.635416666664</v>
      </c>
      <c r="B187">
        <v>20.399999999999999</v>
      </c>
      <c r="C187">
        <v>52</v>
      </c>
    </row>
    <row r="188" spans="1:3">
      <c r="A188" s="171">
        <v>44118.638888888891</v>
      </c>
      <c r="B188">
        <v>20.5</v>
      </c>
      <c r="C188">
        <v>51.9</v>
      </c>
    </row>
    <row r="189" spans="1:3">
      <c r="A189" s="171">
        <v>44118.642361111109</v>
      </c>
      <c r="B189">
        <v>20.399999999999999</v>
      </c>
      <c r="C189">
        <v>51.9</v>
      </c>
    </row>
    <row r="190" spans="1:3">
      <c r="A190" s="171">
        <v>44118.645833333336</v>
      </c>
      <c r="B190">
        <v>20.5</v>
      </c>
      <c r="C190">
        <v>51.9</v>
      </c>
    </row>
    <row r="191" spans="1:3">
      <c r="A191" s="171">
        <v>44118.649305555555</v>
      </c>
      <c r="B191">
        <v>20.5</v>
      </c>
      <c r="C191">
        <v>51.8</v>
      </c>
    </row>
    <row r="192" spans="1:3">
      <c r="A192" s="171">
        <v>44118.652777777781</v>
      </c>
      <c r="B192">
        <v>20.5</v>
      </c>
      <c r="C192">
        <v>51.7</v>
      </c>
    </row>
    <row r="193" spans="1:3">
      <c r="A193" s="171">
        <v>44118.65625</v>
      </c>
      <c r="B193">
        <v>20.399999999999999</v>
      </c>
      <c r="C193">
        <v>51.6</v>
      </c>
    </row>
    <row r="194" spans="1:3">
      <c r="A194" s="171">
        <v>44118.659722222219</v>
      </c>
      <c r="B194">
        <v>20.399999999999999</v>
      </c>
      <c r="C194">
        <v>51.5</v>
      </c>
    </row>
    <row r="195" spans="1:3">
      <c r="A195" s="171">
        <v>44118.663194444445</v>
      </c>
      <c r="B195">
        <v>20.5</v>
      </c>
      <c r="C195">
        <v>51.4</v>
      </c>
    </row>
    <row r="196" spans="1:3">
      <c r="A196" s="171">
        <v>44118.666666666664</v>
      </c>
      <c r="B196">
        <v>20.5</v>
      </c>
      <c r="C196">
        <v>51.4</v>
      </c>
    </row>
    <row r="197" spans="1:3">
      <c r="A197" s="171">
        <v>44118.670138888891</v>
      </c>
      <c r="B197">
        <v>20.399999999999999</v>
      </c>
      <c r="C197">
        <v>51.4</v>
      </c>
    </row>
    <row r="198" spans="1:3">
      <c r="A198" s="171">
        <v>44118.673611111109</v>
      </c>
      <c r="B198">
        <v>20.5</v>
      </c>
      <c r="C198">
        <v>51.3</v>
      </c>
    </row>
    <row r="199" spans="1:3">
      <c r="A199" s="171">
        <v>44118.677083333336</v>
      </c>
      <c r="B199">
        <v>20.5</v>
      </c>
      <c r="C199">
        <v>51.2</v>
      </c>
    </row>
    <row r="200" spans="1:3">
      <c r="A200" s="171">
        <v>44118.680555555555</v>
      </c>
      <c r="B200">
        <v>20.399999999999999</v>
      </c>
      <c r="C200">
        <v>51.3</v>
      </c>
    </row>
    <row r="201" spans="1:3">
      <c r="A201" s="171">
        <v>44118.684027777781</v>
      </c>
      <c r="B201">
        <v>20.5</v>
      </c>
      <c r="C201">
        <v>51.3</v>
      </c>
    </row>
    <row r="202" spans="1:3">
      <c r="A202" s="171">
        <v>44118.6875</v>
      </c>
      <c r="B202">
        <v>20.5</v>
      </c>
      <c r="C202">
        <v>51.2</v>
      </c>
    </row>
    <row r="203" spans="1:3">
      <c r="A203" s="171">
        <v>44118.690972222219</v>
      </c>
      <c r="B203">
        <v>20.5</v>
      </c>
      <c r="C203">
        <v>51.2</v>
      </c>
    </row>
    <row r="204" spans="1:3">
      <c r="A204" s="171">
        <v>44118.694444444445</v>
      </c>
      <c r="B204">
        <v>20.5</v>
      </c>
      <c r="C204">
        <v>51</v>
      </c>
    </row>
    <row r="205" spans="1:3">
      <c r="A205" s="171">
        <v>44118.697916666664</v>
      </c>
      <c r="B205">
        <v>20.5</v>
      </c>
      <c r="C205">
        <v>50.9</v>
      </c>
    </row>
    <row r="206" spans="1:3">
      <c r="A206" s="171">
        <v>44118.701388888891</v>
      </c>
      <c r="B206">
        <v>20.5</v>
      </c>
      <c r="C206">
        <v>51</v>
      </c>
    </row>
    <row r="207" spans="1:3">
      <c r="A207" s="171">
        <v>44118.704861111109</v>
      </c>
      <c r="B207">
        <v>20.5</v>
      </c>
      <c r="C207">
        <v>51</v>
      </c>
    </row>
    <row r="208" spans="1:3">
      <c r="A208" s="171">
        <v>44118.708333333336</v>
      </c>
      <c r="B208">
        <v>20.5</v>
      </c>
      <c r="C208">
        <v>51.1</v>
      </c>
    </row>
    <row r="209" spans="1:3">
      <c r="A209" s="171">
        <v>44118.711805555555</v>
      </c>
      <c r="B209">
        <v>20.5</v>
      </c>
      <c r="C209">
        <v>51</v>
      </c>
    </row>
    <row r="210" spans="1:3">
      <c r="A210" s="171">
        <v>44118.715277777781</v>
      </c>
      <c r="B210">
        <v>20.5</v>
      </c>
      <c r="C210">
        <v>51</v>
      </c>
    </row>
    <row r="211" spans="1:3">
      <c r="A211" s="171">
        <v>44118.71875</v>
      </c>
      <c r="B211">
        <v>20.5</v>
      </c>
      <c r="C211">
        <v>51</v>
      </c>
    </row>
    <row r="212" spans="1:3">
      <c r="A212" s="171">
        <v>44118.722222222219</v>
      </c>
      <c r="B212">
        <v>20.5</v>
      </c>
      <c r="C212">
        <v>50.9</v>
      </c>
    </row>
    <row r="213" spans="1:3">
      <c r="A213" s="171">
        <v>44118.725694444445</v>
      </c>
      <c r="B213">
        <v>20.5</v>
      </c>
      <c r="C213">
        <v>50.9</v>
      </c>
    </row>
    <row r="214" spans="1:3">
      <c r="A214" s="171">
        <v>44118.729166666664</v>
      </c>
      <c r="B214">
        <v>20.5</v>
      </c>
      <c r="C214">
        <v>50.9</v>
      </c>
    </row>
    <row r="215" spans="1:3">
      <c r="A215" s="171">
        <v>44118.732638888891</v>
      </c>
      <c r="B215">
        <v>20.5</v>
      </c>
      <c r="C215">
        <v>50.8</v>
      </c>
    </row>
    <row r="216" spans="1:3">
      <c r="A216" s="171">
        <v>44118.736111111109</v>
      </c>
      <c r="B216">
        <v>20.5</v>
      </c>
      <c r="C216">
        <v>50.7</v>
      </c>
    </row>
    <row r="217" spans="1:3">
      <c r="A217" s="171">
        <v>44118.739583333336</v>
      </c>
      <c r="B217">
        <v>20.5</v>
      </c>
      <c r="C217">
        <v>50.7</v>
      </c>
    </row>
    <row r="218" spans="1:3">
      <c r="A218" s="171">
        <v>44118.743055555555</v>
      </c>
      <c r="B218">
        <v>20.5</v>
      </c>
      <c r="C218">
        <v>50.7</v>
      </c>
    </row>
    <row r="219" spans="1:3">
      <c r="A219" s="171">
        <v>44118.746527777781</v>
      </c>
      <c r="B219">
        <v>20.5</v>
      </c>
      <c r="C219">
        <v>50.6</v>
      </c>
    </row>
    <row r="220" spans="1:3">
      <c r="A220" s="171">
        <v>44118.75</v>
      </c>
      <c r="B220">
        <v>20.5</v>
      </c>
      <c r="C220">
        <v>50.5</v>
      </c>
    </row>
    <row r="221" spans="1:3">
      <c r="A221" s="171">
        <v>44118.753472222219</v>
      </c>
      <c r="B221">
        <v>20.5</v>
      </c>
      <c r="C221">
        <v>50.5</v>
      </c>
    </row>
    <row r="222" spans="1:3">
      <c r="A222" s="171">
        <v>44118.756944444445</v>
      </c>
      <c r="B222">
        <v>20.5</v>
      </c>
      <c r="C222">
        <v>50.5</v>
      </c>
    </row>
    <row r="223" spans="1:3">
      <c r="A223" s="171">
        <v>44118.760416666664</v>
      </c>
      <c r="B223">
        <v>20.5</v>
      </c>
      <c r="C223">
        <v>50.5</v>
      </c>
    </row>
    <row r="224" spans="1:3">
      <c r="A224" s="171">
        <v>44118.763888888891</v>
      </c>
      <c r="B224">
        <v>20.5</v>
      </c>
      <c r="C224">
        <v>50.4</v>
      </c>
    </row>
    <row r="225" spans="1:3">
      <c r="A225" s="171">
        <v>44118.767361111109</v>
      </c>
      <c r="B225">
        <v>20.5</v>
      </c>
      <c r="C225">
        <v>50.4</v>
      </c>
    </row>
    <row r="226" spans="1:3">
      <c r="A226" s="171">
        <v>44118.770833333336</v>
      </c>
      <c r="B226">
        <v>20.5</v>
      </c>
      <c r="C226">
        <v>50.4</v>
      </c>
    </row>
    <row r="227" spans="1:3">
      <c r="A227" s="171">
        <v>44118.774305555555</v>
      </c>
      <c r="B227">
        <v>20.5</v>
      </c>
      <c r="C227">
        <v>50.4</v>
      </c>
    </row>
    <row r="228" spans="1:3">
      <c r="A228" s="171">
        <v>44118.777777777781</v>
      </c>
      <c r="B228">
        <v>20.5</v>
      </c>
      <c r="C228">
        <v>50.4</v>
      </c>
    </row>
    <row r="229" spans="1:3">
      <c r="A229" s="171">
        <v>44118.78125</v>
      </c>
      <c r="B229">
        <v>20.5</v>
      </c>
      <c r="C229">
        <v>50.4</v>
      </c>
    </row>
    <row r="230" spans="1:3">
      <c r="A230" s="171">
        <v>44118.784722222219</v>
      </c>
      <c r="B230">
        <v>20.5</v>
      </c>
      <c r="C230">
        <v>50.3</v>
      </c>
    </row>
    <row r="231" spans="1:3">
      <c r="A231" s="171">
        <v>44118.788194444445</v>
      </c>
      <c r="B231">
        <v>20.5</v>
      </c>
      <c r="C231">
        <v>50.2</v>
      </c>
    </row>
    <row r="232" spans="1:3">
      <c r="A232" s="171">
        <v>44118.791666666664</v>
      </c>
      <c r="B232">
        <v>20.5</v>
      </c>
      <c r="C232">
        <v>50</v>
      </c>
    </row>
    <row r="233" spans="1:3">
      <c r="A233" s="171">
        <v>44118.795138888891</v>
      </c>
      <c r="B233">
        <v>20.5</v>
      </c>
      <c r="C233">
        <v>50</v>
      </c>
    </row>
    <row r="234" spans="1:3">
      <c r="A234" s="171">
        <v>44118.798611111109</v>
      </c>
      <c r="B234">
        <v>20.5</v>
      </c>
      <c r="C234">
        <v>49.9</v>
      </c>
    </row>
    <row r="235" spans="1:3">
      <c r="A235" s="171">
        <v>44118.802083333336</v>
      </c>
      <c r="B235">
        <v>20.5</v>
      </c>
      <c r="C235">
        <v>50</v>
      </c>
    </row>
    <row r="236" spans="1:3">
      <c r="A236" s="171">
        <v>44118.805555555555</v>
      </c>
      <c r="B236">
        <v>20.5</v>
      </c>
      <c r="C236">
        <v>49.9</v>
      </c>
    </row>
    <row r="237" spans="1:3">
      <c r="A237" s="171">
        <v>44118.809027777781</v>
      </c>
      <c r="B237">
        <v>20.5</v>
      </c>
      <c r="C237">
        <v>49.9</v>
      </c>
    </row>
    <row r="238" spans="1:3">
      <c r="A238" s="171">
        <v>44118.8125</v>
      </c>
      <c r="B238">
        <v>20.5</v>
      </c>
      <c r="C238">
        <v>49.9</v>
      </c>
    </row>
    <row r="239" spans="1:3">
      <c r="A239" s="171">
        <v>44118.815972222219</v>
      </c>
      <c r="B239">
        <v>20.5</v>
      </c>
      <c r="C239">
        <v>49.9</v>
      </c>
    </row>
    <row r="240" spans="1:3">
      <c r="A240" s="171">
        <v>44118.819444444445</v>
      </c>
      <c r="B240">
        <v>20.5</v>
      </c>
      <c r="C240">
        <v>49.9</v>
      </c>
    </row>
    <row r="241" spans="1:3">
      <c r="A241" s="171">
        <v>44118.822916666664</v>
      </c>
      <c r="B241">
        <v>20.5</v>
      </c>
      <c r="C241">
        <v>49.8</v>
      </c>
    </row>
    <row r="242" spans="1:3">
      <c r="A242" s="171">
        <v>44118.826388888891</v>
      </c>
      <c r="B242">
        <v>20.6</v>
      </c>
      <c r="C242">
        <v>49.7</v>
      </c>
    </row>
    <row r="243" spans="1:3">
      <c r="A243" s="171">
        <v>44118.829861111109</v>
      </c>
      <c r="B243">
        <v>20.5</v>
      </c>
      <c r="C243">
        <v>49.7</v>
      </c>
    </row>
    <row r="244" spans="1:3">
      <c r="A244" s="171">
        <v>44118.833333333336</v>
      </c>
      <c r="B244">
        <v>20.5</v>
      </c>
      <c r="C244">
        <v>49.8</v>
      </c>
    </row>
    <row r="245" spans="1:3">
      <c r="A245" s="171">
        <v>44118.836805555555</v>
      </c>
      <c r="B245">
        <v>20.5</v>
      </c>
      <c r="C245">
        <v>49.7</v>
      </c>
    </row>
    <row r="246" spans="1:3">
      <c r="A246" s="171">
        <v>44118.840277777781</v>
      </c>
      <c r="B246">
        <v>20.5</v>
      </c>
      <c r="C246">
        <v>49.6</v>
      </c>
    </row>
    <row r="247" spans="1:3">
      <c r="A247" s="171">
        <v>44118.84375</v>
      </c>
      <c r="B247">
        <v>20.5</v>
      </c>
      <c r="C247">
        <v>49.5</v>
      </c>
    </row>
    <row r="248" spans="1:3">
      <c r="A248" s="171">
        <v>44118.847222222219</v>
      </c>
      <c r="B248">
        <v>20.5</v>
      </c>
      <c r="C248">
        <v>49.5</v>
      </c>
    </row>
    <row r="249" spans="1:3">
      <c r="A249" s="171">
        <v>44118.850694444445</v>
      </c>
      <c r="B249">
        <v>20.5</v>
      </c>
      <c r="C249">
        <v>49.5</v>
      </c>
    </row>
    <row r="250" spans="1:3">
      <c r="A250" s="171">
        <v>44118.854166666664</v>
      </c>
      <c r="B250">
        <v>20.5</v>
      </c>
      <c r="C250">
        <v>49.5</v>
      </c>
    </row>
    <row r="251" spans="1:3">
      <c r="A251" s="171">
        <v>44118.857638888891</v>
      </c>
      <c r="B251">
        <v>20.5</v>
      </c>
      <c r="C251">
        <v>49.4</v>
      </c>
    </row>
    <row r="252" spans="1:3">
      <c r="A252" s="171">
        <v>44118.861111111109</v>
      </c>
      <c r="B252">
        <v>20.5</v>
      </c>
      <c r="C252">
        <v>49.3</v>
      </c>
    </row>
    <row r="253" spans="1:3">
      <c r="A253" s="171">
        <v>44118.864583333336</v>
      </c>
      <c r="B253">
        <v>20.5</v>
      </c>
      <c r="C253">
        <v>49.4</v>
      </c>
    </row>
    <row r="254" spans="1:3">
      <c r="A254" s="171">
        <v>44118.868055555555</v>
      </c>
      <c r="B254">
        <v>20.5</v>
      </c>
      <c r="C254">
        <v>49.3</v>
      </c>
    </row>
    <row r="255" spans="1:3">
      <c r="A255" s="171">
        <v>44118.871527777781</v>
      </c>
      <c r="B255">
        <v>20.5</v>
      </c>
      <c r="C255">
        <v>49.3</v>
      </c>
    </row>
    <row r="256" spans="1:3">
      <c r="A256" s="171">
        <v>44118.875</v>
      </c>
      <c r="B256">
        <v>20.5</v>
      </c>
      <c r="C256">
        <v>49.2</v>
      </c>
    </row>
    <row r="257" spans="1:3">
      <c r="A257" s="171">
        <v>44118.878472222219</v>
      </c>
      <c r="B257">
        <v>20.5</v>
      </c>
      <c r="C257">
        <v>49.1</v>
      </c>
    </row>
    <row r="258" spans="1:3">
      <c r="A258" s="171">
        <v>44118.881944444445</v>
      </c>
      <c r="B258">
        <v>20.5</v>
      </c>
      <c r="C258">
        <v>49.1</v>
      </c>
    </row>
    <row r="259" spans="1:3">
      <c r="A259" s="171">
        <v>44118.885416666664</v>
      </c>
      <c r="B259">
        <v>20.5</v>
      </c>
      <c r="C259">
        <v>49.2</v>
      </c>
    </row>
    <row r="260" spans="1:3">
      <c r="A260" s="171">
        <v>44118.888888888891</v>
      </c>
      <c r="B260">
        <v>20.5</v>
      </c>
      <c r="C260">
        <v>49</v>
      </c>
    </row>
    <row r="261" spans="1:3">
      <c r="A261" s="171">
        <v>44118.892361111109</v>
      </c>
      <c r="B261">
        <v>20.5</v>
      </c>
      <c r="C261">
        <v>48.9</v>
      </c>
    </row>
    <row r="262" spans="1:3">
      <c r="A262" s="171">
        <v>44118.895833333336</v>
      </c>
      <c r="B262">
        <v>20.5</v>
      </c>
      <c r="C262">
        <v>48.9</v>
      </c>
    </row>
    <row r="263" spans="1:3">
      <c r="A263" s="171">
        <v>44118.899305555555</v>
      </c>
      <c r="B263">
        <v>20.5</v>
      </c>
      <c r="C263">
        <v>48.9</v>
      </c>
    </row>
    <row r="264" spans="1:3">
      <c r="A264" s="171">
        <v>44118.902777777781</v>
      </c>
      <c r="B264">
        <v>20.5</v>
      </c>
      <c r="C264">
        <v>48.9</v>
      </c>
    </row>
    <row r="265" spans="1:3">
      <c r="A265" s="171">
        <v>44118.90625</v>
      </c>
      <c r="B265">
        <v>20.5</v>
      </c>
      <c r="C265">
        <v>48.8</v>
      </c>
    </row>
    <row r="266" spans="1:3">
      <c r="A266" s="171">
        <v>44118.909722222219</v>
      </c>
      <c r="B266">
        <v>20.5</v>
      </c>
      <c r="C266">
        <v>48.7</v>
      </c>
    </row>
    <row r="267" spans="1:3">
      <c r="A267" s="171">
        <v>44118.913194444445</v>
      </c>
      <c r="B267">
        <v>20.5</v>
      </c>
      <c r="C267">
        <v>48.7</v>
      </c>
    </row>
    <row r="268" spans="1:3">
      <c r="A268" s="171">
        <v>44118.916666666664</v>
      </c>
      <c r="B268">
        <v>20.5</v>
      </c>
      <c r="C268">
        <v>48.7</v>
      </c>
    </row>
    <row r="269" spans="1:3">
      <c r="A269" s="171">
        <v>44118.920138888891</v>
      </c>
      <c r="B269">
        <v>20.5</v>
      </c>
      <c r="C269">
        <v>48.6</v>
      </c>
    </row>
    <row r="270" spans="1:3">
      <c r="A270" s="171">
        <v>44118.923611111109</v>
      </c>
      <c r="B270">
        <v>20.5</v>
      </c>
      <c r="C270">
        <v>48.6</v>
      </c>
    </row>
    <row r="271" spans="1:3">
      <c r="A271" s="171">
        <v>44118.927083333336</v>
      </c>
      <c r="B271">
        <v>20.5</v>
      </c>
      <c r="C271">
        <v>48.6</v>
      </c>
    </row>
    <row r="272" spans="1:3">
      <c r="A272" s="171">
        <v>44118.930555555555</v>
      </c>
      <c r="B272">
        <v>20.5</v>
      </c>
      <c r="C272">
        <v>48.5</v>
      </c>
    </row>
    <row r="273" spans="1:3">
      <c r="A273" s="171">
        <v>44118.934027777781</v>
      </c>
      <c r="B273">
        <v>20.5</v>
      </c>
      <c r="C273">
        <v>48.5</v>
      </c>
    </row>
    <row r="274" spans="1:3">
      <c r="A274" s="171">
        <v>44118.9375</v>
      </c>
      <c r="B274">
        <v>20.5</v>
      </c>
      <c r="C274">
        <v>48.6</v>
      </c>
    </row>
    <row r="275" spans="1:3">
      <c r="A275" s="171">
        <v>44118.940972222219</v>
      </c>
      <c r="B275">
        <v>20.5</v>
      </c>
      <c r="C275">
        <v>48.5</v>
      </c>
    </row>
    <row r="276" spans="1:3">
      <c r="A276" s="171">
        <v>44118.944444444445</v>
      </c>
      <c r="B276">
        <v>20.5</v>
      </c>
      <c r="C276">
        <v>48.4</v>
      </c>
    </row>
    <row r="277" spans="1:3">
      <c r="A277" s="171">
        <v>44118.947916666664</v>
      </c>
      <c r="B277">
        <v>20.5</v>
      </c>
      <c r="C277">
        <v>48.4</v>
      </c>
    </row>
    <row r="278" spans="1:3">
      <c r="A278" s="171">
        <v>44118.951388888891</v>
      </c>
      <c r="B278">
        <v>20.5</v>
      </c>
      <c r="C278">
        <v>48.3</v>
      </c>
    </row>
    <row r="279" spans="1:3">
      <c r="A279" s="171">
        <v>44118.954861111109</v>
      </c>
      <c r="B279">
        <v>20.5</v>
      </c>
      <c r="C279">
        <v>48.3</v>
      </c>
    </row>
    <row r="280" spans="1:3">
      <c r="A280" s="171">
        <v>44118.958333333336</v>
      </c>
      <c r="B280">
        <v>20.5</v>
      </c>
      <c r="C280">
        <v>48.2</v>
      </c>
    </row>
    <row r="281" spans="1:3">
      <c r="A281" s="171">
        <v>44118.961805555555</v>
      </c>
      <c r="B281">
        <v>20.5</v>
      </c>
      <c r="C281">
        <v>48.3</v>
      </c>
    </row>
    <row r="282" spans="1:3">
      <c r="A282" s="171">
        <v>44118.965277777781</v>
      </c>
      <c r="B282">
        <v>20.5</v>
      </c>
      <c r="C282">
        <v>48.2</v>
      </c>
    </row>
    <row r="283" spans="1:3">
      <c r="A283" s="171">
        <v>44118.96875</v>
      </c>
      <c r="B283">
        <v>20.5</v>
      </c>
      <c r="C283">
        <v>48.2</v>
      </c>
    </row>
    <row r="284" spans="1:3">
      <c r="A284" s="171">
        <v>44118.972222222219</v>
      </c>
      <c r="B284">
        <v>20.5</v>
      </c>
      <c r="C284">
        <v>48.1</v>
      </c>
    </row>
    <row r="285" spans="1:3">
      <c r="A285" s="171">
        <v>44118.975694444445</v>
      </c>
      <c r="B285">
        <v>20.6</v>
      </c>
      <c r="C285">
        <v>48.1</v>
      </c>
    </row>
    <row r="286" spans="1:3">
      <c r="A286" s="171">
        <v>44118.979166666664</v>
      </c>
      <c r="B286">
        <v>20.6</v>
      </c>
      <c r="C286">
        <v>48.1</v>
      </c>
    </row>
    <row r="287" spans="1:3">
      <c r="A287" s="171">
        <v>44118.982638888891</v>
      </c>
      <c r="B287">
        <v>20.5</v>
      </c>
      <c r="C287">
        <v>48.1</v>
      </c>
    </row>
    <row r="288" spans="1:3">
      <c r="A288" s="171">
        <v>44118.986111111109</v>
      </c>
      <c r="B288">
        <v>20.5</v>
      </c>
      <c r="C288">
        <v>48</v>
      </c>
    </row>
    <row r="289" spans="1:3">
      <c r="A289" s="171">
        <v>44118.989583333336</v>
      </c>
      <c r="B289">
        <v>20.5</v>
      </c>
      <c r="C289">
        <v>48.1</v>
      </c>
    </row>
    <row r="290" spans="1:3">
      <c r="A290" s="171">
        <v>44118.993055555555</v>
      </c>
      <c r="B290">
        <v>20.5</v>
      </c>
      <c r="C290">
        <v>48.1</v>
      </c>
    </row>
    <row r="291" spans="1:3">
      <c r="A291" s="171">
        <v>44118.996527777781</v>
      </c>
      <c r="B291">
        <v>20.5</v>
      </c>
      <c r="C291">
        <v>48</v>
      </c>
    </row>
    <row r="292" spans="1:3">
      <c r="A292" s="171">
        <v>44119</v>
      </c>
      <c r="B292">
        <v>20.5</v>
      </c>
      <c r="C292">
        <v>48</v>
      </c>
    </row>
    <row r="293" spans="1:3">
      <c r="A293" s="171">
        <v>44119.003472222219</v>
      </c>
      <c r="B293">
        <v>20.5</v>
      </c>
      <c r="C293">
        <v>47.9</v>
      </c>
    </row>
    <row r="294" spans="1:3">
      <c r="A294" s="171">
        <v>44119.006944444445</v>
      </c>
      <c r="B294">
        <v>20.5</v>
      </c>
      <c r="C294">
        <v>47.8</v>
      </c>
    </row>
    <row r="295" spans="1:3">
      <c r="A295" s="171">
        <v>44119.010416666664</v>
      </c>
      <c r="B295">
        <v>20.5</v>
      </c>
      <c r="C295">
        <v>47.9</v>
      </c>
    </row>
    <row r="296" spans="1:3">
      <c r="A296" s="171">
        <v>44119.013888888891</v>
      </c>
      <c r="B296">
        <v>20.5</v>
      </c>
      <c r="C296">
        <v>47.7</v>
      </c>
    </row>
    <row r="297" spans="1:3">
      <c r="A297" s="171">
        <v>44119.017361111109</v>
      </c>
      <c r="B297">
        <v>20.5</v>
      </c>
      <c r="C297">
        <v>47.7</v>
      </c>
    </row>
    <row r="298" spans="1:3">
      <c r="A298" s="171">
        <v>44119.020833333336</v>
      </c>
      <c r="B298">
        <v>20.5</v>
      </c>
      <c r="C298">
        <v>47.6</v>
      </c>
    </row>
    <row r="299" spans="1:3">
      <c r="A299" s="171">
        <v>44119.024305555555</v>
      </c>
      <c r="B299">
        <v>20.5</v>
      </c>
      <c r="C299">
        <v>47.6</v>
      </c>
    </row>
    <row r="300" spans="1:3">
      <c r="A300" s="171">
        <v>44119.027777777781</v>
      </c>
      <c r="B300">
        <v>20.5</v>
      </c>
      <c r="C300">
        <v>47.5</v>
      </c>
    </row>
    <row r="301" spans="1:3">
      <c r="A301" s="171">
        <v>44119.03125</v>
      </c>
      <c r="B301">
        <v>20.5</v>
      </c>
      <c r="C301">
        <v>47.5</v>
      </c>
    </row>
    <row r="302" spans="1:3">
      <c r="A302" s="171">
        <v>44119.034722222219</v>
      </c>
      <c r="B302">
        <v>20.5</v>
      </c>
      <c r="C302">
        <v>47.5</v>
      </c>
    </row>
    <row r="303" spans="1:3">
      <c r="A303" s="171">
        <v>44119.038194444445</v>
      </c>
      <c r="B303">
        <v>20.5</v>
      </c>
      <c r="C303">
        <v>47.4</v>
      </c>
    </row>
    <row r="304" spans="1:3">
      <c r="A304" s="171">
        <v>44119.041666666664</v>
      </c>
      <c r="B304">
        <v>20.5</v>
      </c>
      <c r="C304">
        <v>47.3</v>
      </c>
    </row>
    <row r="305" spans="1:3">
      <c r="A305" s="171">
        <v>44119.045138888891</v>
      </c>
      <c r="B305">
        <v>20.5</v>
      </c>
      <c r="C305">
        <v>47.3</v>
      </c>
    </row>
    <row r="306" spans="1:3">
      <c r="A306" s="171">
        <v>44119.048611111109</v>
      </c>
      <c r="B306">
        <v>20.5</v>
      </c>
      <c r="C306">
        <v>47.3</v>
      </c>
    </row>
    <row r="307" spans="1:3">
      <c r="A307" s="171">
        <v>44119.052083333336</v>
      </c>
      <c r="B307">
        <v>20.5</v>
      </c>
      <c r="C307">
        <v>47.3</v>
      </c>
    </row>
    <row r="308" spans="1:3">
      <c r="A308" s="171">
        <v>44119.055555555555</v>
      </c>
      <c r="B308">
        <v>20.5</v>
      </c>
      <c r="C308">
        <v>47.2</v>
      </c>
    </row>
    <row r="309" spans="1:3">
      <c r="A309" s="171">
        <v>44119.059027777781</v>
      </c>
      <c r="B309">
        <v>20.5</v>
      </c>
      <c r="C309">
        <v>47.3</v>
      </c>
    </row>
    <row r="310" spans="1:3">
      <c r="A310" s="171">
        <v>44119.0625</v>
      </c>
      <c r="B310">
        <v>20.5</v>
      </c>
      <c r="C310">
        <v>47.2</v>
      </c>
    </row>
    <row r="311" spans="1:3">
      <c r="A311" s="171">
        <v>44119.065972222219</v>
      </c>
      <c r="B311">
        <v>20.5</v>
      </c>
      <c r="C311">
        <v>47.1</v>
      </c>
    </row>
    <row r="312" spans="1:3">
      <c r="A312" s="171">
        <v>44119.069444444445</v>
      </c>
      <c r="B312">
        <v>20.5</v>
      </c>
      <c r="C312">
        <v>47.2</v>
      </c>
    </row>
    <row r="313" spans="1:3">
      <c r="A313" s="171">
        <v>44119.072916666664</v>
      </c>
      <c r="B313">
        <v>20.5</v>
      </c>
      <c r="C313">
        <v>47.2</v>
      </c>
    </row>
    <row r="314" spans="1:3">
      <c r="A314" s="171">
        <v>44119.076388888891</v>
      </c>
      <c r="B314">
        <v>20.5</v>
      </c>
      <c r="C314">
        <v>47.1</v>
      </c>
    </row>
    <row r="315" spans="1:3">
      <c r="A315" s="171">
        <v>44119.079861111109</v>
      </c>
      <c r="B315">
        <v>20.5</v>
      </c>
      <c r="C315">
        <v>47.1</v>
      </c>
    </row>
    <row r="316" spans="1:3">
      <c r="A316" s="171">
        <v>44119.083333333336</v>
      </c>
      <c r="B316">
        <v>20.5</v>
      </c>
      <c r="C316">
        <v>47.2</v>
      </c>
    </row>
    <row r="317" spans="1:3">
      <c r="A317" s="171">
        <v>44119.086805555555</v>
      </c>
      <c r="B317">
        <v>20.5</v>
      </c>
      <c r="C317">
        <v>47</v>
      </c>
    </row>
    <row r="318" spans="1:3">
      <c r="A318" s="171">
        <v>44119.090277777781</v>
      </c>
      <c r="B318">
        <v>20.5</v>
      </c>
      <c r="C318">
        <v>47</v>
      </c>
    </row>
    <row r="319" spans="1:3">
      <c r="A319" s="171">
        <v>44119.09375</v>
      </c>
      <c r="B319">
        <v>20.5</v>
      </c>
      <c r="C319">
        <v>47</v>
      </c>
    </row>
    <row r="320" spans="1:3">
      <c r="A320" s="171">
        <v>44119.097222222219</v>
      </c>
      <c r="B320">
        <v>20.5</v>
      </c>
      <c r="C320">
        <v>47</v>
      </c>
    </row>
    <row r="321" spans="1:3">
      <c r="A321" s="171">
        <v>44119.100694444445</v>
      </c>
      <c r="B321">
        <v>20.5</v>
      </c>
      <c r="C321">
        <v>47.1</v>
      </c>
    </row>
    <row r="322" spans="1:3">
      <c r="A322" s="171">
        <v>44119.104166666664</v>
      </c>
      <c r="B322">
        <v>20.5</v>
      </c>
      <c r="C322">
        <v>47</v>
      </c>
    </row>
    <row r="323" spans="1:3">
      <c r="A323" s="171">
        <v>44119.107638888891</v>
      </c>
      <c r="B323">
        <v>20.5</v>
      </c>
      <c r="C323">
        <v>46.9</v>
      </c>
    </row>
    <row r="324" spans="1:3">
      <c r="A324" s="171">
        <v>44119.111111111109</v>
      </c>
      <c r="B324">
        <v>20.5</v>
      </c>
      <c r="C324">
        <v>47</v>
      </c>
    </row>
    <row r="325" spans="1:3">
      <c r="A325" s="171">
        <v>44119.114583333336</v>
      </c>
      <c r="B325">
        <v>20.5</v>
      </c>
      <c r="C325">
        <v>47</v>
      </c>
    </row>
    <row r="326" spans="1:3">
      <c r="A326" s="171">
        <v>44119.118055555555</v>
      </c>
      <c r="B326">
        <v>20.5</v>
      </c>
      <c r="C326">
        <v>46.9</v>
      </c>
    </row>
    <row r="327" spans="1:3">
      <c r="A327" s="171">
        <v>44119.121527777781</v>
      </c>
      <c r="B327">
        <v>20.5</v>
      </c>
      <c r="C327">
        <v>46.9</v>
      </c>
    </row>
    <row r="328" spans="1:3">
      <c r="A328" s="171">
        <v>44119.125</v>
      </c>
      <c r="B328">
        <v>20.5</v>
      </c>
      <c r="C328">
        <v>46.8</v>
      </c>
    </row>
    <row r="329" spans="1:3">
      <c r="A329" s="171">
        <v>44119.128472222219</v>
      </c>
      <c r="B329">
        <v>20.5</v>
      </c>
      <c r="C329">
        <v>46.8</v>
      </c>
    </row>
    <row r="330" spans="1:3">
      <c r="A330" s="171">
        <v>44119.131944444445</v>
      </c>
      <c r="B330">
        <v>20.5</v>
      </c>
      <c r="C330">
        <v>46.8</v>
      </c>
    </row>
    <row r="331" spans="1:3">
      <c r="A331" s="171">
        <v>44119.135416666664</v>
      </c>
      <c r="B331">
        <v>20.5</v>
      </c>
      <c r="C331">
        <v>46.8</v>
      </c>
    </row>
    <row r="332" spans="1:3">
      <c r="A332" s="171">
        <v>44119.138888888891</v>
      </c>
      <c r="B332">
        <v>20.5</v>
      </c>
      <c r="C332">
        <v>46.8</v>
      </c>
    </row>
    <row r="333" spans="1:3">
      <c r="A333" s="171">
        <v>44119.142361111109</v>
      </c>
      <c r="B333">
        <v>20.5</v>
      </c>
      <c r="C333">
        <v>46.7</v>
      </c>
    </row>
    <row r="334" spans="1:3">
      <c r="A334" s="171">
        <v>44119.145833333336</v>
      </c>
      <c r="B334">
        <v>20.5</v>
      </c>
      <c r="C334">
        <v>46.6</v>
      </c>
    </row>
    <row r="335" spans="1:3">
      <c r="A335" s="171">
        <v>44119.149305555555</v>
      </c>
      <c r="B335">
        <v>20.5</v>
      </c>
      <c r="C335">
        <v>46.7</v>
      </c>
    </row>
    <row r="336" spans="1:3">
      <c r="A336" s="171">
        <v>44119.152777777781</v>
      </c>
      <c r="B336">
        <v>20.6</v>
      </c>
      <c r="C336">
        <v>46.6</v>
      </c>
    </row>
    <row r="337" spans="1:3">
      <c r="A337" s="171">
        <v>44119.15625</v>
      </c>
      <c r="B337">
        <v>20.5</v>
      </c>
      <c r="C337">
        <v>46.6</v>
      </c>
    </row>
    <row r="338" spans="1:3">
      <c r="A338" s="171">
        <v>44119.159722222219</v>
      </c>
      <c r="B338">
        <v>20.5</v>
      </c>
      <c r="C338">
        <v>46.4</v>
      </c>
    </row>
    <row r="339" spans="1:3">
      <c r="A339" s="171">
        <v>44119.163194444445</v>
      </c>
      <c r="B339">
        <v>20.5</v>
      </c>
      <c r="C339">
        <v>46.4</v>
      </c>
    </row>
    <row r="340" spans="1:3">
      <c r="A340" s="171">
        <v>44119.166666666664</v>
      </c>
      <c r="B340">
        <v>20.5</v>
      </c>
      <c r="C340">
        <v>46.5</v>
      </c>
    </row>
    <row r="341" spans="1:3">
      <c r="A341" s="171">
        <v>44119.170138888891</v>
      </c>
      <c r="B341">
        <v>20.5</v>
      </c>
      <c r="C341">
        <v>46.4</v>
      </c>
    </row>
    <row r="342" spans="1:3">
      <c r="A342" s="171">
        <v>44119.173611111109</v>
      </c>
      <c r="B342">
        <v>20.5</v>
      </c>
      <c r="C342">
        <v>46.4</v>
      </c>
    </row>
    <row r="343" spans="1:3">
      <c r="A343" s="171">
        <v>44119.177083333336</v>
      </c>
      <c r="B343">
        <v>20.5</v>
      </c>
      <c r="C343">
        <v>46.4</v>
      </c>
    </row>
    <row r="344" spans="1:3">
      <c r="A344" s="171">
        <v>44119.180555555555</v>
      </c>
      <c r="B344">
        <v>20.5</v>
      </c>
      <c r="C344">
        <v>46.4</v>
      </c>
    </row>
    <row r="345" spans="1:3">
      <c r="A345" s="171">
        <v>44119.184027777781</v>
      </c>
      <c r="B345">
        <v>20.5</v>
      </c>
      <c r="C345">
        <v>46.4</v>
      </c>
    </row>
    <row r="346" spans="1:3">
      <c r="A346" s="171">
        <v>44119.1875</v>
      </c>
      <c r="B346">
        <v>20.5</v>
      </c>
      <c r="C346">
        <v>46.3</v>
      </c>
    </row>
    <row r="347" spans="1:3">
      <c r="A347" s="171">
        <v>44119.190972222219</v>
      </c>
      <c r="B347">
        <v>20.5</v>
      </c>
      <c r="C347">
        <v>46.3</v>
      </c>
    </row>
    <row r="348" spans="1:3">
      <c r="A348" s="171">
        <v>44119.194444444445</v>
      </c>
      <c r="B348">
        <v>20.5</v>
      </c>
      <c r="C348">
        <v>46.3</v>
      </c>
    </row>
    <row r="349" spans="1:3">
      <c r="A349" s="171">
        <v>44119.197916666664</v>
      </c>
      <c r="B349">
        <v>20.5</v>
      </c>
      <c r="C349">
        <v>46.2</v>
      </c>
    </row>
    <row r="350" spans="1:3">
      <c r="A350" s="171">
        <v>44119.201388888891</v>
      </c>
      <c r="B350">
        <v>20.6</v>
      </c>
      <c r="C350">
        <v>46.2</v>
      </c>
    </row>
    <row r="351" spans="1:3">
      <c r="A351" s="171">
        <v>44119.204861111109</v>
      </c>
      <c r="B351">
        <v>20.5</v>
      </c>
      <c r="C351">
        <v>46.1</v>
      </c>
    </row>
    <row r="352" spans="1:3">
      <c r="A352" s="171">
        <v>44119.208333333336</v>
      </c>
      <c r="B352">
        <v>20.5</v>
      </c>
      <c r="C352">
        <v>46.1</v>
      </c>
    </row>
    <row r="353" spans="1:3">
      <c r="A353" s="171">
        <v>44119.211805555555</v>
      </c>
      <c r="B353">
        <v>20.5</v>
      </c>
      <c r="C353">
        <v>46</v>
      </c>
    </row>
    <row r="354" spans="1:3">
      <c r="A354" s="171">
        <v>44119.215277777781</v>
      </c>
      <c r="B354">
        <v>20.5</v>
      </c>
      <c r="C354">
        <v>46</v>
      </c>
    </row>
    <row r="355" spans="1:3">
      <c r="A355" s="171">
        <v>44119.21875</v>
      </c>
      <c r="B355">
        <v>20.6</v>
      </c>
      <c r="C355">
        <v>45.9</v>
      </c>
    </row>
    <row r="356" spans="1:3">
      <c r="A356" s="171">
        <v>44119.222222222219</v>
      </c>
      <c r="B356">
        <v>20.5</v>
      </c>
      <c r="C356">
        <v>45.9</v>
      </c>
    </row>
    <row r="357" spans="1:3">
      <c r="A357" s="171">
        <v>44119.225694444445</v>
      </c>
      <c r="B357">
        <v>20.5</v>
      </c>
      <c r="C357">
        <v>45.9</v>
      </c>
    </row>
    <row r="358" spans="1:3">
      <c r="A358" s="171">
        <v>44119.229166666664</v>
      </c>
      <c r="B358">
        <v>20.5</v>
      </c>
      <c r="C358">
        <v>46</v>
      </c>
    </row>
    <row r="359" spans="1:3">
      <c r="A359" s="171">
        <v>44119.232638888891</v>
      </c>
      <c r="B359">
        <v>20.5</v>
      </c>
      <c r="C359">
        <v>45.9</v>
      </c>
    </row>
    <row r="360" spans="1:3">
      <c r="A360" s="171">
        <v>44119.236111111109</v>
      </c>
      <c r="B360">
        <v>20.6</v>
      </c>
      <c r="C360">
        <v>45.8</v>
      </c>
    </row>
    <row r="361" spans="1:3">
      <c r="A361" s="171">
        <v>44119.239583333336</v>
      </c>
      <c r="B361">
        <v>20.5</v>
      </c>
      <c r="C361">
        <v>45.8</v>
      </c>
    </row>
    <row r="362" spans="1:3">
      <c r="A362" s="171">
        <v>44119.243055555555</v>
      </c>
      <c r="B362">
        <v>20.6</v>
      </c>
      <c r="C362">
        <v>45.7</v>
      </c>
    </row>
    <row r="363" spans="1:3">
      <c r="A363" s="171">
        <v>44119.246527777781</v>
      </c>
      <c r="B363">
        <v>20.5</v>
      </c>
      <c r="C363">
        <v>45.6</v>
      </c>
    </row>
    <row r="364" spans="1:3">
      <c r="A364" s="171">
        <v>44119.25</v>
      </c>
      <c r="B364">
        <v>20.5</v>
      </c>
      <c r="C364">
        <v>45.6</v>
      </c>
    </row>
    <row r="365" spans="1:3">
      <c r="A365" s="171">
        <v>44119.253472222219</v>
      </c>
      <c r="B365">
        <v>20.6</v>
      </c>
      <c r="C365">
        <v>45.6</v>
      </c>
    </row>
    <row r="366" spans="1:3">
      <c r="A366" s="171">
        <v>44119.256944444445</v>
      </c>
      <c r="B366">
        <v>20.5</v>
      </c>
      <c r="C366">
        <v>45.6</v>
      </c>
    </row>
    <row r="367" spans="1:3">
      <c r="A367" s="171">
        <v>44119.260416666664</v>
      </c>
      <c r="B367">
        <v>20.6</v>
      </c>
      <c r="C367">
        <v>45.6</v>
      </c>
    </row>
    <row r="368" spans="1:3">
      <c r="A368" s="171">
        <v>44119.263888888891</v>
      </c>
      <c r="B368">
        <v>20.6</v>
      </c>
      <c r="C368">
        <v>45.5</v>
      </c>
    </row>
    <row r="369" spans="1:3">
      <c r="A369" s="171">
        <v>44119.267361111109</v>
      </c>
      <c r="B369">
        <v>20.5</v>
      </c>
      <c r="C369">
        <v>45.5</v>
      </c>
    </row>
    <row r="370" spans="1:3">
      <c r="A370" s="171">
        <v>44119.270833333336</v>
      </c>
      <c r="B370">
        <v>20.6</v>
      </c>
      <c r="C370">
        <v>45.5</v>
      </c>
    </row>
    <row r="371" spans="1:3">
      <c r="A371" s="171">
        <v>44119.274305555555</v>
      </c>
      <c r="B371">
        <v>20.5</v>
      </c>
      <c r="C371">
        <v>45.5</v>
      </c>
    </row>
    <row r="372" spans="1:3">
      <c r="A372" s="171">
        <v>44119.277777777781</v>
      </c>
      <c r="B372">
        <v>20.6</v>
      </c>
      <c r="C372">
        <v>45.4</v>
      </c>
    </row>
    <row r="373" spans="1:3">
      <c r="A373" s="171">
        <v>44119.28125</v>
      </c>
      <c r="B373">
        <v>20.6</v>
      </c>
      <c r="C373">
        <v>45.4</v>
      </c>
    </row>
    <row r="374" spans="1:3">
      <c r="A374" s="171">
        <v>44119.284722222219</v>
      </c>
      <c r="B374">
        <v>20.5</v>
      </c>
      <c r="C374">
        <v>45.4</v>
      </c>
    </row>
    <row r="375" spans="1:3">
      <c r="A375" s="171">
        <v>44119.288194444445</v>
      </c>
      <c r="B375">
        <v>20.6</v>
      </c>
      <c r="C375">
        <v>45.4</v>
      </c>
    </row>
    <row r="376" spans="1:3">
      <c r="A376" s="171">
        <v>44119.291666666664</v>
      </c>
      <c r="B376">
        <v>20.5</v>
      </c>
      <c r="C376">
        <v>45.3</v>
      </c>
    </row>
    <row r="377" spans="1:3">
      <c r="A377" s="171">
        <v>44119.295138888891</v>
      </c>
      <c r="B377">
        <v>20.5</v>
      </c>
      <c r="C377">
        <v>45.3</v>
      </c>
    </row>
    <row r="378" spans="1:3">
      <c r="A378" s="171">
        <v>44119.298611111109</v>
      </c>
      <c r="B378">
        <v>20.5</v>
      </c>
      <c r="C378">
        <v>45.4</v>
      </c>
    </row>
    <row r="379" spans="1:3">
      <c r="A379" s="171">
        <v>44119.302083333336</v>
      </c>
      <c r="B379">
        <v>20.6</v>
      </c>
      <c r="C379">
        <v>45.2</v>
      </c>
    </row>
    <row r="380" spans="1:3">
      <c r="A380" s="171">
        <v>44119.305555555555</v>
      </c>
      <c r="B380">
        <v>20.6</v>
      </c>
      <c r="C380">
        <v>45.2</v>
      </c>
    </row>
    <row r="381" spans="1:3">
      <c r="A381" s="171">
        <v>44119.309027777781</v>
      </c>
      <c r="B381">
        <v>20.5</v>
      </c>
      <c r="C381">
        <v>45.2</v>
      </c>
    </row>
    <row r="382" spans="1:3">
      <c r="A382" s="171">
        <v>44119.3125</v>
      </c>
      <c r="B382">
        <v>20.6</v>
      </c>
      <c r="C382">
        <v>45.2</v>
      </c>
    </row>
    <row r="383" spans="1:3">
      <c r="A383" s="171">
        <v>44119.315972222219</v>
      </c>
      <c r="B383">
        <v>20.5</v>
      </c>
      <c r="C383">
        <v>45.2</v>
      </c>
    </row>
    <row r="384" spans="1:3">
      <c r="A384" s="171">
        <v>44119.319444444445</v>
      </c>
      <c r="B384">
        <v>20.5</v>
      </c>
      <c r="C384">
        <v>45.1</v>
      </c>
    </row>
    <row r="385" spans="1:3">
      <c r="A385" s="171">
        <v>44119.322916666664</v>
      </c>
      <c r="B385">
        <v>20.5</v>
      </c>
      <c r="C385">
        <v>45.1</v>
      </c>
    </row>
    <row r="386" spans="1:3">
      <c r="A386" s="171">
        <v>44119.326388888891</v>
      </c>
      <c r="B386">
        <v>20.5</v>
      </c>
      <c r="C386">
        <v>45</v>
      </c>
    </row>
    <row r="387" spans="1:3">
      <c r="A387" s="171">
        <v>44119.329861111109</v>
      </c>
      <c r="B387">
        <v>20.6</v>
      </c>
      <c r="C387">
        <v>44.9</v>
      </c>
    </row>
    <row r="388" spans="1:3">
      <c r="A388" s="171">
        <v>44119.333333333336</v>
      </c>
      <c r="B388">
        <v>20.5</v>
      </c>
      <c r="C388">
        <v>44.9</v>
      </c>
    </row>
    <row r="389" spans="1:3">
      <c r="A389" s="171">
        <v>44119.336805555555</v>
      </c>
      <c r="B389">
        <v>20.6</v>
      </c>
      <c r="C389">
        <v>44.9</v>
      </c>
    </row>
    <row r="390" spans="1:3">
      <c r="A390" s="171">
        <v>44119.340277777781</v>
      </c>
      <c r="B390">
        <v>20.5</v>
      </c>
      <c r="C390">
        <v>44.9</v>
      </c>
    </row>
    <row r="391" spans="1:3">
      <c r="A391" s="171">
        <v>44119.34375</v>
      </c>
      <c r="B391">
        <v>20.5</v>
      </c>
      <c r="C391">
        <v>44.9</v>
      </c>
    </row>
    <row r="392" spans="1:3">
      <c r="A392" s="171">
        <v>44119.347222222219</v>
      </c>
      <c r="B392">
        <v>20.5</v>
      </c>
      <c r="C392">
        <v>44.9</v>
      </c>
    </row>
    <row r="393" spans="1:3">
      <c r="A393" s="171">
        <v>44119.350694444445</v>
      </c>
      <c r="B393">
        <v>20.6</v>
      </c>
      <c r="C393">
        <v>44.8</v>
      </c>
    </row>
    <row r="394" spans="1:3">
      <c r="A394" s="171">
        <v>44119.354166666664</v>
      </c>
      <c r="B394">
        <v>20.6</v>
      </c>
      <c r="C394">
        <v>44.8</v>
      </c>
    </row>
    <row r="395" spans="1:3">
      <c r="A395" s="171">
        <v>44119.357638888891</v>
      </c>
      <c r="B395">
        <v>20.6</v>
      </c>
      <c r="C395">
        <v>44.7</v>
      </c>
    </row>
    <row r="396" spans="1:3">
      <c r="A396" s="171">
        <v>44119.361111111109</v>
      </c>
      <c r="B396">
        <v>20.5</v>
      </c>
      <c r="C396">
        <v>44.8</v>
      </c>
    </row>
    <row r="397" spans="1:3">
      <c r="A397" s="171">
        <v>44119.364583333336</v>
      </c>
      <c r="B397">
        <v>20.5</v>
      </c>
      <c r="C397">
        <v>44.8</v>
      </c>
    </row>
    <row r="398" spans="1:3">
      <c r="A398" s="171">
        <v>44119.368055555555</v>
      </c>
      <c r="B398">
        <v>20.6</v>
      </c>
      <c r="C398">
        <v>44.8</v>
      </c>
    </row>
    <row r="399" spans="1:3">
      <c r="A399" s="171">
        <v>44119.371527777781</v>
      </c>
      <c r="B399">
        <v>20.6</v>
      </c>
      <c r="C399">
        <v>44.9</v>
      </c>
    </row>
    <row r="400" spans="1:3">
      <c r="A400" s="171">
        <v>44119.375</v>
      </c>
      <c r="B400">
        <v>20.6</v>
      </c>
      <c r="C400">
        <v>44.8</v>
      </c>
    </row>
    <row r="401" spans="1:3">
      <c r="A401" s="171">
        <v>44119.378472222219</v>
      </c>
      <c r="B401">
        <v>20.6</v>
      </c>
      <c r="C401">
        <v>44.9</v>
      </c>
    </row>
    <row r="402" spans="1:3">
      <c r="A402" s="171">
        <v>44119.381944444445</v>
      </c>
      <c r="B402">
        <v>20.6</v>
      </c>
      <c r="C402">
        <v>44.9</v>
      </c>
    </row>
    <row r="403" spans="1:3">
      <c r="A403" s="171">
        <v>44119.385416666664</v>
      </c>
      <c r="B403">
        <v>20.6</v>
      </c>
      <c r="C403">
        <v>45</v>
      </c>
    </row>
    <row r="404" spans="1:3">
      <c r="A404" s="171">
        <v>44119.388888888891</v>
      </c>
      <c r="B404">
        <v>20.6</v>
      </c>
      <c r="C404">
        <v>45.3</v>
      </c>
    </row>
    <row r="405" spans="1:3">
      <c r="A405" s="171">
        <v>44119.392361111109</v>
      </c>
      <c r="B405">
        <v>20.6</v>
      </c>
      <c r="C405">
        <v>45.5</v>
      </c>
    </row>
    <row r="406" spans="1:3">
      <c r="A406" s="171">
        <v>44119.395833333336</v>
      </c>
      <c r="B406">
        <v>20.6</v>
      </c>
      <c r="C406">
        <v>45.6</v>
      </c>
    </row>
    <row r="407" spans="1:3">
      <c r="A407" s="171">
        <v>44119.399305555555</v>
      </c>
      <c r="B407">
        <v>20.6</v>
      </c>
      <c r="C407">
        <v>45.6</v>
      </c>
    </row>
    <row r="408" spans="1:3">
      <c r="A408" s="171">
        <v>44119.402777777781</v>
      </c>
      <c r="B408">
        <v>20.6</v>
      </c>
      <c r="C408">
        <v>45.4</v>
      </c>
    </row>
    <row r="409" spans="1:3">
      <c r="A409" s="171">
        <v>44119.40625</v>
      </c>
      <c r="B409">
        <v>20.5</v>
      </c>
      <c r="C409">
        <v>45.5</v>
      </c>
    </row>
    <row r="410" spans="1:3">
      <c r="A410" s="171">
        <v>44119.409722222219</v>
      </c>
      <c r="B410">
        <v>20.6</v>
      </c>
      <c r="C410">
        <v>45.3</v>
      </c>
    </row>
    <row r="411" spans="1:3">
      <c r="A411" s="171">
        <v>44119.413194444445</v>
      </c>
      <c r="B411">
        <v>20.6</v>
      </c>
      <c r="C411">
        <v>45.2</v>
      </c>
    </row>
    <row r="412" spans="1:3">
      <c r="A412" s="171">
        <v>44119.416666666664</v>
      </c>
      <c r="B412">
        <v>20.5</v>
      </c>
      <c r="C412">
        <v>45.2</v>
      </c>
    </row>
    <row r="413" spans="1:3">
      <c r="A413" s="171">
        <v>44119.420138888891</v>
      </c>
      <c r="B413">
        <v>20.5</v>
      </c>
      <c r="C413">
        <v>45.1</v>
      </c>
    </row>
    <row r="414" spans="1:3">
      <c r="A414" s="171">
        <v>44119.423611111109</v>
      </c>
      <c r="B414">
        <v>20.6</v>
      </c>
      <c r="C414">
        <v>45</v>
      </c>
    </row>
    <row r="415" spans="1:3">
      <c r="A415" s="171">
        <v>44119.427083333336</v>
      </c>
      <c r="B415">
        <v>20.6</v>
      </c>
      <c r="C415">
        <v>45</v>
      </c>
    </row>
    <row r="416" spans="1:3">
      <c r="A416" s="171">
        <v>44119.430555555555</v>
      </c>
      <c r="B416">
        <v>20.6</v>
      </c>
      <c r="C416">
        <v>44.9</v>
      </c>
    </row>
    <row r="417" spans="1:3">
      <c r="A417" s="171">
        <v>44119.434027777781</v>
      </c>
      <c r="B417">
        <v>20.6</v>
      </c>
      <c r="C417">
        <v>44.8</v>
      </c>
    </row>
    <row r="418" spans="1:3">
      <c r="A418" s="171">
        <v>44119.4375</v>
      </c>
      <c r="B418">
        <v>20.5</v>
      </c>
      <c r="C418">
        <v>44.8</v>
      </c>
    </row>
    <row r="419" spans="1:3">
      <c r="A419" s="171">
        <v>44119.440972222219</v>
      </c>
      <c r="B419">
        <v>20.5</v>
      </c>
      <c r="C419">
        <v>44.8</v>
      </c>
    </row>
    <row r="420" spans="1:3">
      <c r="A420" s="171">
        <v>44119.444444444445</v>
      </c>
      <c r="B420">
        <v>20.6</v>
      </c>
      <c r="C420">
        <v>44.7</v>
      </c>
    </row>
    <row r="421" spans="1:3">
      <c r="A421" s="171">
        <v>44119.447916666664</v>
      </c>
      <c r="B421">
        <v>20.6</v>
      </c>
      <c r="C421">
        <v>44.7</v>
      </c>
    </row>
    <row r="422" spans="1:3">
      <c r="A422" s="171">
        <v>44119.451388888891</v>
      </c>
      <c r="B422">
        <v>20.5</v>
      </c>
      <c r="C422">
        <v>44.7</v>
      </c>
    </row>
    <row r="423" spans="1:3">
      <c r="A423" s="171">
        <v>44119.454861111109</v>
      </c>
      <c r="B423">
        <v>20.6</v>
      </c>
      <c r="C423">
        <v>44.5</v>
      </c>
    </row>
    <row r="424" spans="1:3">
      <c r="A424" s="171">
        <v>44119.458333333336</v>
      </c>
      <c r="B424">
        <v>20.6</v>
      </c>
      <c r="C424">
        <v>44.6</v>
      </c>
    </row>
    <row r="425" spans="1:3">
      <c r="A425" s="171">
        <v>44119.461805555555</v>
      </c>
      <c r="B425">
        <v>20.6</v>
      </c>
      <c r="C425">
        <v>44.7</v>
      </c>
    </row>
    <row r="426" spans="1:3">
      <c r="A426" s="171">
        <v>44119.465277777781</v>
      </c>
      <c r="B426">
        <v>20.5</v>
      </c>
      <c r="C426">
        <v>44.8</v>
      </c>
    </row>
    <row r="427" spans="1:3">
      <c r="A427" s="171">
        <v>44119.46875</v>
      </c>
      <c r="B427">
        <v>20.5</v>
      </c>
      <c r="C427">
        <v>44.8</v>
      </c>
    </row>
    <row r="428" spans="1:3">
      <c r="A428" s="171">
        <v>44119.472222222219</v>
      </c>
      <c r="B428">
        <v>20.5</v>
      </c>
      <c r="C428">
        <v>44.8</v>
      </c>
    </row>
    <row r="429" spans="1:3">
      <c r="A429" s="171">
        <v>44119.475694444445</v>
      </c>
      <c r="B429">
        <v>20.6</v>
      </c>
      <c r="C429">
        <v>44.8</v>
      </c>
    </row>
    <row r="430" spans="1:3">
      <c r="A430" s="171">
        <v>44119.479166666664</v>
      </c>
      <c r="B430">
        <v>20.6</v>
      </c>
      <c r="C430">
        <v>44.8</v>
      </c>
    </row>
    <row r="431" spans="1:3">
      <c r="A431" s="171">
        <v>44119.482638888891</v>
      </c>
      <c r="B431">
        <v>20.5</v>
      </c>
      <c r="C431">
        <v>44.7</v>
      </c>
    </row>
    <row r="432" spans="1:3">
      <c r="A432" s="171">
        <v>44119.486111111109</v>
      </c>
      <c r="B432">
        <v>20.5</v>
      </c>
      <c r="C432">
        <v>44.7</v>
      </c>
    </row>
    <row r="433" spans="1:3">
      <c r="A433" s="171">
        <v>44119.489583333336</v>
      </c>
      <c r="B433">
        <v>20.6</v>
      </c>
      <c r="C433">
        <v>44.6</v>
      </c>
    </row>
    <row r="434" spans="1:3">
      <c r="A434" s="171">
        <v>44119.493055555555</v>
      </c>
      <c r="B434">
        <v>20.5</v>
      </c>
      <c r="C434">
        <v>44.5</v>
      </c>
    </row>
    <row r="435" spans="1:3">
      <c r="A435" s="171">
        <v>44119.496527777781</v>
      </c>
      <c r="B435">
        <v>20.5</v>
      </c>
      <c r="C435">
        <v>44.5</v>
      </c>
    </row>
    <row r="436" spans="1:3">
      <c r="A436" s="171">
        <v>44119.5</v>
      </c>
      <c r="B436">
        <v>20.5</v>
      </c>
      <c r="C436">
        <v>44.5</v>
      </c>
    </row>
    <row r="437" spans="1:3">
      <c r="A437" s="171">
        <v>44119.503472222219</v>
      </c>
      <c r="B437">
        <v>20.5</v>
      </c>
      <c r="C437">
        <v>44.3</v>
      </c>
    </row>
    <row r="438" spans="1:3">
      <c r="A438" s="171">
        <v>44119.506944444445</v>
      </c>
      <c r="B438">
        <v>20.6</v>
      </c>
      <c r="C438">
        <v>44.2</v>
      </c>
    </row>
    <row r="439" spans="1:3">
      <c r="A439" s="171">
        <v>44119.510416666664</v>
      </c>
      <c r="B439">
        <v>20.6</v>
      </c>
      <c r="C439">
        <v>44.1</v>
      </c>
    </row>
    <row r="440" spans="1:3">
      <c r="A440" s="171">
        <v>44119.513888888891</v>
      </c>
      <c r="B440">
        <v>20.5</v>
      </c>
      <c r="C440">
        <v>44</v>
      </c>
    </row>
    <row r="441" spans="1:3">
      <c r="A441" s="171">
        <v>44119.517361111109</v>
      </c>
      <c r="B441">
        <v>20.5</v>
      </c>
      <c r="C441">
        <v>44</v>
      </c>
    </row>
    <row r="442" spans="1:3">
      <c r="A442" s="171">
        <v>44119.520833333336</v>
      </c>
      <c r="B442">
        <v>20.5</v>
      </c>
      <c r="C442">
        <v>44</v>
      </c>
    </row>
    <row r="443" spans="1:3">
      <c r="A443" s="171">
        <v>44119.524305555555</v>
      </c>
      <c r="B443">
        <v>20.6</v>
      </c>
      <c r="C443">
        <v>43.9</v>
      </c>
    </row>
    <row r="444" spans="1:3">
      <c r="A444" s="171">
        <v>44119.527777777781</v>
      </c>
      <c r="B444">
        <v>20.5</v>
      </c>
      <c r="C444">
        <v>44</v>
      </c>
    </row>
    <row r="445" spans="1:3">
      <c r="A445" s="171">
        <v>44119.53125</v>
      </c>
      <c r="B445">
        <v>20.5</v>
      </c>
      <c r="C445">
        <v>44.1</v>
      </c>
    </row>
    <row r="446" spans="1:3">
      <c r="A446" s="171">
        <v>44119.534722222219</v>
      </c>
      <c r="B446">
        <v>20.5</v>
      </c>
      <c r="C446">
        <v>44</v>
      </c>
    </row>
    <row r="447" spans="1:3">
      <c r="A447" s="171">
        <v>44119.538194444445</v>
      </c>
      <c r="B447">
        <v>20.5</v>
      </c>
      <c r="C447">
        <v>44</v>
      </c>
    </row>
    <row r="448" spans="1:3">
      <c r="A448" s="171">
        <v>44119.541666666664</v>
      </c>
      <c r="B448">
        <v>20.5</v>
      </c>
      <c r="C448">
        <v>43.9</v>
      </c>
    </row>
    <row r="449" spans="1:3">
      <c r="A449" s="171">
        <v>44119.545138888891</v>
      </c>
      <c r="B449">
        <v>20.5</v>
      </c>
      <c r="C449">
        <v>43.8</v>
      </c>
    </row>
    <row r="450" spans="1:3">
      <c r="A450" s="171">
        <v>44119.548611111109</v>
      </c>
      <c r="B450">
        <v>20.6</v>
      </c>
      <c r="C450">
        <v>43.7</v>
      </c>
    </row>
    <row r="451" spans="1:3">
      <c r="A451" s="171">
        <v>44119.552083333336</v>
      </c>
      <c r="B451">
        <v>20.5</v>
      </c>
      <c r="C451">
        <v>43.7</v>
      </c>
    </row>
    <row r="452" spans="1:3">
      <c r="A452" s="171">
        <v>44119.555555555555</v>
      </c>
      <c r="B452">
        <v>20.5</v>
      </c>
      <c r="C452">
        <v>43.7</v>
      </c>
    </row>
    <row r="453" spans="1:3">
      <c r="A453" s="171">
        <v>44119.559027777781</v>
      </c>
      <c r="B453">
        <v>20.5</v>
      </c>
      <c r="C453">
        <v>43.7</v>
      </c>
    </row>
    <row r="454" spans="1:3">
      <c r="A454" s="171">
        <v>44119.5625</v>
      </c>
      <c r="B454">
        <v>20.5</v>
      </c>
      <c r="C454">
        <v>43.8</v>
      </c>
    </row>
    <row r="455" spans="1:3">
      <c r="A455" s="171">
        <v>44119.565972222219</v>
      </c>
      <c r="B455">
        <v>20.6</v>
      </c>
      <c r="C455">
        <v>43.7</v>
      </c>
    </row>
    <row r="456" spans="1:3">
      <c r="A456" s="171">
        <v>44119.569444444445</v>
      </c>
      <c r="B456">
        <v>20.5</v>
      </c>
      <c r="C456">
        <v>43.8</v>
      </c>
    </row>
    <row r="457" spans="1:3">
      <c r="A457" s="171">
        <v>44119.572916666664</v>
      </c>
      <c r="B457">
        <v>20.6</v>
      </c>
      <c r="C457">
        <v>44</v>
      </c>
    </row>
    <row r="458" spans="1:3">
      <c r="A458" s="171">
        <v>44119.576388888891</v>
      </c>
      <c r="B458">
        <v>20.5</v>
      </c>
      <c r="C458">
        <v>44.2</v>
      </c>
    </row>
    <row r="459" spans="1:3">
      <c r="A459" s="171">
        <v>44119.579861111109</v>
      </c>
      <c r="B459">
        <v>20.5</v>
      </c>
      <c r="C459">
        <v>44.4</v>
      </c>
    </row>
    <row r="460" spans="1:3">
      <c r="A460" s="171">
        <v>44119.583333333336</v>
      </c>
      <c r="B460">
        <v>20.5</v>
      </c>
      <c r="C460">
        <v>44.6</v>
      </c>
    </row>
    <row r="461" spans="1:3">
      <c r="A461" s="171">
        <v>44119.586805555555</v>
      </c>
      <c r="B461">
        <v>20.5</v>
      </c>
      <c r="C461">
        <v>44.5</v>
      </c>
    </row>
    <row r="462" spans="1:3">
      <c r="A462" s="171">
        <v>44119.590277777781</v>
      </c>
      <c r="B462">
        <v>20.5</v>
      </c>
      <c r="C462">
        <v>44.5</v>
      </c>
    </row>
    <row r="463" spans="1:3">
      <c r="A463" s="171">
        <v>44119.59375</v>
      </c>
      <c r="B463">
        <v>20.5</v>
      </c>
      <c r="C463">
        <v>44.6</v>
      </c>
    </row>
    <row r="464" spans="1:3">
      <c r="A464" s="171">
        <v>44119.597222222219</v>
      </c>
      <c r="B464">
        <v>20.5</v>
      </c>
      <c r="C464">
        <v>44.7</v>
      </c>
    </row>
    <row r="465" spans="1:3">
      <c r="A465" s="171">
        <v>44119.600694444445</v>
      </c>
      <c r="B465">
        <v>20.5</v>
      </c>
      <c r="C465">
        <v>44.8</v>
      </c>
    </row>
    <row r="466" spans="1:3">
      <c r="A466" s="171">
        <v>44119.604166666664</v>
      </c>
      <c r="B466">
        <v>20.5</v>
      </c>
      <c r="C466">
        <v>44.7</v>
      </c>
    </row>
    <row r="467" spans="1:3">
      <c r="A467" s="171">
        <v>44119.607638888891</v>
      </c>
      <c r="B467">
        <v>20.5</v>
      </c>
      <c r="C467">
        <v>44.7</v>
      </c>
    </row>
    <row r="468" spans="1:3">
      <c r="A468" s="171">
        <v>44119.611111111109</v>
      </c>
      <c r="B468">
        <v>20.5</v>
      </c>
      <c r="C468">
        <v>44.7</v>
      </c>
    </row>
    <row r="469" spans="1:3">
      <c r="A469" s="171">
        <v>44119.614583333336</v>
      </c>
      <c r="B469">
        <v>20.5</v>
      </c>
      <c r="C469">
        <v>44.6</v>
      </c>
    </row>
    <row r="470" spans="1:3">
      <c r="A470" s="171">
        <v>44119.618055555555</v>
      </c>
      <c r="B470">
        <v>20.5</v>
      </c>
      <c r="C470">
        <v>44.4</v>
      </c>
    </row>
    <row r="471" spans="1:3">
      <c r="A471" s="171">
        <v>44119.621527777781</v>
      </c>
      <c r="B471">
        <v>20.5</v>
      </c>
      <c r="C471">
        <v>44.4</v>
      </c>
    </row>
    <row r="472" spans="1:3">
      <c r="A472" s="171">
        <v>44119.625</v>
      </c>
      <c r="B472">
        <v>20.5</v>
      </c>
      <c r="C472">
        <v>44.6</v>
      </c>
    </row>
    <row r="473" spans="1:3">
      <c r="A473" s="171">
        <v>44119.628472222219</v>
      </c>
      <c r="B473">
        <v>20.5</v>
      </c>
      <c r="C473">
        <v>44.6</v>
      </c>
    </row>
    <row r="474" spans="1:3">
      <c r="A474" s="171">
        <v>44119.631944444445</v>
      </c>
      <c r="B474">
        <v>20.5</v>
      </c>
      <c r="C474">
        <v>44.5</v>
      </c>
    </row>
    <row r="475" spans="1:3">
      <c r="A475" s="171">
        <v>44119.635416666664</v>
      </c>
      <c r="B475">
        <v>20.5</v>
      </c>
      <c r="C475">
        <v>44.4</v>
      </c>
    </row>
    <row r="476" spans="1:3">
      <c r="A476" s="171">
        <v>44119.638888888891</v>
      </c>
      <c r="B476">
        <v>20.5</v>
      </c>
      <c r="C476">
        <v>44.4</v>
      </c>
    </row>
    <row r="477" spans="1:3">
      <c r="A477" s="171">
        <v>44119.642361111109</v>
      </c>
      <c r="B477">
        <v>20.5</v>
      </c>
      <c r="C477">
        <v>44.4</v>
      </c>
    </row>
    <row r="478" spans="1:3">
      <c r="A478" s="171">
        <v>44119.645833333336</v>
      </c>
      <c r="B478">
        <v>20.5</v>
      </c>
      <c r="C478">
        <v>44.3</v>
      </c>
    </row>
    <row r="479" spans="1:3">
      <c r="A479" s="171">
        <v>44119.649305555555</v>
      </c>
      <c r="B479">
        <v>20.5</v>
      </c>
      <c r="C479">
        <v>44.2</v>
      </c>
    </row>
    <row r="480" spans="1:3">
      <c r="A480" s="171">
        <v>44119.652777777781</v>
      </c>
      <c r="B480">
        <v>20.5</v>
      </c>
      <c r="C480">
        <v>44.2</v>
      </c>
    </row>
    <row r="481" spans="1:3">
      <c r="A481" s="171">
        <v>44119.65625</v>
      </c>
      <c r="B481">
        <v>20.5</v>
      </c>
      <c r="C481">
        <v>44.3</v>
      </c>
    </row>
    <row r="482" spans="1:3">
      <c r="A482" s="171">
        <v>44119.659722222219</v>
      </c>
      <c r="B482">
        <v>20.5</v>
      </c>
      <c r="C482">
        <v>44.2</v>
      </c>
    </row>
    <row r="483" spans="1:3">
      <c r="A483" s="171">
        <v>44119.663194444445</v>
      </c>
      <c r="B483">
        <v>20.5</v>
      </c>
      <c r="C483">
        <v>44</v>
      </c>
    </row>
    <row r="484" spans="1:3">
      <c r="A484" s="171">
        <v>44119.666666666664</v>
      </c>
      <c r="B484">
        <v>20.5</v>
      </c>
      <c r="C484">
        <v>44</v>
      </c>
    </row>
    <row r="485" spans="1:3">
      <c r="A485" s="171">
        <v>44119.670138888891</v>
      </c>
      <c r="B485">
        <v>20.5</v>
      </c>
      <c r="C485">
        <v>44.1</v>
      </c>
    </row>
    <row r="486" spans="1:3">
      <c r="A486" s="171">
        <v>44119.673611111109</v>
      </c>
      <c r="B486">
        <v>20.5</v>
      </c>
      <c r="C486">
        <v>44.2</v>
      </c>
    </row>
    <row r="487" spans="1:3">
      <c r="A487" s="171">
        <v>44119.677083333336</v>
      </c>
      <c r="B487">
        <v>20.5</v>
      </c>
      <c r="C487">
        <v>44.2</v>
      </c>
    </row>
    <row r="488" spans="1:3">
      <c r="A488" s="171">
        <v>44119.680555555555</v>
      </c>
      <c r="B488">
        <v>20.5</v>
      </c>
      <c r="C488">
        <v>44.2</v>
      </c>
    </row>
    <row r="489" spans="1:3">
      <c r="A489" s="171">
        <v>44119.684027777781</v>
      </c>
      <c r="B489">
        <v>20.5</v>
      </c>
      <c r="C489">
        <v>44</v>
      </c>
    </row>
    <row r="490" spans="1:3">
      <c r="A490" s="171">
        <v>44119.6875</v>
      </c>
      <c r="B490">
        <v>20.5</v>
      </c>
      <c r="C490">
        <v>44</v>
      </c>
    </row>
    <row r="491" spans="1:3">
      <c r="A491" s="171">
        <v>44119.690972222219</v>
      </c>
      <c r="B491">
        <v>20.5</v>
      </c>
      <c r="C491">
        <v>44</v>
      </c>
    </row>
    <row r="492" spans="1:3">
      <c r="A492" s="171">
        <v>44119.694444444445</v>
      </c>
      <c r="B492">
        <v>20.5</v>
      </c>
      <c r="C492">
        <v>44</v>
      </c>
    </row>
    <row r="493" spans="1:3">
      <c r="A493" s="171">
        <v>44119.697916666664</v>
      </c>
      <c r="B493">
        <v>20.5</v>
      </c>
      <c r="C493">
        <v>43.9</v>
      </c>
    </row>
    <row r="494" spans="1:3">
      <c r="A494" s="171">
        <v>44119.701388888891</v>
      </c>
      <c r="B494">
        <v>20.5</v>
      </c>
      <c r="C494">
        <v>44.1</v>
      </c>
    </row>
    <row r="495" spans="1:3">
      <c r="A495" s="171">
        <v>44119.704861111109</v>
      </c>
      <c r="B495">
        <v>20.5</v>
      </c>
      <c r="C495">
        <v>44.1</v>
      </c>
    </row>
    <row r="496" spans="1:3">
      <c r="A496" s="171">
        <v>44119.708333333336</v>
      </c>
      <c r="B496">
        <v>20.5</v>
      </c>
      <c r="C496">
        <v>44.3</v>
      </c>
    </row>
    <row r="497" spans="1:3">
      <c r="A497" s="171">
        <v>44119.711805555555</v>
      </c>
      <c r="B497">
        <v>20.5</v>
      </c>
      <c r="C497">
        <v>44.4</v>
      </c>
    </row>
    <row r="498" spans="1:3">
      <c r="A498" s="171">
        <v>44119.715277777781</v>
      </c>
      <c r="B498">
        <v>20.5</v>
      </c>
      <c r="C498">
        <v>44.5</v>
      </c>
    </row>
    <row r="499" spans="1:3">
      <c r="A499" s="171">
        <v>44119.71875</v>
      </c>
      <c r="B499">
        <v>20.5</v>
      </c>
      <c r="C499">
        <v>44.4</v>
      </c>
    </row>
    <row r="500" spans="1:3">
      <c r="A500" s="171">
        <v>44119.722222222219</v>
      </c>
      <c r="B500">
        <v>20.5</v>
      </c>
      <c r="C500">
        <v>44.4</v>
      </c>
    </row>
    <row r="501" spans="1:3">
      <c r="A501" s="171">
        <v>44119.725694444445</v>
      </c>
      <c r="B501">
        <v>20.5</v>
      </c>
      <c r="C501">
        <v>44.5</v>
      </c>
    </row>
    <row r="502" spans="1:3">
      <c r="A502" s="171">
        <v>44119.729166666664</v>
      </c>
      <c r="B502">
        <v>20.5</v>
      </c>
      <c r="C502">
        <v>44.6</v>
      </c>
    </row>
    <row r="503" spans="1:3">
      <c r="A503" s="171">
        <v>44119.732638888891</v>
      </c>
      <c r="B503">
        <v>20.399999999999999</v>
      </c>
      <c r="C503">
        <v>44.5</v>
      </c>
    </row>
    <row r="504" spans="1:3">
      <c r="A504" s="171">
        <v>44119.736111111109</v>
      </c>
      <c r="B504">
        <v>20.5</v>
      </c>
      <c r="C504">
        <v>44.4</v>
      </c>
    </row>
    <row r="505" spans="1:3">
      <c r="A505" s="171">
        <v>44119.739583333336</v>
      </c>
      <c r="B505">
        <v>20.5</v>
      </c>
      <c r="C505">
        <v>44.2</v>
      </c>
    </row>
    <row r="506" spans="1:3">
      <c r="A506" s="171">
        <v>44119.743055555555</v>
      </c>
      <c r="B506">
        <v>20.5</v>
      </c>
      <c r="C506">
        <v>44.2</v>
      </c>
    </row>
    <row r="507" spans="1:3">
      <c r="A507" s="171">
        <v>44119.746527777781</v>
      </c>
      <c r="B507">
        <v>20.5</v>
      </c>
      <c r="C507">
        <v>44.1</v>
      </c>
    </row>
    <row r="508" spans="1:3">
      <c r="A508" s="171">
        <v>44119.75</v>
      </c>
      <c r="B508">
        <v>20.5</v>
      </c>
      <c r="C508">
        <v>44.1</v>
      </c>
    </row>
    <row r="509" spans="1:3">
      <c r="A509" s="171">
        <v>44119.753472222219</v>
      </c>
      <c r="B509">
        <v>20.5</v>
      </c>
      <c r="C509">
        <v>44</v>
      </c>
    </row>
    <row r="510" spans="1:3">
      <c r="A510" s="171">
        <v>44119.756944444445</v>
      </c>
      <c r="B510">
        <v>20.5</v>
      </c>
      <c r="C510">
        <v>44</v>
      </c>
    </row>
    <row r="511" spans="1:3">
      <c r="A511" s="171">
        <v>44119.760416666664</v>
      </c>
      <c r="B511">
        <v>20.5</v>
      </c>
      <c r="C511">
        <v>43.8</v>
      </c>
    </row>
    <row r="512" spans="1:3">
      <c r="A512" s="171">
        <v>44119.763888888891</v>
      </c>
      <c r="B512">
        <v>20.5</v>
      </c>
      <c r="C512">
        <v>43.8</v>
      </c>
    </row>
    <row r="513" spans="1:3">
      <c r="A513" s="171">
        <v>44119.767361111109</v>
      </c>
      <c r="B513">
        <v>20.5</v>
      </c>
      <c r="C513">
        <v>43.7</v>
      </c>
    </row>
    <row r="514" spans="1:3">
      <c r="A514" s="171">
        <v>44119.770833333336</v>
      </c>
      <c r="B514">
        <v>20.5</v>
      </c>
      <c r="C514">
        <v>43.6</v>
      </c>
    </row>
    <row r="515" spans="1:3">
      <c r="A515" s="171">
        <v>44119.774305555555</v>
      </c>
      <c r="B515">
        <v>20.5</v>
      </c>
      <c r="C515">
        <v>43.5</v>
      </c>
    </row>
    <row r="516" spans="1:3">
      <c r="A516" s="171">
        <v>44119.777777777781</v>
      </c>
      <c r="B516">
        <v>20.5</v>
      </c>
      <c r="C516">
        <v>43.4</v>
      </c>
    </row>
    <row r="517" spans="1:3">
      <c r="A517" s="171">
        <v>44119.78125</v>
      </c>
      <c r="B517">
        <v>20.5</v>
      </c>
      <c r="C517">
        <v>43.3</v>
      </c>
    </row>
    <row r="518" spans="1:3">
      <c r="A518" s="171">
        <v>44119.784722222219</v>
      </c>
      <c r="B518">
        <v>20.5</v>
      </c>
      <c r="C518">
        <v>43.3</v>
      </c>
    </row>
    <row r="519" spans="1:3">
      <c r="A519" s="171">
        <v>44119.788194444445</v>
      </c>
      <c r="B519">
        <v>20.5</v>
      </c>
      <c r="C519">
        <v>43.3</v>
      </c>
    </row>
    <row r="520" spans="1:3">
      <c r="A520" s="171">
        <v>44119.791666666664</v>
      </c>
      <c r="B520">
        <v>20.5</v>
      </c>
      <c r="C520">
        <v>43.2</v>
      </c>
    </row>
    <row r="521" spans="1:3">
      <c r="A521" s="171">
        <v>44119.795138888891</v>
      </c>
      <c r="B521">
        <v>20.5</v>
      </c>
      <c r="C521">
        <v>43.2</v>
      </c>
    </row>
    <row r="522" spans="1:3">
      <c r="A522" s="171">
        <v>44119.798611111109</v>
      </c>
      <c r="B522">
        <v>20.5</v>
      </c>
      <c r="C522">
        <v>43.1</v>
      </c>
    </row>
    <row r="523" spans="1:3">
      <c r="A523" s="171">
        <v>44119.802083333336</v>
      </c>
      <c r="B523">
        <v>20.5</v>
      </c>
      <c r="C523">
        <v>42.9</v>
      </c>
    </row>
    <row r="524" spans="1:3">
      <c r="A524" s="171">
        <v>44119.805555555555</v>
      </c>
      <c r="B524">
        <v>20.5</v>
      </c>
      <c r="C524">
        <v>42.8</v>
      </c>
    </row>
    <row r="525" spans="1:3">
      <c r="A525" s="171">
        <v>44119.809027777781</v>
      </c>
      <c r="B525">
        <v>20.5</v>
      </c>
      <c r="C525">
        <v>42.8</v>
      </c>
    </row>
    <row r="526" spans="1:3">
      <c r="A526" s="171">
        <v>44119.8125</v>
      </c>
      <c r="B526">
        <v>20.5</v>
      </c>
      <c r="C526">
        <v>42.8</v>
      </c>
    </row>
    <row r="527" spans="1:3">
      <c r="A527" s="171">
        <v>44119.815972222219</v>
      </c>
      <c r="B527">
        <v>20.5</v>
      </c>
      <c r="C527">
        <v>42.8</v>
      </c>
    </row>
    <row r="528" spans="1:3">
      <c r="A528" s="171">
        <v>44119.819444444445</v>
      </c>
      <c r="B528">
        <v>20.5</v>
      </c>
      <c r="C528">
        <v>42.7</v>
      </c>
    </row>
    <row r="529" spans="1:3">
      <c r="A529" s="171">
        <v>44119.822916666664</v>
      </c>
      <c r="B529">
        <v>20.5</v>
      </c>
      <c r="C529">
        <v>42.7</v>
      </c>
    </row>
    <row r="530" spans="1:3">
      <c r="A530" s="171">
        <v>44119.826388888891</v>
      </c>
      <c r="B530">
        <v>20.5</v>
      </c>
      <c r="C530">
        <v>42.7</v>
      </c>
    </row>
    <row r="531" spans="1:3">
      <c r="A531" s="171">
        <v>44119.829861111109</v>
      </c>
      <c r="B531">
        <v>20.5</v>
      </c>
      <c r="C531">
        <v>42.7</v>
      </c>
    </row>
    <row r="532" spans="1:3">
      <c r="A532" s="171">
        <v>44119.833333333336</v>
      </c>
      <c r="B532">
        <v>20.5</v>
      </c>
      <c r="C532">
        <v>42.6</v>
      </c>
    </row>
    <row r="533" spans="1:3">
      <c r="A533" s="171">
        <v>44119.836805555555</v>
      </c>
      <c r="B533">
        <v>20.5</v>
      </c>
      <c r="C533">
        <v>42.6</v>
      </c>
    </row>
    <row r="534" spans="1:3">
      <c r="A534" s="171">
        <v>44119.840277777781</v>
      </c>
      <c r="B534">
        <v>20.5</v>
      </c>
      <c r="C534">
        <v>42.7</v>
      </c>
    </row>
    <row r="535" spans="1:3">
      <c r="A535" s="171">
        <v>44119.84375</v>
      </c>
      <c r="B535">
        <v>20.5</v>
      </c>
      <c r="C535">
        <v>42.6</v>
      </c>
    </row>
    <row r="536" spans="1:3">
      <c r="A536" s="171">
        <v>44119.847222222219</v>
      </c>
      <c r="B536">
        <v>20.5</v>
      </c>
      <c r="C536">
        <v>42.7</v>
      </c>
    </row>
    <row r="537" spans="1:3">
      <c r="A537" s="171">
        <v>44119.850694444445</v>
      </c>
      <c r="B537">
        <v>20.6</v>
      </c>
      <c r="C537">
        <v>42.6</v>
      </c>
    </row>
    <row r="538" spans="1:3">
      <c r="A538" s="171">
        <v>44119.854166666664</v>
      </c>
      <c r="B538">
        <v>20.5</v>
      </c>
      <c r="C538">
        <v>42.7</v>
      </c>
    </row>
    <row r="539" spans="1:3">
      <c r="A539" s="171">
        <v>44119.857638888891</v>
      </c>
      <c r="B539">
        <v>20.5</v>
      </c>
      <c r="C539">
        <v>42.6</v>
      </c>
    </row>
    <row r="540" spans="1:3">
      <c r="A540" s="171">
        <v>44119.861111111109</v>
      </c>
      <c r="B540">
        <v>20.5</v>
      </c>
      <c r="C540">
        <v>42.6</v>
      </c>
    </row>
    <row r="541" spans="1:3">
      <c r="A541" s="171">
        <v>44119.864583333336</v>
      </c>
      <c r="B541">
        <v>20.5</v>
      </c>
      <c r="C541">
        <v>42.6</v>
      </c>
    </row>
    <row r="542" spans="1:3">
      <c r="A542" s="171">
        <v>44119.868055555555</v>
      </c>
      <c r="B542">
        <v>20.5</v>
      </c>
      <c r="C542">
        <v>42.6</v>
      </c>
    </row>
    <row r="543" spans="1:3">
      <c r="A543" s="171">
        <v>44119.871527777781</v>
      </c>
      <c r="B543">
        <v>20.5</v>
      </c>
      <c r="C543">
        <v>42.6</v>
      </c>
    </row>
    <row r="544" spans="1:3">
      <c r="A544" s="171">
        <v>44119.875</v>
      </c>
      <c r="B544">
        <v>20.5</v>
      </c>
      <c r="C544">
        <v>42.6</v>
      </c>
    </row>
    <row r="545" spans="1:3">
      <c r="A545" s="171">
        <v>44119.878472222219</v>
      </c>
      <c r="B545">
        <v>20.5</v>
      </c>
      <c r="C545">
        <v>42.5</v>
      </c>
    </row>
    <row r="546" spans="1:3">
      <c r="A546" s="171">
        <v>44119.881944444445</v>
      </c>
      <c r="B546">
        <v>20.5</v>
      </c>
      <c r="C546">
        <v>42.5</v>
      </c>
    </row>
    <row r="547" spans="1:3">
      <c r="A547" s="171">
        <v>44119.885416666664</v>
      </c>
      <c r="B547">
        <v>20.5</v>
      </c>
      <c r="C547">
        <v>42.5</v>
      </c>
    </row>
    <row r="548" spans="1:3">
      <c r="A548" s="171">
        <v>44119.888888888891</v>
      </c>
      <c r="B548">
        <v>20.5</v>
      </c>
      <c r="C548">
        <v>42.5</v>
      </c>
    </row>
    <row r="549" spans="1:3">
      <c r="A549" s="171">
        <v>44119.892361111109</v>
      </c>
      <c r="B549">
        <v>20.5</v>
      </c>
      <c r="C549">
        <v>42.4</v>
      </c>
    </row>
    <row r="550" spans="1:3">
      <c r="A550" s="171">
        <v>44119.895833333336</v>
      </c>
      <c r="B550">
        <v>20.5</v>
      </c>
      <c r="C550">
        <v>42.4</v>
      </c>
    </row>
    <row r="551" spans="1:3">
      <c r="A551" s="171">
        <v>44119.899305555555</v>
      </c>
      <c r="B551">
        <v>20.5</v>
      </c>
      <c r="C551">
        <v>42.4</v>
      </c>
    </row>
    <row r="552" spans="1:3">
      <c r="A552" s="171">
        <v>44119.902777777781</v>
      </c>
      <c r="B552">
        <v>20.5</v>
      </c>
      <c r="C552">
        <v>42.3</v>
      </c>
    </row>
    <row r="553" spans="1:3">
      <c r="A553" s="171">
        <v>44119.90625</v>
      </c>
      <c r="B553">
        <v>20.5</v>
      </c>
      <c r="C553">
        <v>42.3</v>
      </c>
    </row>
    <row r="554" spans="1:3">
      <c r="A554" s="171">
        <v>44119.909722222219</v>
      </c>
      <c r="B554">
        <v>20.5</v>
      </c>
      <c r="C554">
        <v>42.3</v>
      </c>
    </row>
    <row r="555" spans="1:3">
      <c r="A555" s="171">
        <v>44119.913194444445</v>
      </c>
      <c r="B555">
        <v>20.5</v>
      </c>
      <c r="C555">
        <v>42.2</v>
      </c>
    </row>
    <row r="556" spans="1:3">
      <c r="A556" s="171">
        <v>44119.916666666664</v>
      </c>
      <c r="B556">
        <v>20.5</v>
      </c>
      <c r="C556">
        <v>42.2</v>
      </c>
    </row>
    <row r="557" spans="1:3">
      <c r="A557" s="171">
        <v>44119.920138888891</v>
      </c>
      <c r="B557">
        <v>20.5</v>
      </c>
      <c r="C557">
        <v>42.2</v>
      </c>
    </row>
    <row r="558" spans="1:3">
      <c r="A558" s="171">
        <v>44119.923611111109</v>
      </c>
      <c r="B558">
        <v>20.6</v>
      </c>
      <c r="C558">
        <v>42.1</v>
      </c>
    </row>
    <row r="559" spans="1:3">
      <c r="A559" s="171">
        <v>44119.927083333336</v>
      </c>
      <c r="B559">
        <v>20.6</v>
      </c>
      <c r="C559">
        <v>42</v>
      </c>
    </row>
    <row r="560" spans="1:3">
      <c r="A560" s="171">
        <v>44119.930555555555</v>
      </c>
      <c r="B560">
        <v>20.5</v>
      </c>
      <c r="C560">
        <v>42</v>
      </c>
    </row>
    <row r="561" spans="1:3">
      <c r="A561" s="171">
        <v>44119.934027777781</v>
      </c>
      <c r="B561">
        <v>20.5</v>
      </c>
      <c r="C561">
        <v>42</v>
      </c>
    </row>
    <row r="562" spans="1:3">
      <c r="A562" s="171">
        <v>44119.9375</v>
      </c>
      <c r="B562">
        <v>20.5</v>
      </c>
      <c r="C562">
        <v>42</v>
      </c>
    </row>
    <row r="563" spans="1:3">
      <c r="A563" s="171">
        <v>44119.940972222219</v>
      </c>
      <c r="B563">
        <v>20.5</v>
      </c>
      <c r="C563">
        <v>42</v>
      </c>
    </row>
    <row r="564" spans="1:3">
      <c r="A564" s="171">
        <v>44119.944444444445</v>
      </c>
      <c r="B564">
        <v>20.5</v>
      </c>
      <c r="C564">
        <v>42</v>
      </c>
    </row>
    <row r="565" spans="1:3">
      <c r="A565" s="171">
        <v>44119.947916666664</v>
      </c>
      <c r="B565">
        <v>20.5</v>
      </c>
      <c r="C565">
        <v>42</v>
      </c>
    </row>
    <row r="566" spans="1:3">
      <c r="A566" s="171">
        <v>44119.951388888891</v>
      </c>
      <c r="B566">
        <v>20.5</v>
      </c>
      <c r="C566">
        <v>42</v>
      </c>
    </row>
    <row r="567" spans="1:3">
      <c r="A567" s="171">
        <v>44119.954861111109</v>
      </c>
      <c r="B567">
        <v>20.6</v>
      </c>
      <c r="C567">
        <v>41.9</v>
      </c>
    </row>
    <row r="568" spans="1:3">
      <c r="A568" s="171">
        <v>44119.958333333336</v>
      </c>
      <c r="B568">
        <v>20.6</v>
      </c>
      <c r="C568">
        <v>42</v>
      </c>
    </row>
    <row r="569" spans="1:3">
      <c r="A569" s="171">
        <v>44119.961805555555</v>
      </c>
      <c r="B569">
        <v>20.6</v>
      </c>
      <c r="C569">
        <v>41.9</v>
      </c>
    </row>
    <row r="570" spans="1:3">
      <c r="A570" s="171">
        <v>44119.965277777781</v>
      </c>
      <c r="B570">
        <v>20.6</v>
      </c>
      <c r="C570">
        <v>41.9</v>
      </c>
    </row>
    <row r="571" spans="1:3">
      <c r="A571" s="171">
        <v>44119.96875</v>
      </c>
      <c r="B571">
        <v>20.5</v>
      </c>
      <c r="C571">
        <v>41.9</v>
      </c>
    </row>
    <row r="572" spans="1:3">
      <c r="A572" s="171">
        <v>44119.972222222219</v>
      </c>
      <c r="B572">
        <v>20.6</v>
      </c>
      <c r="C572">
        <v>41.9</v>
      </c>
    </row>
    <row r="573" spans="1:3">
      <c r="A573" s="171">
        <v>44119.975694444445</v>
      </c>
      <c r="B573">
        <v>20.6</v>
      </c>
      <c r="C573">
        <v>41.8</v>
      </c>
    </row>
    <row r="574" spans="1:3">
      <c r="A574" s="171">
        <v>44119.979166666664</v>
      </c>
      <c r="B574">
        <v>20.6</v>
      </c>
      <c r="C574">
        <v>41.7</v>
      </c>
    </row>
    <row r="575" spans="1:3">
      <c r="A575" s="171">
        <v>44119.982638888891</v>
      </c>
      <c r="B575">
        <v>20.5</v>
      </c>
      <c r="C575">
        <v>41.8</v>
      </c>
    </row>
    <row r="576" spans="1:3">
      <c r="A576" s="171">
        <v>44119.986111111109</v>
      </c>
      <c r="B576">
        <v>20.5</v>
      </c>
      <c r="C576">
        <v>41.7</v>
      </c>
    </row>
    <row r="577" spans="1:3">
      <c r="A577" s="171">
        <v>44119.989583333336</v>
      </c>
      <c r="B577">
        <v>20.5</v>
      </c>
      <c r="C577">
        <v>41.7</v>
      </c>
    </row>
    <row r="578" spans="1:3">
      <c r="A578" s="171">
        <v>44119.993055555555</v>
      </c>
      <c r="B578">
        <v>20.5</v>
      </c>
      <c r="C578">
        <v>41.7</v>
      </c>
    </row>
    <row r="579" spans="1:3">
      <c r="A579" s="171">
        <v>44119.996527777781</v>
      </c>
      <c r="B579">
        <v>20.5</v>
      </c>
      <c r="C579">
        <v>41.6</v>
      </c>
    </row>
    <row r="580" spans="1:3">
      <c r="A580" s="171">
        <v>44120</v>
      </c>
      <c r="B580">
        <v>20.5</v>
      </c>
      <c r="C580">
        <v>41.6</v>
      </c>
    </row>
    <row r="581" spans="1:3">
      <c r="A581" s="171">
        <v>44120.003472222219</v>
      </c>
      <c r="B581">
        <v>20.5</v>
      </c>
      <c r="C581">
        <v>41.5</v>
      </c>
    </row>
    <row r="582" spans="1:3">
      <c r="A582" s="171">
        <v>44120.006944444445</v>
      </c>
      <c r="B582">
        <v>20.6</v>
      </c>
      <c r="C582">
        <v>41.4</v>
      </c>
    </row>
    <row r="583" spans="1:3">
      <c r="A583" s="171">
        <v>44120.010416666664</v>
      </c>
      <c r="B583">
        <v>20.6</v>
      </c>
      <c r="C583">
        <v>41.4</v>
      </c>
    </row>
    <row r="584" spans="1:3">
      <c r="A584" s="171">
        <v>44120.013888888891</v>
      </c>
      <c r="B584">
        <v>20.6</v>
      </c>
      <c r="C584">
        <v>41.3</v>
      </c>
    </row>
    <row r="585" spans="1:3">
      <c r="A585" s="171">
        <v>44120.017361111109</v>
      </c>
      <c r="B585">
        <v>20.6</v>
      </c>
      <c r="C585">
        <v>41.3</v>
      </c>
    </row>
    <row r="586" spans="1:3">
      <c r="A586" s="171">
        <v>44120.020833333336</v>
      </c>
      <c r="B586">
        <v>20.6</v>
      </c>
      <c r="C586">
        <v>41.3</v>
      </c>
    </row>
    <row r="587" spans="1:3">
      <c r="A587" s="171">
        <v>44120.024305555555</v>
      </c>
      <c r="B587">
        <v>20.5</v>
      </c>
      <c r="C587">
        <v>41.3</v>
      </c>
    </row>
    <row r="588" spans="1:3">
      <c r="A588" s="171">
        <v>44120.027777777781</v>
      </c>
      <c r="B588">
        <v>20.5</v>
      </c>
      <c r="C588">
        <v>41.2</v>
      </c>
    </row>
    <row r="589" spans="1:3">
      <c r="A589" s="171">
        <v>44120.03125</v>
      </c>
      <c r="B589">
        <v>20.6</v>
      </c>
      <c r="C589">
        <v>41.1</v>
      </c>
    </row>
    <row r="590" spans="1:3">
      <c r="A590" s="171">
        <v>44120.034722222219</v>
      </c>
      <c r="B590">
        <v>20.6</v>
      </c>
      <c r="C590">
        <v>41.1</v>
      </c>
    </row>
    <row r="591" spans="1:3">
      <c r="A591" s="171">
        <v>44120.038194444445</v>
      </c>
      <c r="B591">
        <v>20.6</v>
      </c>
      <c r="C591">
        <v>41</v>
      </c>
    </row>
    <row r="592" spans="1:3">
      <c r="A592" s="171">
        <v>44120.041666666664</v>
      </c>
      <c r="B592">
        <v>20.6</v>
      </c>
      <c r="C592">
        <v>41</v>
      </c>
    </row>
    <row r="593" spans="1:3">
      <c r="A593" s="171">
        <v>44120.045138888891</v>
      </c>
      <c r="B593">
        <v>20.6</v>
      </c>
      <c r="C593">
        <v>40.9</v>
      </c>
    </row>
    <row r="594" spans="1:3">
      <c r="A594" s="171">
        <v>44120.048611111109</v>
      </c>
      <c r="B594">
        <v>20.6</v>
      </c>
      <c r="C594">
        <v>40.9</v>
      </c>
    </row>
    <row r="595" spans="1:3">
      <c r="A595" s="171">
        <v>44120.052083333336</v>
      </c>
      <c r="B595">
        <v>20.6</v>
      </c>
      <c r="C595">
        <v>40.9</v>
      </c>
    </row>
    <row r="596" spans="1:3">
      <c r="A596" s="171">
        <v>44120.055555555555</v>
      </c>
      <c r="B596">
        <v>20.6</v>
      </c>
      <c r="C596">
        <v>40.9</v>
      </c>
    </row>
    <row r="597" spans="1:3">
      <c r="A597" s="171">
        <v>44120.059027777781</v>
      </c>
      <c r="B597">
        <v>20.6</v>
      </c>
      <c r="C597">
        <v>40.9</v>
      </c>
    </row>
    <row r="598" spans="1:3">
      <c r="A598" s="171">
        <v>44120.0625</v>
      </c>
      <c r="B598">
        <v>20.6</v>
      </c>
      <c r="C598">
        <v>40.9</v>
      </c>
    </row>
    <row r="599" spans="1:3">
      <c r="A599" s="171">
        <v>44120.065972222219</v>
      </c>
      <c r="B599">
        <v>20.6</v>
      </c>
      <c r="C599">
        <v>40.9</v>
      </c>
    </row>
    <row r="600" spans="1:3">
      <c r="A600" s="171">
        <v>44120.069444444445</v>
      </c>
      <c r="B600">
        <v>20.6</v>
      </c>
      <c r="C600">
        <v>40.799999999999997</v>
      </c>
    </row>
    <row r="601" spans="1:3">
      <c r="A601" s="171">
        <v>44120.072916666664</v>
      </c>
      <c r="B601">
        <v>20.6</v>
      </c>
      <c r="C601">
        <v>40.700000000000003</v>
      </c>
    </row>
    <row r="602" spans="1:3">
      <c r="A602" s="171">
        <v>44120.076388888891</v>
      </c>
      <c r="B602">
        <v>20.6</v>
      </c>
      <c r="C602">
        <v>40.6</v>
      </c>
    </row>
    <row r="603" spans="1:3">
      <c r="A603" s="171">
        <v>44120.079861111109</v>
      </c>
      <c r="B603">
        <v>20.6</v>
      </c>
      <c r="C603">
        <v>40.6</v>
      </c>
    </row>
    <row r="604" spans="1:3">
      <c r="A604" s="171">
        <v>44120.083333333336</v>
      </c>
      <c r="B604">
        <v>20.6</v>
      </c>
      <c r="C604">
        <v>40.6</v>
      </c>
    </row>
    <row r="605" spans="1:3">
      <c r="A605" s="171">
        <v>44120.086805555555</v>
      </c>
      <c r="B605">
        <v>20.6</v>
      </c>
      <c r="C605">
        <v>40.5</v>
      </c>
    </row>
    <row r="606" spans="1:3">
      <c r="A606" s="171">
        <v>44120.090277777781</v>
      </c>
      <c r="B606">
        <v>20.6</v>
      </c>
      <c r="C606">
        <v>40.5</v>
      </c>
    </row>
    <row r="607" spans="1:3">
      <c r="A607" s="171">
        <v>44120.09375</v>
      </c>
      <c r="B607">
        <v>20.6</v>
      </c>
      <c r="C607">
        <v>40.4</v>
      </c>
    </row>
    <row r="608" spans="1:3">
      <c r="A608" s="171">
        <v>44120.097222222219</v>
      </c>
      <c r="B608">
        <v>20.6</v>
      </c>
      <c r="C608">
        <v>40.4</v>
      </c>
    </row>
    <row r="609" spans="1:3">
      <c r="A609" s="171">
        <v>44120.100694444445</v>
      </c>
      <c r="B609">
        <v>20.6</v>
      </c>
      <c r="C609">
        <v>40.4</v>
      </c>
    </row>
    <row r="610" spans="1:3">
      <c r="A610" s="171">
        <v>44120.104166666664</v>
      </c>
      <c r="B610">
        <v>20.6</v>
      </c>
      <c r="C610">
        <v>40.4</v>
      </c>
    </row>
    <row r="611" spans="1:3">
      <c r="A611" s="171">
        <v>44120.107638888891</v>
      </c>
      <c r="B611">
        <v>20.6</v>
      </c>
      <c r="C611">
        <v>40.200000000000003</v>
      </c>
    </row>
    <row r="612" spans="1:3">
      <c r="A612" s="171">
        <v>44120.111111111109</v>
      </c>
      <c r="B612">
        <v>20.6</v>
      </c>
      <c r="C612">
        <v>40.200000000000003</v>
      </c>
    </row>
    <row r="613" spans="1:3">
      <c r="A613" s="171">
        <v>44120.114583333336</v>
      </c>
      <c r="B613">
        <v>20.6</v>
      </c>
      <c r="C613">
        <v>40.200000000000003</v>
      </c>
    </row>
    <row r="614" spans="1:3">
      <c r="A614" s="171">
        <v>44120.118055555555</v>
      </c>
      <c r="B614">
        <v>20.6</v>
      </c>
      <c r="C614">
        <v>40.1</v>
      </c>
    </row>
    <row r="615" spans="1:3">
      <c r="A615" s="171">
        <v>44120.121527777781</v>
      </c>
      <c r="B615">
        <v>20.6</v>
      </c>
      <c r="C615">
        <v>40.1</v>
      </c>
    </row>
    <row r="616" spans="1:3">
      <c r="A616" s="171">
        <v>44120.125</v>
      </c>
      <c r="B616">
        <v>20.6</v>
      </c>
      <c r="C616">
        <v>40.1</v>
      </c>
    </row>
    <row r="617" spans="1:3">
      <c r="A617" s="171">
        <v>44120.128472222219</v>
      </c>
      <c r="B617">
        <v>20.6</v>
      </c>
      <c r="C617">
        <v>40</v>
      </c>
    </row>
    <row r="618" spans="1:3">
      <c r="A618" s="171">
        <v>44120.131944444445</v>
      </c>
      <c r="B618">
        <v>20.6</v>
      </c>
      <c r="C618">
        <v>39.9</v>
      </c>
    </row>
    <row r="619" spans="1:3">
      <c r="A619" s="171">
        <v>44120.135416666664</v>
      </c>
      <c r="B619">
        <v>20.6</v>
      </c>
      <c r="C619">
        <v>39.9</v>
      </c>
    </row>
    <row r="620" spans="1:3">
      <c r="A620" s="171">
        <v>44120.138888888891</v>
      </c>
      <c r="B620">
        <v>20.6</v>
      </c>
      <c r="C620">
        <v>39.799999999999997</v>
      </c>
    </row>
    <row r="621" spans="1:3">
      <c r="A621" s="171">
        <v>44120.142361111109</v>
      </c>
      <c r="B621">
        <v>20.6</v>
      </c>
      <c r="C621">
        <v>39.700000000000003</v>
      </c>
    </row>
    <row r="622" spans="1:3">
      <c r="A622" s="171">
        <v>44120.145833333336</v>
      </c>
      <c r="B622">
        <v>20.6</v>
      </c>
      <c r="C622">
        <v>39.700000000000003</v>
      </c>
    </row>
    <row r="623" spans="1:3">
      <c r="A623" s="171">
        <v>44120.149305555555</v>
      </c>
      <c r="B623">
        <v>20.6</v>
      </c>
      <c r="C623">
        <v>39.6</v>
      </c>
    </row>
    <row r="624" spans="1:3">
      <c r="A624" s="171">
        <v>44120.152777777781</v>
      </c>
      <c r="B624">
        <v>20.6</v>
      </c>
      <c r="C624">
        <v>39.5</v>
      </c>
    </row>
    <row r="625" spans="1:3">
      <c r="A625" s="171">
        <v>44120.15625</v>
      </c>
      <c r="B625">
        <v>20.6</v>
      </c>
      <c r="C625">
        <v>39.5</v>
      </c>
    </row>
    <row r="626" spans="1:3">
      <c r="A626" s="171">
        <v>44120.159722222219</v>
      </c>
      <c r="B626">
        <v>20.6</v>
      </c>
      <c r="C626">
        <v>39.4</v>
      </c>
    </row>
    <row r="627" spans="1:3">
      <c r="A627" s="171">
        <v>44120.163194444445</v>
      </c>
      <c r="B627">
        <v>20.6</v>
      </c>
      <c r="C627">
        <v>39.5</v>
      </c>
    </row>
    <row r="628" spans="1:3">
      <c r="A628" s="171">
        <v>44120.166666666664</v>
      </c>
      <c r="B628">
        <v>20.6</v>
      </c>
      <c r="C628">
        <v>39.4</v>
      </c>
    </row>
    <row r="629" spans="1:3">
      <c r="A629" s="171">
        <v>44120.170138888891</v>
      </c>
      <c r="B629">
        <v>20.6</v>
      </c>
      <c r="C629">
        <v>39.4</v>
      </c>
    </row>
    <row r="630" spans="1:3">
      <c r="A630" s="171">
        <v>44120.173611111109</v>
      </c>
      <c r="B630">
        <v>20.6</v>
      </c>
      <c r="C630">
        <v>39.299999999999997</v>
      </c>
    </row>
    <row r="631" spans="1:3">
      <c r="A631" s="171">
        <v>44120.177083333336</v>
      </c>
      <c r="B631">
        <v>20.6</v>
      </c>
      <c r="C631">
        <v>39.4</v>
      </c>
    </row>
    <row r="632" spans="1:3">
      <c r="A632" s="171">
        <v>44120.180555555555</v>
      </c>
      <c r="B632">
        <v>20.6</v>
      </c>
      <c r="C632">
        <v>39.299999999999997</v>
      </c>
    </row>
    <row r="633" spans="1:3">
      <c r="A633" s="171">
        <v>44120.184027777781</v>
      </c>
      <c r="B633">
        <v>20.6</v>
      </c>
      <c r="C633">
        <v>39.299999999999997</v>
      </c>
    </row>
    <row r="634" spans="1:3">
      <c r="A634" s="171">
        <v>44120.1875</v>
      </c>
      <c r="B634">
        <v>20.6</v>
      </c>
      <c r="C634">
        <v>39.299999999999997</v>
      </c>
    </row>
    <row r="635" spans="1:3">
      <c r="A635" s="171">
        <v>44120.190972222219</v>
      </c>
      <c r="B635">
        <v>20.6</v>
      </c>
      <c r="C635">
        <v>39.200000000000003</v>
      </c>
    </row>
    <row r="636" spans="1:3">
      <c r="A636" s="171">
        <v>44120.194444444445</v>
      </c>
      <c r="B636">
        <v>20.6</v>
      </c>
      <c r="C636">
        <v>39.200000000000003</v>
      </c>
    </row>
    <row r="637" spans="1:3">
      <c r="A637" s="171">
        <v>44120.197916666664</v>
      </c>
      <c r="B637">
        <v>20.6</v>
      </c>
      <c r="C637">
        <v>39.200000000000003</v>
      </c>
    </row>
    <row r="638" spans="1:3">
      <c r="A638" s="171">
        <v>44120.201388888891</v>
      </c>
      <c r="B638">
        <v>20.6</v>
      </c>
      <c r="C638">
        <v>39.1</v>
      </c>
    </row>
    <row r="639" spans="1:3">
      <c r="A639" s="171">
        <v>44120.204861111109</v>
      </c>
      <c r="B639">
        <v>20.6</v>
      </c>
      <c r="C639">
        <v>39.1</v>
      </c>
    </row>
    <row r="640" spans="1:3">
      <c r="A640" s="171">
        <v>44120.208333333336</v>
      </c>
      <c r="B640">
        <v>20.6</v>
      </c>
      <c r="C640">
        <v>39</v>
      </c>
    </row>
    <row r="641" spans="1:3">
      <c r="A641" s="171">
        <v>44120.211805555555</v>
      </c>
      <c r="B641">
        <v>20.6</v>
      </c>
      <c r="C641">
        <v>39</v>
      </c>
    </row>
    <row r="642" spans="1:3">
      <c r="A642" s="171">
        <v>44120.215277777781</v>
      </c>
      <c r="B642">
        <v>20.6</v>
      </c>
      <c r="C642">
        <v>38.9</v>
      </c>
    </row>
    <row r="643" spans="1:3">
      <c r="A643" s="171">
        <v>44120.21875</v>
      </c>
      <c r="B643">
        <v>20.6</v>
      </c>
      <c r="C643">
        <v>38.9</v>
      </c>
    </row>
    <row r="644" spans="1:3">
      <c r="A644" s="171">
        <v>44120.222222222219</v>
      </c>
      <c r="B644">
        <v>20.6</v>
      </c>
      <c r="C644">
        <v>38.799999999999997</v>
      </c>
    </row>
    <row r="645" spans="1:3">
      <c r="A645" s="171">
        <v>44120.225694444445</v>
      </c>
      <c r="B645">
        <v>20.6</v>
      </c>
      <c r="C645">
        <v>38.799999999999997</v>
      </c>
    </row>
    <row r="646" spans="1:3">
      <c r="A646" s="171">
        <v>44120.229166666664</v>
      </c>
      <c r="B646">
        <v>20.6</v>
      </c>
      <c r="C646">
        <v>38.799999999999997</v>
      </c>
    </row>
    <row r="647" spans="1:3">
      <c r="A647" s="171">
        <v>44120.232638888891</v>
      </c>
      <c r="B647">
        <v>20.6</v>
      </c>
      <c r="C647">
        <v>38.700000000000003</v>
      </c>
    </row>
    <row r="648" spans="1:3">
      <c r="A648" s="171">
        <v>44120.236111111109</v>
      </c>
      <c r="B648">
        <v>20.6</v>
      </c>
      <c r="C648">
        <v>38.700000000000003</v>
      </c>
    </row>
    <row r="649" spans="1:3">
      <c r="A649" s="171">
        <v>44120.239583333336</v>
      </c>
      <c r="B649">
        <v>20.6</v>
      </c>
      <c r="C649">
        <v>38.700000000000003</v>
      </c>
    </row>
    <row r="650" spans="1:3">
      <c r="A650" s="171">
        <v>44120.243055555555</v>
      </c>
      <c r="B650">
        <v>20.6</v>
      </c>
      <c r="C650">
        <v>38.700000000000003</v>
      </c>
    </row>
    <row r="651" spans="1:3">
      <c r="A651" s="171">
        <v>44120.246527777781</v>
      </c>
      <c r="B651">
        <v>20.6</v>
      </c>
      <c r="C651">
        <v>38.6</v>
      </c>
    </row>
    <row r="652" spans="1:3">
      <c r="A652" s="171">
        <v>44120.25</v>
      </c>
      <c r="B652">
        <v>20.6</v>
      </c>
      <c r="C652">
        <v>38.6</v>
      </c>
    </row>
    <row r="653" spans="1:3">
      <c r="A653" s="171">
        <v>44120.253472222219</v>
      </c>
      <c r="B653">
        <v>20.6</v>
      </c>
      <c r="C653">
        <v>38.5</v>
      </c>
    </row>
    <row r="654" spans="1:3">
      <c r="A654" s="171">
        <v>44120.256944444445</v>
      </c>
      <c r="B654">
        <v>20.6</v>
      </c>
      <c r="C654">
        <v>38.5</v>
      </c>
    </row>
    <row r="655" spans="1:3">
      <c r="A655" s="171">
        <v>44120.260416666664</v>
      </c>
      <c r="B655">
        <v>20.6</v>
      </c>
      <c r="C655">
        <v>38.5</v>
      </c>
    </row>
    <row r="656" spans="1:3">
      <c r="A656" s="171">
        <v>44120.263888888891</v>
      </c>
      <c r="B656">
        <v>20.6</v>
      </c>
      <c r="C656">
        <v>38.4</v>
      </c>
    </row>
    <row r="657" spans="1:3">
      <c r="A657" s="171">
        <v>44120.267361111109</v>
      </c>
      <c r="B657">
        <v>20.6</v>
      </c>
      <c r="C657">
        <v>38.4</v>
      </c>
    </row>
    <row r="658" spans="1:3">
      <c r="A658" s="171">
        <v>44120.270833333336</v>
      </c>
      <c r="B658">
        <v>20.6</v>
      </c>
      <c r="C658">
        <v>38.4</v>
      </c>
    </row>
    <row r="659" spans="1:3">
      <c r="A659" s="171">
        <v>44120.274305555555</v>
      </c>
      <c r="B659">
        <v>20.6</v>
      </c>
      <c r="C659">
        <v>38.4</v>
      </c>
    </row>
    <row r="660" spans="1:3">
      <c r="A660" s="171">
        <v>44120.277777777781</v>
      </c>
      <c r="B660">
        <v>20.6</v>
      </c>
      <c r="C660">
        <v>38.4</v>
      </c>
    </row>
    <row r="661" spans="1:3">
      <c r="A661" s="171">
        <v>44120.28125</v>
      </c>
      <c r="B661">
        <v>20.6</v>
      </c>
      <c r="C661">
        <v>38.299999999999997</v>
      </c>
    </row>
    <row r="662" spans="1:3">
      <c r="A662" s="171">
        <v>44120.284722222219</v>
      </c>
      <c r="B662">
        <v>20.6</v>
      </c>
      <c r="C662">
        <v>38.299999999999997</v>
      </c>
    </row>
    <row r="663" spans="1:3">
      <c r="A663" s="171">
        <v>44120.288194444445</v>
      </c>
      <c r="B663">
        <v>20.6</v>
      </c>
      <c r="C663">
        <v>38.200000000000003</v>
      </c>
    </row>
    <row r="664" spans="1:3">
      <c r="A664" s="171">
        <v>44120.291666666664</v>
      </c>
      <c r="B664">
        <v>20.6</v>
      </c>
      <c r="C664">
        <v>38.1</v>
      </c>
    </row>
    <row r="665" spans="1:3">
      <c r="A665" s="171">
        <v>44120.295138888891</v>
      </c>
      <c r="B665">
        <v>20.6</v>
      </c>
      <c r="C665">
        <v>38.200000000000003</v>
      </c>
    </row>
    <row r="666" spans="1:3">
      <c r="A666" s="171">
        <v>44120.298611111109</v>
      </c>
      <c r="B666">
        <v>20.6</v>
      </c>
      <c r="C666">
        <v>38.1</v>
      </c>
    </row>
    <row r="667" spans="1:3">
      <c r="A667" s="171">
        <v>44120.302083333336</v>
      </c>
      <c r="B667">
        <v>20.6</v>
      </c>
      <c r="C667">
        <v>38</v>
      </c>
    </row>
    <row r="668" spans="1:3">
      <c r="A668" s="171">
        <v>44120.305555555555</v>
      </c>
      <c r="B668">
        <v>20.6</v>
      </c>
      <c r="C668">
        <v>38</v>
      </c>
    </row>
    <row r="669" spans="1:3">
      <c r="A669" s="171">
        <v>44120.309027777781</v>
      </c>
      <c r="B669">
        <v>20.6</v>
      </c>
      <c r="C669">
        <v>38</v>
      </c>
    </row>
    <row r="670" spans="1:3">
      <c r="A670" s="171">
        <v>44120.3125</v>
      </c>
      <c r="B670">
        <v>20.6</v>
      </c>
      <c r="C670">
        <v>38</v>
      </c>
    </row>
    <row r="671" spans="1:3">
      <c r="A671" s="171">
        <v>44120.315972222219</v>
      </c>
      <c r="B671">
        <v>20.7</v>
      </c>
      <c r="C671">
        <v>38</v>
      </c>
    </row>
    <row r="672" spans="1:3">
      <c r="A672" s="171">
        <v>44120.319444444445</v>
      </c>
      <c r="B672">
        <v>20.6</v>
      </c>
      <c r="C672">
        <v>37.9</v>
      </c>
    </row>
    <row r="673" spans="1:3">
      <c r="A673" s="171">
        <v>44120.322916666664</v>
      </c>
      <c r="B673">
        <v>20.6</v>
      </c>
      <c r="C673">
        <v>37.9</v>
      </c>
    </row>
    <row r="674" spans="1:3">
      <c r="A674" s="171">
        <v>44120.326388888891</v>
      </c>
      <c r="B674">
        <v>20.6</v>
      </c>
      <c r="C674">
        <v>37.9</v>
      </c>
    </row>
    <row r="675" spans="1:3">
      <c r="A675" s="171">
        <v>44120.329861111109</v>
      </c>
      <c r="B675">
        <v>20.6</v>
      </c>
      <c r="C675">
        <v>37.9</v>
      </c>
    </row>
    <row r="676" spans="1:3">
      <c r="A676" s="171">
        <v>44120.333333333336</v>
      </c>
      <c r="B676">
        <v>20.6</v>
      </c>
      <c r="C676">
        <v>38</v>
      </c>
    </row>
    <row r="677" spans="1:3">
      <c r="A677" s="171">
        <v>44120.336805555555</v>
      </c>
      <c r="B677">
        <v>20.6</v>
      </c>
      <c r="C677">
        <v>37.9</v>
      </c>
    </row>
    <row r="678" spans="1:3">
      <c r="A678" s="171">
        <v>44120.340277777781</v>
      </c>
      <c r="B678">
        <v>20.6</v>
      </c>
      <c r="C678">
        <v>38</v>
      </c>
    </row>
    <row r="679" spans="1:3">
      <c r="A679" s="171">
        <v>44120.34375</v>
      </c>
      <c r="B679">
        <v>20.6</v>
      </c>
      <c r="C679">
        <v>38</v>
      </c>
    </row>
    <row r="680" spans="1:3">
      <c r="A680" s="171">
        <v>44120.347222222219</v>
      </c>
      <c r="B680">
        <v>20.6</v>
      </c>
      <c r="C680">
        <v>38</v>
      </c>
    </row>
    <row r="681" spans="1:3">
      <c r="A681" s="171">
        <v>44120.350694444445</v>
      </c>
      <c r="B681">
        <v>20.6</v>
      </c>
      <c r="C681">
        <v>38.1</v>
      </c>
    </row>
    <row r="682" spans="1:3">
      <c r="A682" s="171">
        <v>44120.354166666664</v>
      </c>
      <c r="B682">
        <v>20.6</v>
      </c>
      <c r="C682">
        <v>38.299999999999997</v>
      </c>
    </row>
    <row r="683" spans="1:3">
      <c r="A683" s="171">
        <v>44120.357638888891</v>
      </c>
      <c r="B683">
        <v>20.6</v>
      </c>
      <c r="C683">
        <v>38.4</v>
      </c>
    </row>
    <row r="684" spans="1:3">
      <c r="A684" s="171">
        <v>44120.361111111109</v>
      </c>
      <c r="B684">
        <v>20.6</v>
      </c>
      <c r="C684">
        <v>38.5</v>
      </c>
    </row>
    <row r="685" spans="1:3">
      <c r="A685" s="171">
        <v>44120.364583333336</v>
      </c>
      <c r="B685">
        <v>20.5</v>
      </c>
      <c r="C685">
        <v>38.700000000000003</v>
      </c>
    </row>
    <row r="686" spans="1:3">
      <c r="A686" s="171">
        <v>44120.368055555555</v>
      </c>
      <c r="B686">
        <v>20.5</v>
      </c>
      <c r="C686">
        <v>38.700000000000003</v>
      </c>
    </row>
    <row r="687" spans="1:3">
      <c r="A687" s="171">
        <v>44120.371527777781</v>
      </c>
      <c r="B687">
        <v>20.5</v>
      </c>
      <c r="C687">
        <v>38.799999999999997</v>
      </c>
    </row>
    <row r="688" spans="1:3">
      <c r="A688" s="171">
        <v>44120.375</v>
      </c>
      <c r="B688">
        <v>20.5</v>
      </c>
      <c r="C688">
        <v>38.9</v>
      </c>
    </row>
    <row r="689" spans="1:3">
      <c r="A689" s="171">
        <v>44120.378472222219</v>
      </c>
      <c r="B689">
        <v>20.5</v>
      </c>
      <c r="C689">
        <v>39</v>
      </c>
    </row>
    <row r="690" spans="1:3">
      <c r="A690" s="171">
        <v>44120.381944444445</v>
      </c>
      <c r="B690">
        <v>20.5</v>
      </c>
      <c r="C690">
        <v>39</v>
      </c>
    </row>
    <row r="691" spans="1:3">
      <c r="A691" s="171">
        <v>44120.385416666664</v>
      </c>
      <c r="B691">
        <v>20.5</v>
      </c>
      <c r="C691">
        <v>39.1</v>
      </c>
    </row>
    <row r="692" spans="1:3">
      <c r="A692" s="171">
        <v>44120.388888888891</v>
      </c>
      <c r="B692">
        <v>20.5</v>
      </c>
      <c r="C692">
        <v>39.200000000000003</v>
      </c>
    </row>
    <row r="693" spans="1:3">
      <c r="A693" s="171">
        <v>44120.392361111109</v>
      </c>
      <c r="B693">
        <v>20.5</v>
      </c>
      <c r="C693">
        <v>39.299999999999997</v>
      </c>
    </row>
    <row r="694" spans="1:3">
      <c r="A694" s="171">
        <v>44120.395833333336</v>
      </c>
      <c r="B694">
        <v>20.5</v>
      </c>
      <c r="C694">
        <v>39.299999999999997</v>
      </c>
    </row>
    <row r="695" spans="1:3">
      <c r="A695" s="171">
        <v>44120.399305555555</v>
      </c>
      <c r="B695">
        <v>20.5</v>
      </c>
      <c r="C695">
        <v>39.4</v>
      </c>
    </row>
    <row r="696" spans="1:3">
      <c r="A696" s="171">
        <v>44120.402777777781</v>
      </c>
      <c r="B696">
        <v>20.5</v>
      </c>
      <c r="C696">
        <v>39.4</v>
      </c>
    </row>
    <row r="697" spans="1:3">
      <c r="A697" s="171">
        <v>44120.40625</v>
      </c>
      <c r="B697">
        <v>20.5</v>
      </c>
      <c r="C697">
        <v>39.6</v>
      </c>
    </row>
    <row r="698" spans="1:3">
      <c r="A698" s="171">
        <v>44120.409722222219</v>
      </c>
      <c r="B698">
        <v>20.5</v>
      </c>
      <c r="C698">
        <v>39.700000000000003</v>
      </c>
    </row>
    <row r="699" spans="1:3">
      <c r="A699" s="171">
        <v>44120.413194444445</v>
      </c>
      <c r="B699">
        <v>20.5</v>
      </c>
      <c r="C699">
        <v>39.700000000000003</v>
      </c>
    </row>
    <row r="700" spans="1:3">
      <c r="A700" s="171">
        <v>44120.416666666664</v>
      </c>
      <c r="B700">
        <v>20.5</v>
      </c>
      <c r="C700">
        <v>39.700000000000003</v>
      </c>
    </row>
    <row r="701" spans="1:3">
      <c r="A701" s="171">
        <v>44120.420138888891</v>
      </c>
      <c r="B701">
        <v>20.5</v>
      </c>
      <c r="C701">
        <v>39.799999999999997</v>
      </c>
    </row>
    <row r="702" spans="1:3">
      <c r="A702" s="171">
        <v>44120.423611111109</v>
      </c>
      <c r="B702">
        <v>20.6</v>
      </c>
      <c r="C702">
        <v>39.6</v>
      </c>
    </row>
    <row r="703" spans="1:3">
      <c r="A703" s="171">
        <v>44120.427083333336</v>
      </c>
      <c r="B703">
        <v>20.5</v>
      </c>
      <c r="C703">
        <v>39.6</v>
      </c>
    </row>
    <row r="704" spans="1:3">
      <c r="A704" s="171">
        <v>44120.430555555555</v>
      </c>
      <c r="B704">
        <v>20.6</v>
      </c>
      <c r="C704">
        <v>39.200000000000003</v>
      </c>
    </row>
    <row r="705" spans="1:3">
      <c r="A705" s="171">
        <v>44120.434027777781</v>
      </c>
      <c r="B705">
        <v>20.6</v>
      </c>
      <c r="C705">
        <v>39.1</v>
      </c>
    </row>
    <row r="706" spans="1:3">
      <c r="A706" s="171">
        <v>44120.4375</v>
      </c>
      <c r="B706">
        <v>20.5</v>
      </c>
      <c r="C706">
        <v>39.1</v>
      </c>
    </row>
    <row r="707" spans="1:3">
      <c r="A707" s="171">
        <v>44120.440972222219</v>
      </c>
      <c r="B707">
        <v>20.5</v>
      </c>
      <c r="C707">
        <v>39.4</v>
      </c>
    </row>
    <row r="708" spans="1:3">
      <c r="A708" s="171">
        <v>44120.444444444445</v>
      </c>
      <c r="B708">
        <v>20.399999999999999</v>
      </c>
      <c r="C708">
        <v>39.5</v>
      </c>
    </row>
    <row r="709" spans="1:3">
      <c r="A709" s="171">
        <v>44120.447916666664</v>
      </c>
      <c r="B709">
        <v>20.399999999999999</v>
      </c>
      <c r="C709">
        <v>39.6</v>
      </c>
    </row>
    <row r="710" spans="1:3">
      <c r="A710" s="171">
        <v>44120.451388888891</v>
      </c>
      <c r="B710">
        <v>20.399999999999999</v>
      </c>
      <c r="C710">
        <v>39.6</v>
      </c>
    </row>
    <row r="711" spans="1:3">
      <c r="A711" s="171">
        <v>44120.454861111109</v>
      </c>
      <c r="B711">
        <v>20.399999999999999</v>
      </c>
      <c r="C711">
        <v>39.9</v>
      </c>
    </row>
    <row r="712" spans="1:3">
      <c r="A712" s="171">
        <v>44120.458333333336</v>
      </c>
      <c r="B712">
        <v>20.399999999999999</v>
      </c>
      <c r="C712">
        <v>39.700000000000003</v>
      </c>
    </row>
    <row r="713" spans="1:3">
      <c r="A713" s="171">
        <v>44120.461805555555</v>
      </c>
      <c r="B713">
        <v>20.5</v>
      </c>
      <c r="C713">
        <v>39.5</v>
      </c>
    </row>
    <row r="714" spans="1:3">
      <c r="A714" s="171">
        <v>44120.465277777781</v>
      </c>
      <c r="B714">
        <v>20.5</v>
      </c>
      <c r="C714">
        <v>39.5</v>
      </c>
    </row>
    <row r="715" spans="1:3">
      <c r="A715" s="171">
        <v>44120.46875</v>
      </c>
      <c r="B715">
        <v>20.5</v>
      </c>
      <c r="C715">
        <v>39.4</v>
      </c>
    </row>
    <row r="716" spans="1:3">
      <c r="A716" s="171">
        <v>44120.472222222219</v>
      </c>
      <c r="B716">
        <v>20.5</v>
      </c>
      <c r="C716">
        <v>39.299999999999997</v>
      </c>
    </row>
    <row r="717" spans="1:3">
      <c r="A717" s="171">
        <v>44120.475694444445</v>
      </c>
      <c r="B717">
        <v>20.5</v>
      </c>
      <c r="C717">
        <v>39.4</v>
      </c>
    </row>
    <row r="718" spans="1:3">
      <c r="A718" s="171">
        <v>44120.479166666664</v>
      </c>
      <c r="B718">
        <v>20.399999999999999</v>
      </c>
      <c r="C718">
        <v>39.5</v>
      </c>
    </row>
    <row r="719" spans="1:3">
      <c r="A719" s="171">
        <v>44120.482638888891</v>
      </c>
      <c r="B719">
        <v>20.5</v>
      </c>
      <c r="C719">
        <v>39.4</v>
      </c>
    </row>
    <row r="720" spans="1:3">
      <c r="A720" s="171">
        <v>44120.486111111109</v>
      </c>
      <c r="B720">
        <v>20.5</v>
      </c>
      <c r="C720">
        <v>39.6</v>
      </c>
    </row>
    <row r="721" spans="1:3">
      <c r="A721" s="171">
        <v>44120.489583333336</v>
      </c>
      <c r="B721">
        <v>20.5</v>
      </c>
      <c r="C721">
        <v>39.6</v>
      </c>
    </row>
    <row r="722" spans="1:3">
      <c r="A722" s="171">
        <v>44120.493055555555</v>
      </c>
      <c r="B722">
        <v>20.399999999999999</v>
      </c>
      <c r="C722">
        <v>39.799999999999997</v>
      </c>
    </row>
    <row r="723" spans="1:3">
      <c r="A723" s="171">
        <v>44120.496527777781</v>
      </c>
      <c r="B723">
        <v>20.5</v>
      </c>
      <c r="C723">
        <v>39.799999999999997</v>
      </c>
    </row>
    <row r="724" spans="1:3">
      <c r="A724" s="171">
        <v>44120.5</v>
      </c>
      <c r="B724">
        <v>20.5</v>
      </c>
      <c r="C724">
        <v>40</v>
      </c>
    </row>
    <row r="725" spans="1:3">
      <c r="A725" s="171">
        <v>44120.503472222219</v>
      </c>
      <c r="B725">
        <v>20.5</v>
      </c>
      <c r="C725">
        <v>40.1</v>
      </c>
    </row>
    <row r="726" spans="1:3">
      <c r="A726" s="171">
        <v>44120.506944444445</v>
      </c>
      <c r="B726">
        <v>20.5</v>
      </c>
      <c r="C726">
        <v>40.299999999999997</v>
      </c>
    </row>
    <row r="727" spans="1:3">
      <c r="A727" s="171">
        <v>44120.510416666664</v>
      </c>
      <c r="B727">
        <v>20.5</v>
      </c>
      <c r="C727">
        <v>40.5</v>
      </c>
    </row>
    <row r="728" spans="1:3">
      <c r="A728" s="171">
        <v>44120.513888888891</v>
      </c>
      <c r="B728">
        <v>20.5</v>
      </c>
      <c r="C728">
        <v>40.6</v>
      </c>
    </row>
    <row r="729" spans="1:3">
      <c r="A729" s="171">
        <v>44120.517361111109</v>
      </c>
      <c r="B729">
        <v>20.5</v>
      </c>
      <c r="C729">
        <v>40.4</v>
      </c>
    </row>
    <row r="730" spans="1:3">
      <c r="A730" s="171">
        <v>44120.520833333336</v>
      </c>
      <c r="B730">
        <v>20.399999999999999</v>
      </c>
      <c r="C730">
        <v>40.4</v>
      </c>
    </row>
    <row r="731" spans="1:3">
      <c r="A731" s="171">
        <v>44120.524305555555</v>
      </c>
      <c r="B731">
        <v>20.5</v>
      </c>
      <c r="C731">
        <v>40.4</v>
      </c>
    </row>
    <row r="732" spans="1:3">
      <c r="A732" s="171">
        <v>44120.527777777781</v>
      </c>
      <c r="B732">
        <v>20.399999999999999</v>
      </c>
      <c r="C732">
        <v>40.5</v>
      </c>
    </row>
    <row r="733" spans="1:3">
      <c r="A733" s="171">
        <v>44120.53125</v>
      </c>
      <c r="B733">
        <v>20.399999999999999</v>
      </c>
      <c r="C733">
        <v>40.5</v>
      </c>
    </row>
    <row r="734" spans="1:3">
      <c r="A734" s="171">
        <v>44120.534722222219</v>
      </c>
      <c r="B734">
        <v>20.399999999999999</v>
      </c>
      <c r="C734">
        <v>40.5</v>
      </c>
    </row>
    <row r="735" spans="1:3">
      <c r="A735" s="171">
        <v>44120.538194444445</v>
      </c>
      <c r="B735">
        <v>20.5</v>
      </c>
      <c r="C735">
        <v>40.700000000000003</v>
      </c>
    </row>
    <row r="736" spans="1:3">
      <c r="A736" s="171">
        <v>44120.541666666664</v>
      </c>
      <c r="B736">
        <v>20.399999999999999</v>
      </c>
      <c r="C736">
        <v>40.9</v>
      </c>
    </row>
    <row r="737" spans="1:3">
      <c r="A737" s="171">
        <v>44120.545138888891</v>
      </c>
      <c r="B737">
        <v>20.399999999999999</v>
      </c>
      <c r="C737">
        <v>40.9</v>
      </c>
    </row>
    <row r="738" spans="1:3">
      <c r="A738" s="171">
        <v>44120.548611111109</v>
      </c>
      <c r="B738">
        <v>20.399999999999999</v>
      </c>
      <c r="C738">
        <v>41.1</v>
      </c>
    </row>
    <row r="739" spans="1:3">
      <c r="A739" s="171">
        <v>44120.552083333336</v>
      </c>
      <c r="B739">
        <v>20.3</v>
      </c>
      <c r="C739">
        <v>41.1</v>
      </c>
    </row>
    <row r="740" spans="1:3">
      <c r="A740" s="171">
        <v>44120.555555555555</v>
      </c>
      <c r="B740">
        <v>20.399999999999999</v>
      </c>
      <c r="C740">
        <v>41</v>
      </c>
    </row>
    <row r="741" spans="1:3">
      <c r="A741" s="171">
        <v>44120.559027777781</v>
      </c>
      <c r="B741">
        <v>20.399999999999999</v>
      </c>
      <c r="C741">
        <v>41</v>
      </c>
    </row>
    <row r="742" spans="1:3">
      <c r="A742" s="171">
        <v>44120.5625</v>
      </c>
      <c r="B742">
        <v>20.399999999999999</v>
      </c>
      <c r="C742">
        <v>40.799999999999997</v>
      </c>
    </row>
    <row r="743" spans="1:3">
      <c r="A743" s="171">
        <v>44120.565972222219</v>
      </c>
      <c r="B743">
        <v>20.3</v>
      </c>
      <c r="C743">
        <v>40.9</v>
      </c>
    </row>
    <row r="744" spans="1:3">
      <c r="A744" s="171">
        <v>44120.569444444445</v>
      </c>
      <c r="B744">
        <v>20.3</v>
      </c>
      <c r="C744">
        <v>41</v>
      </c>
    </row>
    <row r="745" spans="1:3">
      <c r="A745" s="171">
        <v>44120.572916666664</v>
      </c>
      <c r="B745">
        <v>20.3</v>
      </c>
      <c r="C745">
        <v>40.9</v>
      </c>
    </row>
    <row r="746" spans="1:3">
      <c r="A746" s="171">
        <v>44120.576388888891</v>
      </c>
      <c r="B746">
        <v>20.3</v>
      </c>
      <c r="C746">
        <v>40.799999999999997</v>
      </c>
    </row>
    <row r="747" spans="1:3">
      <c r="A747" s="171">
        <v>44120.579861111109</v>
      </c>
      <c r="B747">
        <v>20.3</v>
      </c>
      <c r="C747">
        <v>40.5</v>
      </c>
    </row>
    <row r="748" spans="1:3">
      <c r="A748" s="171">
        <v>44120.583333333336</v>
      </c>
      <c r="B748">
        <v>20.3</v>
      </c>
      <c r="C748">
        <v>40.299999999999997</v>
      </c>
    </row>
    <row r="749" spans="1:3">
      <c r="A749" s="171">
        <v>44120.586805555555</v>
      </c>
      <c r="B749">
        <v>20.3</v>
      </c>
      <c r="C749">
        <v>40.1</v>
      </c>
    </row>
    <row r="750" spans="1:3">
      <c r="A750" s="171">
        <v>44120.590277777781</v>
      </c>
      <c r="B750">
        <v>20.3</v>
      </c>
      <c r="C750">
        <v>40.200000000000003</v>
      </c>
    </row>
    <row r="751" spans="1:3">
      <c r="A751" s="171">
        <v>44120.59375</v>
      </c>
      <c r="B751">
        <v>20.399999999999999</v>
      </c>
      <c r="C751">
        <v>40.1</v>
      </c>
    </row>
    <row r="752" spans="1:3">
      <c r="A752" s="171">
        <v>44120.597222222219</v>
      </c>
      <c r="B752">
        <v>20.399999999999999</v>
      </c>
      <c r="C752">
        <v>39.6</v>
      </c>
    </row>
    <row r="753" spans="1:3">
      <c r="A753" s="171">
        <v>44120.600694444445</v>
      </c>
      <c r="B753">
        <v>20.399999999999999</v>
      </c>
      <c r="C753">
        <v>39.700000000000003</v>
      </c>
    </row>
    <row r="754" spans="1:3">
      <c r="A754" s="171">
        <v>44120.604166666664</v>
      </c>
      <c r="B754">
        <v>20.3</v>
      </c>
      <c r="C754">
        <v>39.700000000000003</v>
      </c>
    </row>
    <row r="755" spans="1:3">
      <c r="A755" s="171">
        <v>44120.607638888891</v>
      </c>
      <c r="B755">
        <v>20.3</v>
      </c>
      <c r="C755">
        <v>39.9</v>
      </c>
    </row>
    <row r="756" spans="1:3">
      <c r="A756" s="171">
        <v>44120.611111111109</v>
      </c>
      <c r="B756">
        <v>20.3</v>
      </c>
      <c r="C756">
        <v>40.1</v>
      </c>
    </row>
    <row r="757" spans="1:3">
      <c r="A757" s="171">
        <v>44120.614583333336</v>
      </c>
      <c r="B757">
        <v>20.399999999999999</v>
      </c>
      <c r="C757">
        <v>40</v>
      </c>
    </row>
    <row r="758" spans="1:3">
      <c r="A758" s="171">
        <v>44120.618055555555</v>
      </c>
      <c r="B758">
        <v>20.3</v>
      </c>
      <c r="C758">
        <v>39.9</v>
      </c>
    </row>
    <row r="759" spans="1:3">
      <c r="A759" s="171">
        <v>44120.621527777781</v>
      </c>
      <c r="B759">
        <v>20.399999999999999</v>
      </c>
      <c r="C759">
        <v>39.700000000000003</v>
      </c>
    </row>
    <row r="760" spans="1:3">
      <c r="A760" s="171">
        <v>44120.625</v>
      </c>
      <c r="B760">
        <v>20.399999999999999</v>
      </c>
      <c r="C760">
        <v>39.5</v>
      </c>
    </row>
    <row r="761" spans="1:3">
      <c r="A761" s="171">
        <v>44120.628472222219</v>
      </c>
      <c r="B761">
        <v>20.399999999999999</v>
      </c>
      <c r="C761">
        <v>39.6</v>
      </c>
    </row>
    <row r="762" spans="1:3">
      <c r="A762" s="171">
        <v>44120.631944444445</v>
      </c>
      <c r="B762">
        <v>20.399999999999999</v>
      </c>
      <c r="C762">
        <v>39.6</v>
      </c>
    </row>
    <row r="763" spans="1:3">
      <c r="A763" s="171">
        <v>44120.635416666664</v>
      </c>
      <c r="B763">
        <v>20.3</v>
      </c>
      <c r="C763">
        <v>39.700000000000003</v>
      </c>
    </row>
    <row r="764" spans="1:3">
      <c r="A764" s="171">
        <v>44120.638888888891</v>
      </c>
      <c r="B764">
        <v>20.399999999999999</v>
      </c>
      <c r="C764">
        <v>39.5</v>
      </c>
    </row>
    <row r="765" spans="1:3">
      <c r="A765" s="171">
        <v>44120.642361111109</v>
      </c>
      <c r="B765">
        <v>20.5</v>
      </c>
      <c r="C765">
        <v>39.4</v>
      </c>
    </row>
    <row r="766" spans="1:3">
      <c r="A766" s="171">
        <v>44120.645833333336</v>
      </c>
      <c r="B766">
        <v>20.399999999999999</v>
      </c>
      <c r="C766">
        <v>39.6</v>
      </c>
    </row>
    <row r="767" spans="1:3">
      <c r="A767" s="171">
        <v>44120.649305555555</v>
      </c>
      <c r="B767">
        <v>20.399999999999999</v>
      </c>
      <c r="C767">
        <v>39.6</v>
      </c>
    </row>
    <row r="768" spans="1:3">
      <c r="A768" s="171">
        <v>44120.652777777781</v>
      </c>
      <c r="B768">
        <v>20.399999999999999</v>
      </c>
      <c r="C768">
        <v>39.799999999999997</v>
      </c>
    </row>
    <row r="769" spans="1:3">
      <c r="A769" s="171">
        <v>44120.65625</v>
      </c>
      <c r="B769">
        <v>20.399999999999999</v>
      </c>
      <c r="C769">
        <v>39.799999999999997</v>
      </c>
    </row>
    <row r="770" spans="1:3">
      <c r="A770" s="171">
        <v>44120.659722222219</v>
      </c>
      <c r="B770">
        <v>20.399999999999999</v>
      </c>
      <c r="C770">
        <v>39.9</v>
      </c>
    </row>
    <row r="771" spans="1:3">
      <c r="A771" s="171">
        <v>44120.663194444445</v>
      </c>
      <c r="B771">
        <v>20.399999999999999</v>
      </c>
      <c r="C771">
        <v>40</v>
      </c>
    </row>
    <row r="772" spans="1:3">
      <c r="A772" s="171">
        <v>44120.666666666664</v>
      </c>
      <c r="B772">
        <v>20.399999999999999</v>
      </c>
      <c r="C772">
        <v>40</v>
      </c>
    </row>
    <row r="773" spans="1:3">
      <c r="A773" s="171">
        <v>44120.670138888891</v>
      </c>
      <c r="B773">
        <v>20.399999999999999</v>
      </c>
      <c r="C773">
        <v>40.200000000000003</v>
      </c>
    </row>
    <row r="774" spans="1:3">
      <c r="A774" s="171">
        <v>44120.673611111109</v>
      </c>
      <c r="B774">
        <v>20.399999999999999</v>
      </c>
      <c r="C774">
        <v>40.200000000000003</v>
      </c>
    </row>
    <row r="775" spans="1:3">
      <c r="A775" s="171">
        <v>44120.677083333336</v>
      </c>
      <c r="B775">
        <v>20.399999999999999</v>
      </c>
      <c r="C775">
        <v>40.200000000000003</v>
      </c>
    </row>
    <row r="776" spans="1:3">
      <c r="A776" s="171">
        <v>44120.680555555555</v>
      </c>
      <c r="B776">
        <v>20.399999999999999</v>
      </c>
      <c r="C776">
        <v>40.200000000000003</v>
      </c>
    </row>
    <row r="777" spans="1:3">
      <c r="A777" s="171">
        <v>44120.684027777781</v>
      </c>
      <c r="B777">
        <v>20.399999999999999</v>
      </c>
      <c r="C777">
        <v>40.5</v>
      </c>
    </row>
    <row r="778" spans="1:3">
      <c r="A778" s="171">
        <v>44120.6875</v>
      </c>
      <c r="B778">
        <v>20.399999999999999</v>
      </c>
      <c r="C778">
        <v>40.5</v>
      </c>
    </row>
    <row r="779" spans="1:3">
      <c r="A779" s="171">
        <v>44120.690972222219</v>
      </c>
      <c r="B779">
        <v>20.399999999999999</v>
      </c>
      <c r="C779">
        <v>40.5</v>
      </c>
    </row>
    <row r="780" spans="1:3">
      <c r="A780" s="171">
        <v>44120.694444444445</v>
      </c>
      <c r="B780">
        <v>20.399999999999999</v>
      </c>
      <c r="C780">
        <v>40.299999999999997</v>
      </c>
    </row>
    <row r="781" spans="1:3">
      <c r="A781" s="171">
        <v>44120.697916666664</v>
      </c>
      <c r="B781">
        <v>20.399999999999999</v>
      </c>
      <c r="C781">
        <v>40.1</v>
      </c>
    </row>
    <row r="782" spans="1:3">
      <c r="A782" s="171">
        <v>44120.701388888891</v>
      </c>
      <c r="B782">
        <v>20.399999999999999</v>
      </c>
      <c r="C782">
        <v>40</v>
      </c>
    </row>
    <row r="783" spans="1:3">
      <c r="A783" s="171">
        <v>44120.704861111109</v>
      </c>
      <c r="B783">
        <v>20.399999999999999</v>
      </c>
      <c r="C783">
        <v>39.799999999999997</v>
      </c>
    </row>
    <row r="784" spans="1:3">
      <c r="A784" s="171">
        <v>44120.708333333336</v>
      </c>
      <c r="B784">
        <v>20.399999999999999</v>
      </c>
      <c r="C784">
        <v>39.6</v>
      </c>
    </row>
    <row r="785" spans="1:3">
      <c r="A785" s="171">
        <v>44120.711805555555</v>
      </c>
      <c r="B785">
        <v>20.399999999999999</v>
      </c>
      <c r="C785">
        <v>39.6</v>
      </c>
    </row>
    <row r="786" spans="1:3">
      <c r="A786" s="171">
        <v>44120.715277777781</v>
      </c>
      <c r="B786">
        <v>20.399999999999999</v>
      </c>
      <c r="C786">
        <v>39.299999999999997</v>
      </c>
    </row>
    <row r="787" spans="1:3">
      <c r="A787" s="171">
        <v>44120.71875</v>
      </c>
      <c r="B787">
        <v>20.399999999999999</v>
      </c>
      <c r="C787">
        <v>39.200000000000003</v>
      </c>
    </row>
    <row r="788" spans="1:3">
      <c r="A788" s="171">
        <v>44120.722222222219</v>
      </c>
      <c r="B788">
        <v>20.399999999999999</v>
      </c>
      <c r="C788">
        <v>39.200000000000003</v>
      </c>
    </row>
    <row r="789" spans="1:3">
      <c r="A789" s="171">
        <v>44120.725694444445</v>
      </c>
      <c r="B789">
        <v>20.399999999999999</v>
      </c>
      <c r="C789">
        <v>39.200000000000003</v>
      </c>
    </row>
    <row r="790" spans="1:3">
      <c r="A790" s="171">
        <v>44120.729166666664</v>
      </c>
      <c r="B790">
        <v>20.399999999999999</v>
      </c>
      <c r="C790">
        <v>39</v>
      </c>
    </row>
    <row r="791" spans="1:3">
      <c r="A791" s="171">
        <v>44120.732638888891</v>
      </c>
      <c r="B791">
        <v>20.399999999999999</v>
      </c>
      <c r="C791">
        <v>38.9</v>
      </c>
    </row>
    <row r="792" spans="1:3">
      <c r="A792" s="171">
        <v>44120.736111111109</v>
      </c>
      <c r="B792">
        <v>20.399999999999999</v>
      </c>
      <c r="C792">
        <v>38.9</v>
      </c>
    </row>
    <row r="793" spans="1:3">
      <c r="A793" s="171">
        <v>44120.739583333336</v>
      </c>
      <c r="B793">
        <v>20.399999999999999</v>
      </c>
      <c r="C793">
        <v>38.9</v>
      </c>
    </row>
    <row r="794" spans="1:3">
      <c r="A794" s="171">
        <v>44120.743055555555</v>
      </c>
      <c r="B794">
        <v>20.399999999999999</v>
      </c>
      <c r="C794">
        <v>38.9</v>
      </c>
    </row>
    <row r="795" spans="1:3">
      <c r="A795" s="171">
        <v>44120.746527777781</v>
      </c>
      <c r="B795">
        <v>20.399999999999999</v>
      </c>
      <c r="C795">
        <v>38.799999999999997</v>
      </c>
    </row>
    <row r="796" spans="1:3">
      <c r="A796" s="171">
        <v>44120.75</v>
      </c>
      <c r="B796">
        <v>20.399999999999999</v>
      </c>
      <c r="C796">
        <v>38.799999999999997</v>
      </c>
    </row>
    <row r="797" spans="1:3">
      <c r="A797" s="171">
        <v>44120.753472222219</v>
      </c>
      <c r="B797">
        <v>20.399999999999999</v>
      </c>
      <c r="C797">
        <v>38.799999999999997</v>
      </c>
    </row>
    <row r="798" spans="1:3">
      <c r="A798" s="171">
        <v>44120.756944444445</v>
      </c>
      <c r="B798">
        <v>20.399999999999999</v>
      </c>
      <c r="C798">
        <v>38.9</v>
      </c>
    </row>
    <row r="799" spans="1:3">
      <c r="A799" s="171">
        <v>44120.760416666664</v>
      </c>
      <c r="B799">
        <v>20.399999999999999</v>
      </c>
      <c r="C799">
        <v>38.9</v>
      </c>
    </row>
    <row r="800" spans="1:3">
      <c r="A800" s="171">
        <v>44120.763888888891</v>
      </c>
      <c r="B800">
        <v>20.399999999999999</v>
      </c>
      <c r="C800">
        <v>38.9</v>
      </c>
    </row>
    <row r="801" spans="1:3">
      <c r="A801" s="171">
        <v>44120.767361111109</v>
      </c>
      <c r="B801">
        <v>20.399999999999999</v>
      </c>
      <c r="C801">
        <v>39</v>
      </c>
    </row>
    <row r="802" spans="1:3">
      <c r="A802" s="171">
        <v>44120.770833333336</v>
      </c>
      <c r="B802">
        <v>20.399999999999999</v>
      </c>
      <c r="C802">
        <v>39.1</v>
      </c>
    </row>
    <row r="803" spans="1:3">
      <c r="A803" s="171">
        <v>44120.774305555555</v>
      </c>
      <c r="B803">
        <v>20.399999999999999</v>
      </c>
      <c r="C803">
        <v>39.200000000000003</v>
      </c>
    </row>
    <row r="804" spans="1:3">
      <c r="A804" s="171">
        <v>44120.777777777781</v>
      </c>
      <c r="B804">
        <v>20.399999999999999</v>
      </c>
      <c r="C804">
        <v>39.299999999999997</v>
      </c>
    </row>
    <row r="805" spans="1:3">
      <c r="A805" s="171">
        <v>44120.78125</v>
      </c>
      <c r="B805">
        <v>20.399999999999999</v>
      </c>
      <c r="C805">
        <v>39.200000000000003</v>
      </c>
    </row>
    <row r="806" spans="1:3">
      <c r="A806" s="171">
        <v>44120.784722222219</v>
      </c>
      <c r="B806">
        <v>20.399999999999999</v>
      </c>
      <c r="C806">
        <v>39.299999999999997</v>
      </c>
    </row>
    <row r="807" spans="1:3">
      <c r="A807" s="171">
        <v>44120.788194444445</v>
      </c>
      <c r="B807">
        <v>20.399999999999999</v>
      </c>
      <c r="C807">
        <v>39.200000000000003</v>
      </c>
    </row>
    <row r="808" spans="1:3">
      <c r="A808" s="171">
        <v>44120.791666666664</v>
      </c>
      <c r="B808">
        <v>20.399999999999999</v>
      </c>
      <c r="C808">
        <v>39.200000000000003</v>
      </c>
    </row>
    <row r="809" spans="1:3">
      <c r="A809" s="171">
        <v>44120.795138888891</v>
      </c>
      <c r="B809">
        <v>20.5</v>
      </c>
      <c r="C809">
        <v>39.200000000000003</v>
      </c>
    </row>
    <row r="810" spans="1:3">
      <c r="A810" s="171">
        <v>44120.798611111109</v>
      </c>
      <c r="B810">
        <v>20.5</v>
      </c>
      <c r="C810">
        <v>39.1</v>
      </c>
    </row>
    <row r="811" spans="1:3">
      <c r="A811" s="171">
        <v>44120.802083333336</v>
      </c>
      <c r="B811">
        <v>20.399999999999999</v>
      </c>
      <c r="C811">
        <v>39.1</v>
      </c>
    </row>
    <row r="812" spans="1:3">
      <c r="A812" s="171">
        <v>44120.805555555555</v>
      </c>
      <c r="B812">
        <v>20.5</v>
      </c>
      <c r="C812">
        <v>39</v>
      </c>
    </row>
    <row r="813" spans="1:3">
      <c r="A813" s="171">
        <v>44120.809027777781</v>
      </c>
      <c r="B813">
        <v>20.5</v>
      </c>
      <c r="C813">
        <v>39</v>
      </c>
    </row>
    <row r="814" spans="1:3">
      <c r="A814" s="171">
        <v>44120.8125</v>
      </c>
      <c r="B814">
        <v>20.399999999999999</v>
      </c>
      <c r="C814">
        <v>38.9</v>
      </c>
    </row>
    <row r="815" spans="1:3">
      <c r="A815" s="171">
        <v>44120.815972222219</v>
      </c>
      <c r="B815">
        <v>20.399999999999999</v>
      </c>
      <c r="C815">
        <v>38.799999999999997</v>
      </c>
    </row>
    <row r="816" spans="1:3">
      <c r="A816" s="171">
        <v>44120.819444444445</v>
      </c>
      <c r="B816">
        <v>20.5</v>
      </c>
      <c r="C816">
        <v>38.6</v>
      </c>
    </row>
    <row r="817" spans="1:3">
      <c r="A817" s="171">
        <v>44120.822916666664</v>
      </c>
      <c r="B817">
        <v>20.5</v>
      </c>
      <c r="C817">
        <v>38.5</v>
      </c>
    </row>
    <row r="818" spans="1:3">
      <c r="A818" s="171">
        <v>44120.826388888891</v>
      </c>
      <c r="B818">
        <v>20.5</v>
      </c>
      <c r="C818">
        <v>38.4</v>
      </c>
    </row>
    <row r="819" spans="1:3">
      <c r="A819" s="171">
        <v>44120.829861111109</v>
      </c>
      <c r="B819">
        <v>20.5</v>
      </c>
      <c r="C819">
        <v>38.299999999999997</v>
      </c>
    </row>
    <row r="820" spans="1:3">
      <c r="A820" s="171">
        <v>44120.833333333336</v>
      </c>
      <c r="B820">
        <v>20.5</v>
      </c>
      <c r="C820">
        <v>38.200000000000003</v>
      </c>
    </row>
    <row r="821" spans="1:3">
      <c r="A821" s="171">
        <v>44120.836805555555</v>
      </c>
      <c r="B821">
        <v>20.5</v>
      </c>
      <c r="C821">
        <v>38.200000000000003</v>
      </c>
    </row>
    <row r="822" spans="1:3">
      <c r="A822" s="171">
        <v>44120.840277777781</v>
      </c>
      <c r="B822">
        <v>20.5</v>
      </c>
      <c r="C822">
        <v>38.1</v>
      </c>
    </row>
    <row r="823" spans="1:3">
      <c r="A823" s="171">
        <v>44120.84375</v>
      </c>
      <c r="B823">
        <v>20.5</v>
      </c>
      <c r="C823">
        <v>38.1</v>
      </c>
    </row>
    <row r="824" spans="1:3">
      <c r="A824" s="171">
        <v>44120.847222222219</v>
      </c>
      <c r="B824">
        <v>20.5</v>
      </c>
      <c r="C824">
        <v>38.1</v>
      </c>
    </row>
    <row r="825" spans="1:3">
      <c r="A825" s="171">
        <v>44120.850694444445</v>
      </c>
      <c r="B825">
        <v>20.5</v>
      </c>
      <c r="C825">
        <v>38.1</v>
      </c>
    </row>
    <row r="826" spans="1:3">
      <c r="A826" s="171">
        <v>44120.854166666664</v>
      </c>
      <c r="B826">
        <v>20.5</v>
      </c>
      <c r="C826">
        <v>38.1</v>
      </c>
    </row>
    <row r="827" spans="1:3">
      <c r="A827" s="171">
        <v>44120.857638888891</v>
      </c>
      <c r="B827">
        <v>20.5</v>
      </c>
      <c r="C827">
        <v>38</v>
      </c>
    </row>
    <row r="828" spans="1:3">
      <c r="A828" s="171">
        <v>44120.861111111109</v>
      </c>
      <c r="B828">
        <v>20.5</v>
      </c>
      <c r="C828">
        <v>38.1</v>
      </c>
    </row>
    <row r="829" spans="1:3">
      <c r="A829" s="171">
        <v>44120.864583333336</v>
      </c>
      <c r="B829">
        <v>20.5</v>
      </c>
      <c r="C829">
        <v>38.1</v>
      </c>
    </row>
    <row r="830" spans="1:3">
      <c r="A830" s="171">
        <v>44120.868055555555</v>
      </c>
      <c r="B830">
        <v>20.5</v>
      </c>
      <c r="C830">
        <v>38.200000000000003</v>
      </c>
    </row>
    <row r="831" spans="1:3">
      <c r="A831" s="171">
        <v>44120.871527777781</v>
      </c>
      <c r="B831">
        <v>20.5</v>
      </c>
      <c r="C831">
        <v>38.200000000000003</v>
      </c>
    </row>
    <row r="832" spans="1:3">
      <c r="A832" s="171">
        <v>44120.875</v>
      </c>
      <c r="B832">
        <v>20.5</v>
      </c>
      <c r="C832">
        <v>38.200000000000003</v>
      </c>
    </row>
    <row r="833" spans="1:3">
      <c r="A833" s="171">
        <v>44120.878472222219</v>
      </c>
      <c r="B833">
        <v>20.5</v>
      </c>
      <c r="C833">
        <v>38.200000000000003</v>
      </c>
    </row>
    <row r="834" spans="1:3">
      <c r="A834" s="171">
        <v>44120.881944444445</v>
      </c>
      <c r="B834">
        <v>20.5</v>
      </c>
      <c r="C834">
        <v>38.299999999999997</v>
      </c>
    </row>
    <row r="835" spans="1:3">
      <c r="A835" s="171">
        <v>44120.885416666664</v>
      </c>
      <c r="B835">
        <v>20.5</v>
      </c>
      <c r="C835">
        <v>38.4</v>
      </c>
    </row>
    <row r="836" spans="1:3">
      <c r="A836" s="171">
        <v>44120.888888888891</v>
      </c>
      <c r="B836">
        <v>20.5</v>
      </c>
      <c r="C836">
        <v>38.5</v>
      </c>
    </row>
    <row r="837" spans="1:3">
      <c r="A837" s="171">
        <v>44120.892361111109</v>
      </c>
      <c r="B837">
        <v>20.5</v>
      </c>
      <c r="C837">
        <v>38.5</v>
      </c>
    </row>
    <row r="838" spans="1:3">
      <c r="A838" s="171">
        <v>44120.895833333336</v>
      </c>
      <c r="B838">
        <v>20.5</v>
      </c>
      <c r="C838">
        <v>38.700000000000003</v>
      </c>
    </row>
    <row r="839" spans="1:3">
      <c r="A839" s="171">
        <v>44120.899305555555</v>
      </c>
      <c r="B839">
        <v>20.5</v>
      </c>
      <c r="C839">
        <v>38.700000000000003</v>
      </c>
    </row>
    <row r="840" spans="1:3">
      <c r="A840" s="171">
        <v>44120.902777777781</v>
      </c>
      <c r="B840">
        <v>20.5</v>
      </c>
      <c r="C840">
        <v>38.799999999999997</v>
      </c>
    </row>
    <row r="841" spans="1:3">
      <c r="A841" s="171">
        <v>44120.90625</v>
      </c>
      <c r="B841">
        <v>20.5</v>
      </c>
      <c r="C841">
        <v>39</v>
      </c>
    </row>
    <row r="842" spans="1:3">
      <c r="A842" s="171">
        <v>44120.909722222219</v>
      </c>
      <c r="B842">
        <v>20.5</v>
      </c>
      <c r="C842">
        <v>39</v>
      </c>
    </row>
    <row r="843" spans="1:3">
      <c r="A843" s="171">
        <v>44120.913194444445</v>
      </c>
      <c r="B843">
        <v>20.5</v>
      </c>
      <c r="C843">
        <v>39.1</v>
      </c>
    </row>
    <row r="844" spans="1:3">
      <c r="A844" s="171">
        <v>44120.916666666664</v>
      </c>
      <c r="B844">
        <v>20.5</v>
      </c>
      <c r="C844">
        <v>39.1</v>
      </c>
    </row>
    <row r="845" spans="1:3">
      <c r="A845" s="171">
        <v>44120.920138888891</v>
      </c>
      <c r="B845">
        <v>20.5</v>
      </c>
      <c r="C845">
        <v>39.1</v>
      </c>
    </row>
    <row r="846" spans="1:3">
      <c r="A846" s="171">
        <v>44120.923611111109</v>
      </c>
      <c r="B846">
        <v>20.5</v>
      </c>
      <c r="C846">
        <v>39.1</v>
      </c>
    </row>
    <row r="847" spans="1:3">
      <c r="A847" s="171">
        <v>44120.927083333336</v>
      </c>
      <c r="B847">
        <v>20.5</v>
      </c>
      <c r="C847">
        <v>39.1</v>
      </c>
    </row>
    <row r="848" spans="1:3">
      <c r="A848" s="171">
        <v>44120.930555555555</v>
      </c>
      <c r="B848">
        <v>20.5</v>
      </c>
      <c r="C848">
        <v>39.1</v>
      </c>
    </row>
    <row r="849" spans="1:3">
      <c r="A849" s="171">
        <v>44120.934027777781</v>
      </c>
      <c r="B849">
        <v>20.5</v>
      </c>
      <c r="C849">
        <v>39.1</v>
      </c>
    </row>
    <row r="850" spans="1:3">
      <c r="A850" s="171">
        <v>44120.9375</v>
      </c>
      <c r="B850">
        <v>20.5</v>
      </c>
      <c r="C850">
        <v>39.1</v>
      </c>
    </row>
    <row r="851" spans="1:3">
      <c r="A851" s="171">
        <v>44120.940972222219</v>
      </c>
      <c r="B851">
        <v>20.5</v>
      </c>
      <c r="C851">
        <v>39.1</v>
      </c>
    </row>
    <row r="852" spans="1:3">
      <c r="A852" s="171">
        <v>44120.944444444445</v>
      </c>
      <c r="B852">
        <v>20.5</v>
      </c>
      <c r="C852">
        <v>39</v>
      </c>
    </row>
    <row r="853" spans="1:3">
      <c r="A853" s="171">
        <v>44120.947916666664</v>
      </c>
      <c r="B853">
        <v>20.5</v>
      </c>
      <c r="C853">
        <v>39</v>
      </c>
    </row>
    <row r="854" spans="1:3">
      <c r="A854" s="171">
        <v>44120.951388888891</v>
      </c>
      <c r="B854">
        <v>20.5</v>
      </c>
      <c r="C854">
        <v>39</v>
      </c>
    </row>
    <row r="855" spans="1:3">
      <c r="A855" s="171">
        <v>44120.954861111109</v>
      </c>
      <c r="B855">
        <v>20.5</v>
      </c>
      <c r="C855">
        <v>39</v>
      </c>
    </row>
    <row r="856" spans="1:3">
      <c r="A856" s="171">
        <v>44120.958333333336</v>
      </c>
      <c r="B856">
        <v>20.5</v>
      </c>
      <c r="C856">
        <v>39</v>
      </c>
    </row>
    <row r="857" spans="1:3">
      <c r="A857" s="171">
        <v>44120.961805555555</v>
      </c>
      <c r="B857">
        <v>20.5</v>
      </c>
      <c r="C857">
        <v>39</v>
      </c>
    </row>
    <row r="858" spans="1:3">
      <c r="A858" s="171">
        <v>44120.965277777781</v>
      </c>
      <c r="B858">
        <v>20.5</v>
      </c>
      <c r="C858">
        <v>39</v>
      </c>
    </row>
    <row r="859" spans="1:3">
      <c r="A859" s="171">
        <v>44120.96875</v>
      </c>
      <c r="B859">
        <v>20.5</v>
      </c>
      <c r="C859">
        <v>39.200000000000003</v>
      </c>
    </row>
    <row r="860" spans="1:3">
      <c r="A860" s="171">
        <v>44120.972222222219</v>
      </c>
      <c r="B860">
        <v>20.5</v>
      </c>
      <c r="C860">
        <v>39.200000000000003</v>
      </c>
    </row>
    <row r="861" spans="1:3">
      <c r="A861" s="171">
        <v>44120.975694444445</v>
      </c>
      <c r="B861">
        <v>20.5</v>
      </c>
      <c r="C861">
        <v>39.200000000000003</v>
      </c>
    </row>
    <row r="862" spans="1:3">
      <c r="A862" s="171">
        <v>44120.979166666664</v>
      </c>
      <c r="B862">
        <v>20.5</v>
      </c>
      <c r="C862">
        <v>39.200000000000003</v>
      </c>
    </row>
    <row r="863" spans="1:3">
      <c r="A863" s="171">
        <v>44120.982638888891</v>
      </c>
      <c r="B863">
        <v>20.5</v>
      </c>
      <c r="C863">
        <v>39.299999999999997</v>
      </c>
    </row>
    <row r="864" spans="1:3">
      <c r="A864" s="171">
        <v>44120.986111111109</v>
      </c>
      <c r="B864">
        <v>20.5</v>
      </c>
      <c r="C864">
        <v>39.299999999999997</v>
      </c>
    </row>
    <row r="865" spans="1:3">
      <c r="A865" s="171">
        <v>44120.989583333336</v>
      </c>
      <c r="B865">
        <v>20.5</v>
      </c>
      <c r="C865">
        <v>39.4</v>
      </c>
    </row>
    <row r="866" spans="1:3">
      <c r="A866" s="171">
        <v>44120.993055555555</v>
      </c>
      <c r="B866">
        <v>20.5</v>
      </c>
      <c r="C866">
        <v>39.4</v>
      </c>
    </row>
    <row r="867" spans="1:3">
      <c r="A867" s="171">
        <v>44120.996527777781</v>
      </c>
      <c r="B867">
        <v>20.5</v>
      </c>
      <c r="C867">
        <v>39.4</v>
      </c>
    </row>
    <row r="868" spans="1:3">
      <c r="A868" s="171">
        <v>44121</v>
      </c>
      <c r="B868">
        <v>20.5</v>
      </c>
      <c r="C868">
        <v>39.5</v>
      </c>
    </row>
    <row r="869" spans="1:3">
      <c r="A869" s="171">
        <v>44121.003472222219</v>
      </c>
      <c r="B869">
        <v>20.5</v>
      </c>
      <c r="C869">
        <v>39.5</v>
      </c>
    </row>
    <row r="870" spans="1:3">
      <c r="A870" s="171">
        <v>44121.006944444445</v>
      </c>
      <c r="B870">
        <v>20.5</v>
      </c>
      <c r="C870">
        <v>39.700000000000003</v>
      </c>
    </row>
    <row r="871" spans="1:3">
      <c r="A871" s="171">
        <v>44121.010416666664</v>
      </c>
      <c r="B871">
        <v>20.5</v>
      </c>
      <c r="C871">
        <v>39.799999999999997</v>
      </c>
    </row>
    <row r="872" spans="1:3">
      <c r="A872" s="171">
        <v>44121.013888888891</v>
      </c>
      <c r="B872">
        <v>20.5</v>
      </c>
      <c r="C872">
        <v>39.9</v>
      </c>
    </row>
    <row r="873" spans="1:3">
      <c r="A873" s="171">
        <v>44121.017361111109</v>
      </c>
      <c r="B873">
        <v>20.5</v>
      </c>
      <c r="C873">
        <v>40</v>
      </c>
    </row>
    <row r="874" spans="1:3">
      <c r="A874" s="171">
        <v>44121.020833333336</v>
      </c>
      <c r="B874">
        <v>20.5</v>
      </c>
      <c r="C874">
        <v>40.1</v>
      </c>
    </row>
    <row r="875" spans="1:3">
      <c r="A875" s="171">
        <v>44121.024305555555</v>
      </c>
      <c r="B875">
        <v>20.5</v>
      </c>
      <c r="C875">
        <v>40.1</v>
      </c>
    </row>
    <row r="876" spans="1:3">
      <c r="A876" s="171">
        <v>44121.027777777781</v>
      </c>
      <c r="B876">
        <v>20.5</v>
      </c>
      <c r="C876">
        <v>40.299999999999997</v>
      </c>
    </row>
    <row r="877" spans="1:3">
      <c r="A877" s="171">
        <v>44121.03125</v>
      </c>
      <c r="B877">
        <v>20.5</v>
      </c>
      <c r="C877">
        <v>40.4</v>
      </c>
    </row>
    <row r="878" spans="1:3">
      <c r="A878" s="171">
        <v>44121.034722222219</v>
      </c>
      <c r="B878">
        <v>20.5</v>
      </c>
      <c r="C878">
        <v>40.5</v>
      </c>
    </row>
    <row r="879" spans="1:3">
      <c r="A879" s="171">
        <v>44121.038194444445</v>
      </c>
      <c r="B879">
        <v>20.5</v>
      </c>
      <c r="C879">
        <v>40.5</v>
      </c>
    </row>
    <row r="880" spans="1:3">
      <c r="A880" s="171">
        <v>44121.041666666664</v>
      </c>
      <c r="B880">
        <v>20.5</v>
      </c>
      <c r="C880">
        <v>40.6</v>
      </c>
    </row>
    <row r="881" spans="1:3">
      <c r="A881" s="171">
        <v>44121.045138888891</v>
      </c>
      <c r="B881">
        <v>20.5</v>
      </c>
      <c r="C881">
        <v>40.6</v>
      </c>
    </row>
    <row r="882" spans="1:3">
      <c r="A882" s="171">
        <v>44121.048611111109</v>
      </c>
      <c r="B882">
        <v>20.5</v>
      </c>
      <c r="C882">
        <v>40.799999999999997</v>
      </c>
    </row>
    <row r="883" spans="1:3">
      <c r="A883" s="171">
        <v>44121.052083333336</v>
      </c>
      <c r="B883">
        <v>20.5</v>
      </c>
      <c r="C883">
        <v>40.799999999999997</v>
      </c>
    </row>
    <row r="884" spans="1:3">
      <c r="A884" s="171">
        <v>44121.055555555555</v>
      </c>
      <c r="B884">
        <v>20.5</v>
      </c>
      <c r="C884">
        <v>40.9</v>
      </c>
    </row>
    <row r="885" spans="1:3">
      <c r="A885" s="171">
        <v>44121.059027777781</v>
      </c>
      <c r="B885">
        <v>20.5</v>
      </c>
      <c r="C885">
        <v>40.9</v>
      </c>
    </row>
    <row r="886" spans="1:3">
      <c r="A886" s="171">
        <v>44121.0625</v>
      </c>
      <c r="B886">
        <v>20.5</v>
      </c>
      <c r="C886">
        <v>41</v>
      </c>
    </row>
    <row r="887" spans="1:3">
      <c r="A887" s="171">
        <v>44121.065972222219</v>
      </c>
      <c r="B887">
        <v>20.5</v>
      </c>
      <c r="C887">
        <v>41</v>
      </c>
    </row>
    <row r="888" spans="1:3">
      <c r="A888" s="171">
        <v>44121.069444444445</v>
      </c>
      <c r="B888">
        <v>20.5</v>
      </c>
      <c r="C888">
        <v>41.1</v>
      </c>
    </row>
    <row r="889" spans="1:3">
      <c r="A889" s="171">
        <v>44121.072916666664</v>
      </c>
      <c r="B889">
        <v>20.5</v>
      </c>
      <c r="C889">
        <v>41.1</v>
      </c>
    </row>
    <row r="890" spans="1:3">
      <c r="A890" s="171">
        <v>44121.076388888891</v>
      </c>
      <c r="B890">
        <v>20.5</v>
      </c>
      <c r="C890">
        <v>41.1</v>
      </c>
    </row>
    <row r="891" spans="1:3">
      <c r="A891" s="171">
        <v>44121.079861111109</v>
      </c>
      <c r="B891">
        <v>20.5</v>
      </c>
      <c r="C891">
        <v>41.1</v>
      </c>
    </row>
    <row r="892" spans="1:3">
      <c r="A892" s="171">
        <v>44121.083333333336</v>
      </c>
      <c r="B892">
        <v>20.5</v>
      </c>
      <c r="C892">
        <v>41.2</v>
      </c>
    </row>
    <row r="893" spans="1:3">
      <c r="A893" s="171">
        <v>44121.086805555555</v>
      </c>
      <c r="B893">
        <v>20.5</v>
      </c>
      <c r="C893">
        <v>41.2</v>
      </c>
    </row>
    <row r="894" spans="1:3">
      <c r="A894" s="171">
        <v>44121.090277777781</v>
      </c>
      <c r="B894">
        <v>20.5</v>
      </c>
      <c r="C894">
        <v>41.2</v>
      </c>
    </row>
    <row r="895" spans="1:3">
      <c r="A895" s="171">
        <v>44121.09375</v>
      </c>
      <c r="B895">
        <v>20.5</v>
      </c>
      <c r="C895">
        <v>41.2</v>
      </c>
    </row>
    <row r="896" spans="1:3">
      <c r="A896" s="171">
        <v>44121.097222222219</v>
      </c>
      <c r="B896">
        <v>20.5</v>
      </c>
      <c r="C896">
        <v>41.3</v>
      </c>
    </row>
    <row r="897" spans="1:3">
      <c r="A897" s="171">
        <v>44121.100694444445</v>
      </c>
      <c r="B897">
        <v>20.5</v>
      </c>
      <c r="C897">
        <v>41.3</v>
      </c>
    </row>
    <row r="898" spans="1:3">
      <c r="A898" s="171">
        <v>44121.104166666664</v>
      </c>
      <c r="B898">
        <v>20.5</v>
      </c>
      <c r="C898">
        <v>41.3</v>
      </c>
    </row>
    <row r="899" spans="1:3">
      <c r="A899" s="171">
        <v>44121.107638888891</v>
      </c>
      <c r="B899">
        <v>20.5</v>
      </c>
      <c r="C899">
        <v>41.2</v>
      </c>
    </row>
    <row r="900" spans="1:3">
      <c r="A900" s="171">
        <v>44121.111111111109</v>
      </c>
      <c r="B900">
        <v>20.5</v>
      </c>
      <c r="C900">
        <v>41.2</v>
      </c>
    </row>
    <row r="901" spans="1:3">
      <c r="A901" s="171">
        <v>44121.114583333336</v>
      </c>
      <c r="B901">
        <v>20.5</v>
      </c>
      <c r="C901">
        <v>41.1</v>
      </c>
    </row>
    <row r="902" spans="1:3">
      <c r="A902" s="171">
        <v>44121.118055555555</v>
      </c>
      <c r="B902">
        <v>20.5</v>
      </c>
      <c r="C902">
        <v>41.1</v>
      </c>
    </row>
    <row r="903" spans="1:3">
      <c r="A903" s="171">
        <v>44121.121527777781</v>
      </c>
      <c r="B903">
        <v>20.5</v>
      </c>
      <c r="C903">
        <v>41.2</v>
      </c>
    </row>
    <row r="904" spans="1:3">
      <c r="A904" s="171">
        <v>44121.125</v>
      </c>
      <c r="B904">
        <v>20.5</v>
      </c>
      <c r="C904">
        <v>41.2</v>
      </c>
    </row>
    <row r="905" spans="1:3">
      <c r="A905" s="171">
        <v>44121.128472222219</v>
      </c>
      <c r="B905">
        <v>20.5</v>
      </c>
      <c r="C905">
        <v>41.2</v>
      </c>
    </row>
    <row r="906" spans="1:3">
      <c r="A906" s="171">
        <v>44121.131944444445</v>
      </c>
      <c r="B906">
        <v>20.5</v>
      </c>
      <c r="C906">
        <v>41.3</v>
      </c>
    </row>
    <row r="907" spans="1:3">
      <c r="A907" s="171">
        <v>44121.135416666664</v>
      </c>
      <c r="B907">
        <v>20.5</v>
      </c>
      <c r="C907">
        <v>41.3</v>
      </c>
    </row>
    <row r="908" spans="1:3">
      <c r="A908" s="171">
        <v>44121.138888888891</v>
      </c>
      <c r="B908">
        <v>20.5</v>
      </c>
      <c r="C908">
        <v>41.4</v>
      </c>
    </row>
    <row r="909" spans="1:3">
      <c r="A909" s="171">
        <v>44121.142361111109</v>
      </c>
      <c r="B909">
        <v>20.5</v>
      </c>
      <c r="C909">
        <v>41.5</v>
      </c>
    </row>
    <row r="910" spans="1:3">
      <c r="A910" s="171">
        <v>44121.145833333336</v>
      </c>
      <c r="B910">
        <v>20.5</v>
      </c>
      <c r="C910">
        <v>41.6</v>
      </c>
    </row>
    <row r="911" spans="1:3">
      <c r="A911" s="171">
        <v>44121.149305555555</v>
      </c>
      <c r="B911">
        <v>20.5</v>
      </c>
      <c r="C911">
        <v>41.5</v>
      </c>
    </row>
    <row r="912" spans="1:3">
      <c r="A912" s="171">
        <v>44121.152777777781</v>
      </c>
      <c r="B912">
        <v>20.5</v>
      </c>
      <c r="C912">
        <v>41.6</v>
      </c>
    </row>
    <row r="913" spans="1:3">
      <c r="A913" s="171">
        <v>44121.15625</v>
      </c>
      <c r="B913">
        <v>20.5</v>
      </c>
      <c r="C913">
        <v>41.6</v>
      </c>
    </row>
    <row r="914" spans="1:3">
      <c r="A914" s="171">
        <v>44121.159722222219</v>
      </c>
      <c r="B914">
        <v>20.5</v>
      </c>
      <c r="C914">
        <v>41.6</v>
      </c>
    </row>
    <row r="915" spans="1:3">
      <c r="A915" s="171">
        <v>44121.163194444445</v>
      </c>
      <c r="B915">
        <v>20.5</v>
      </c>
      <c r="C915">
        <v>41.7</v>
      </c>
    </row>
    <row r="916" spans="1:3">
      <c r="A916" s="171">
        <v>44121.166666666664</v>
      </c>
      <c r="B916">
        <v>20.5</v>
      </c>
      <c r="C916">
        <v>41.7</v>
      </c>
    </row>
    <row r="917" spans="1:3">
      <c r="A917" s="171">
        <v>44121.170138888891</v>
      </c>
      <c r="B917">
        <v>20.5</v>
      </c>
      <c r="C917">
        <v>41.6</v>
      </c>
    </row>
    <row r="918" spans="1:3">
      <c r="A918" s="171">
        <v>44121.173611111109</v>
      </c>
      <c r="B918">
        <v>20.5</v>
      </c>
      <c r="C918">
        <v>41.7</v>
      </c>
    </row>
    <row r="919" spans="1:3">
      <c r="A919" s="171">
        <v>44121.177083333336</v>
      </c>
      <c r="B919">
        <v>20.5</v>
      </c>
      <c r="C919">
        <v>41.6</v>
      </c>
    </row>
    <row r="920" spans="1:3">
      <c r="A920" s="171">
        <v>44121.180555555555</v>
      </c>
      <c r="B920">
        <v>20.5</v>
      </c>
      <c r="C920">
        <v>41.6</v>
      </c>
    </row>
    <row r="921" spans="1:3">
      <c r="A921" s="171">
        <v>44121.184027777781</v>
      </c>
      <c r="B921">
        <v>20.5</v>
      </c>
      <c r="C921">
        <v>41.7</v>
      </c>
    </row>
    <row r="922" spans="1:3">
      <c r="A922" s="171">
        <v>44121.1875</v>
      </c>
      <c r="B922">
        <v>20.5</v>
      </c>
      <c r="C922">
        <v>41.6</v>
      </c>
    </row>
    <row r="923" spans="1:3">
      <c r="A923" s="171">
        <v>44121.190972222219</v>
      </c>
      <c r="B923">
        <v>20.5</v>
      </c>
      <c r="C923">
        <v>41.6</v>
      </c>
    </row>
    <row r="924" spans="1:3">
      <c r="A924" s="171">
        <v>44121.194444444445</v>
      </c>
      <c r="B924">
        <v>20.399999999999999</v>
      </c>
      <c r="C924">
        <v>41.7</v>
      </c>
    </row>
    <row r="925" spans="1:3">
      <c r="A925" s="171">
        <v>44121.197916666664</v>
      </c>
      <c r="B925">
        <v>20.5</v>
      </c>
      <c r="C925">
        <v>41.6</v>
      </c>
    </row>
    <row r="926" spans="1:3">
      <c r="A926" s="171">
        <v>44121.201388888891</v>
      </c>
      <c r="B926">
        <v>20.5</v>
      </c>
      <c r="C926">
        <v>41.6</v>
      </c>
    </row>
    <row r="927" spans="1:3">
      <c r="A927" s="171">
        <v>44121.204861111109</v>
      </c>
      <c r="B927">
        <v>20.5</v>
      </c>
      <c r="C927">
        <v>41.6</v>
      </c>
    </row>
    <row r="928" spans="1:3">
      <c r="A928" s="171">
        <v>44121.208333333336</v>
      </c>
      <c r="B928">
        <v>20.5</v>
      </c>
      <c r="C928">
        <v>41.5</v>
      </c>
    </row>
    <row r="929" spans="1:3">
      <c r="A929" s="171">
        <v>44121.211805555555</v>
      </c>
      <c r="B929">
        <v>20.5</v>
      </c>
      <c r="C929">
        <v>41.6</v>
      </c>
    </row>
    <row r="930" spans="1:3">
      <c r="A930" s="171">
        <v>44121.215277777781</v>
      </c>
      <c r="B930">
        <v>20.5</v>
      </c>
      <c r="C930">
        <v>41.6</v>
      </c>
    </row>
    <row r="931" spans="1:3">
      <c r="A931" s="171">
        <v>44121.21875</v>
      </c>
      <c r="B931">
        <v>20.5</v>
      </c>
      <c r="C931">
        <v>41.6</v>
      </c>
    </row>
    <row r="932" spans="1:3">
      <c r="A932" s="171">
        <v>44121.222222222219</v>
      </c>
      <c r="B932">
        <v>20.5</v>
      </c>
      <c r="C932">
        <v>41.6</v>
      </c>
    </row>
    <row r="933" spans="1:3">
      <c r="A933" s="171">
        <v>44121.225694444445</v>
      </c>
      <c r="B933">
        <v>20.5</v>
      </c>
      <c r="C933">
        <v>41.6</v>
      </c>
    </row>
    <row r="934" spans="1:3">
      <c r="A934" s="171">
        <v>44121.229166666664</v>
      </c>
      <c r="B934">
        <v>20.5</v>
      </c>
      <c r="C934">
        <v>41.6</v>
      </c>
    </row>
    <row r="935" spans="1:3">
      <c r="A935" s="171">
        <v>44121.232638888891</v>
      </c>
      <c r="B935">
        <v>20.5</v>
      </c>
      <c r="C935">
        <v>41.6</v>
      </c>
    </row>
    <row r="936" spans="1:3">
      <c r="A936" s="171">
        <v>44121.236111111109</v>
      </c>
      <c r="B936">
        <v>20.5</v>
      </c>
      <c r="C936">
        <v>41.7</v>
      </c>
    </row>
    <row r="937" spans="1:3">
      <c r="A937" s="171">
        <v>44121.239583333336</v>
      </c>
      <c r="B937">
        <v>20.5</v>
      </c>
      <c r="C937">
        <v>41.6</v>
      </c>
    </row>
    <row r="938" spans="1:3">
      <c r="A938" s="171">
        <v>44121.243055555555</v>
      </c>
      <c r="B938">
        <v>20.5</v>
      </c>
      <c r="C938">
        <v>41.6</v>
      </c>
    </row>
    <row r="939" spans="1:3">
      <c r="A939" s="171">
        <v>44121.246527777781</v>
      </c>
      <c r="B939">
        <v>20.5</v>
      </c>
      <c r="C939">
        <v>41.7</v>
      </c>
    </row>
    <row r="940" spans="1:3">
      <c r="A940" s="171">
        <v>44121.25</v>
      </c>
      <c r="B940">
        <v>20.5</v>
      </c>
      <c r="C940">
        <v>41.7</v>
      </c>
    </row>
    <row r="941" spans="1:3">
      <c r="A941" s="171">
        <v>44121.253472222219</v>
      </c>
      <c r="B941">
        <v>20.5</v>
      </c>
      <c r="C941">
        <v>41.7</v>
      </c>
    </row>
    <row r="942" spans="1:3">
      <c r="A942" s="171">
        <v>44121.256944444445</v>
      </c>
      <c r="B942">
        <v>20.5</v>
      </c>
      <c r="C942">
        <v>41.8</v>
      </c>
    </row>
    <row r="943" spans="1:3">
      <c r="A943" s="171">
        <v>44121.260416666664</v>
      </c>
      <c r="B943">
        <v>20.5</v>
      </c>
      <c r="C943">
        <v>41.8</v>
      </c>
    </row>
    <row r="944" spans="1:3">
      <c r="A944" s="171">
        <v>44121.263888888891</v>
      </c>
      <c r="B944">
        <v>20.5</v>
      </c>
      <c r="C944">
        <v>41.8</v>
      </c>
    </row>
    <row r="945" spans="1:3">
      <c r="A945" s="171">
        <v>44121.267361111109</v>
      </c>
      <c r="B945">
        <v>20.5</v>
      </c>
      <c r="C945">
        <v>41.9</v>
      </c>
    </row>
    <row r="946" spans="1:3">
      <c r="A946" s="171">
        <v>44121.270833333336</v>
      </c>
      <c r="B946">
        <v>20.5</v>
      </c>
      <c r="C946">
        <v>41.9</v>
      </c>
    </row>
    <row r="947" spans="1:3">
      <c r="A947" s="171">
        <v>44121.274305555555</v>
      </c>
      <c r="B947">
        <v>20.5</v>
      </c>
      <c r="C947">
        <v>42</v>
      </c>
    </row>
    <row r="948" spans="1:3">
      <c r="A948" s="171">
        <v>44121.277777777781</v>
      </c>
      <c r="B948">
        <v>20.5</v>
      </c>
      <c r="C948">
        <v>42.1</v>
      </c>
    </row>
    <row r="949" spans="1:3">
      <c r="A949" s="171">
        <v>44121.28125</v>
      </c>
      <c r="B949">
        <v>20.5</v>
      </c>
      <c r="C949">
        <v>42.1</v>
      </c>
    </row>
    <row r="950" spans="1:3">
      <c r="A950" s="171">
        <v>44121.284722222219</v>
      </c>
      <c r="B950">
        <v>20.399999999999999</v>
      </c>
      <c r="C950">
        <v>42.2</v>
      </c>
    </row>
    <row r="951" spans="1:3">
      <c r="A951" s="171">
        <v>44121.288194444445</v>
      </c>
      <c r="B951">
        <v>20.5</v>
      </c>
      <c r="C951">
        <v>42.2</v>
      </c>
    </row>
    <row r="952" spans="1:3">
      <c r="A952" s="171">
        <v>44121.291666666664</v>
      </c>
      <c r="B952">
        <v>20.5</v>
      </c>
      <c r="C952">
        <v>42.2</v>
      </c>
    </row>
    <row r="953" spans="1:3">
      <c r="A953" s="171">
        <v>44121.295138888891</v>
      </c>
      <c r="B953">
        <v>20.5</v>
      </c>
      <c r="C953">
        <v>42.3</v>
      </c>
    </row>
    <row r="954" spans="1:3">
      <c r="A954" s="171">
        <v>44121.298611111109</v>
      </c>
      <c r="B954">
        <v>20.5</v>
      </c>
      <c r="C954">
        <v>42.2</v>
      </c>
    </row>
    <row r="955" spans="1:3">
      <c r="A955" s="171">
        <v>44121.302083333336</v>
      </c>
      <c r="B955">
        <v>20.5</v>
      </c>
      <c r="C955">
        <v>42.2</v>
      </c>
    </row>
    <row r="956" spans="1:3">
      <c r="A956" s="171">
        <v>44121.305555555555</v>
      </c>
      <c r="B956">
        <v>20.5</v>
      </c>
      <c r="C956">
        <v>42.3</v>
      </c>
    </row>
    <row r="957" spans="1:3">
      <c r="A957" s="171">
        <v>44121.309027777781</v>
      </c>
      <c r="B957">
        <v>20.5</v>
      </c>
      <c r="C957">
        <v>42.3</v>
      </c>
    </row>
    <row r="958" spans="1:3">
      <c r="A958" s="171">
        <v>44121.3125</v>
      </c>
      <c r="B958">
        <v>20.5</v>
      </c>
      <c r="C958">
        <v>42.3</v>
      </c>
    </row>
    <row r="959" spans="1:3">
      <c r="A959" s="171">
        <v>44121.315972222219</v>
      </c>
      <c r="B959">
        <v>20.5</v>
      </c>
      <c r="C959">
        <v>42.4</v>
      </c>
    </row>
    <row r="960" spans="1:3">
      <c r="A960" s="171">
        <v>44121.319444444445</v>
      </c>
      <c r="B960">
        <v>20.5</v>
      </c>
      <c r="C960">
        <v>42.3</v>
      </c>
    </row>
    <row r="961" spans="1:3">
      <c r="A961" s="171">
        <v>44121.322916666664</v>
      </c>
      <c r="B961">
        <v>20.5</v>
      </c>
      <c r="C961">
        <v>42.3</v>
      </c>
    </row>
    <row r="962" spans="1:3">
      <c r="A962" s="171">
        <v>44121.326388888891</v>
      </c>
      <c r="B962">
        <v>20.5</v>
      </c>
      <c r="C962">
        <v>42.4</v>
      </c>
    </row>
    <row r="963" spans="1:3">
      <c r="A963" s="171">
        <v>44121.329861111109</v>
      </c>
      <c r="B963">
        <v>20.5</v>
      </c>
      <c r="C963">
        <v>42.5</v>
      </c>
    </row>
    <row r="964" spans="1:3">
      <c r="A964" s="171">
        <v>44121.333333333336</v>
      </c>
      <c r="B964">
        <v>20.5</v>
      </c>
      <c r="C964">
        <v>42.5</v>
      </c>
    </row>
    <row r="965" spans="1:3">
      <c r="A965" s="171">
        <v>44121.336805555555</v>
      </c>
      <c r="B965">
        <v>20.5</v>
      </c>
      <c r="C965">
        <v>42.5</v>
      </c>
    </row>
    <row r="966" spans="1:3">
      <c r="A966" s="171">
        <v>44121.340277777781</v>
      </c>
      <c r="B966">
        <v>20.5</v>
      </c>
      <c r="C966">
        <v>42.6</v>
      </c>
    </row>
    <row r="967" spans="1:3">
      <c r="A967" s="171">
        <v>44121.34375</v>
      </c>
      <c r="B967">
        <v>20.5</v>
      </c>
      <c r="C967">
        <v>42.7</v>
      </c>
    </row>
    <row r="968" spans="1:3">
      <c r="A968" s="171">
        <v>44121.347222222219</v>
      </c>
      <c r="B968">
        <v>20.5</v>
      </c>
      <c r="C968">
        <v>42.7</v>
      </c>
    </row>
    <row r="969" spans="1:3">
      <c r="A969" s="171">
        <v>44121.350694444445</v>
      </c>
      <c r="B969">
        <v>20.5</v>
      </c>
      <c r="C969">
        <v>42.7</v>
      </c>
    </row>
    <row r="970" spans="1:3">
      <c r="A970" s="171">
        <v>44121.354166666664</v>
      </c>
      <c r="B970">
        <v>20.5</v>
      </c>
      <c r="C970">
        <v>42.7</v>
      </c>
    </row>
    <row r="971" spans="1:3">
      <c r="A971" s="171">
        <v>44121.357638888891</v>
      </c>
      <c r="B971">
        <v>20.399999999999999</v>
      </c>
      <c r="C971">
        <v>42.8</v>
      </c>
    </row>
    <row r="972" spans="1:3">
      <c r="A972" s="171">
        <v>44121.361111111109</v>
      </c>
      <c r="B972">
        <v>20.5</v>
      </c>
      <c r="C972">
        <v>42.8</v>
      </c>
    </row>
    <row r="973" spans="1:3">
      <c r="A973" s="171">
        <v>44121.364583333336</v>
      </c>
      <c r="B973">
        <v>20.5</v>
      </c>
      <c r="C973">
        <v>42.8</v>
      </c>
    </row>
    <row r="974" spans="1:3">
      <c r="A974" s="171">
        <v>44121.368055555555</v>
      </c>
      <c r="B974">
        <v>20.5</v>
      </c>
      <c r="C974">
        <v>42.9</v>
      </c>
    </row>
    <row r="975" spans="1:3">
      <c r="A975" s="171">
        <v>44121.371527777781</v>
      </c>
      <c r="B975">
        <v>20.5</v>
      </c>
      <c r="C975">
        <v>42.9</v>
      </c>
    </row>
    <row r="976" spans="1:3">
      <c r="A976" s="171">
        <v>44121.375</v>
      </c>
      <c r="B976">
        <v>20.399999999999999</v>
      </c>
      <c r="C976">
        <v>42.9</v>
      </c>
    </row>
    <row r="977" spans="1:3">
      <c r="A977" s="171">
        <v>44121.378472222219</v>
      </c>
      <c r="B977">
        <v>20.399999999999999</v>
      </c>
      <c r="C977">
        <v>43</v>
      </c>
    </row>
    <row r="978" spans="1:3">
      <c r="A978" s="171">
        <v>44121.381944444445</v>
      </c>
      <c r="B978">
        <v>20.5</v>
      </c>
      <c r="C978">
        <v>43</v>
      </c>
    </row>
    <row r="979" spans="1:3">
      <c r="A979" s="171">
        <v>44121.385416666664</v>
      </c>
      <c r="B979">
        <v>20.5</v>
      </c>
      <c r="C979">
        <v>43</v>
      </c>
    </row>
    <row r="980" spans="1:3">
      <c r="A980" s="171">
        <v>44121.388888888891</v>
      </c>
      <c r="B980">
        <v>20.5</v>
      </c>
      <c r="C980">
        <v>43</v>
      </c>
    </row>
    <row r="981" spans="1:3">
      <c r="A981" s="171">
        <v>44121.392361111109</v>
      </c>
      <c r="B981">
        <v>20.5</v>
      </c>
      <c r="C981">
        <v>43.1</v>
      </c>
    </row>
    <row r="982" spans="1:3">
      <c r="A982" s="171">
        <v>44121.395833333336</v>
      </c>
      <c r="B982">
        <v>20.5</v>
      </c>
      <c r="C982">
        <v>43.1</v>
      </c>
    </row>
    <row r="983" spans="1:3">
      <c r="A983" s="171">
        <v>44121.399305555555</v>
      </c>
      <c r="B983">
        <v>20.5</v>
      </c>
      <c r="C983">
        <v>43.2</v>
      </c>
    </row>
    <row r="984" spans="1:3">
      <c r="A984" s="171">
        <v>44121.402777777781</v>
      </c>
      <c r="B984">
        <v>20.5</v>
      </c>
      <c r="C984">
        <v>43.3</v>
      </c>
    </row>
    <row r="985" spans="1:3">
      <c r="A985" s="171">
        <v>44121.40625</v>
      </c>
      <c r="B985">
        <v>20.5</v>
      </c>
      <c r="C985">
        <v>43.4</v>
      </c>
    </row>
    <row r="986" spans="1:3">
      <c r="A986" s="171">
        <v>44121.409722222219</v>
      </c>
      <c r="B986">
        <v>20.5</v>
      </c>
      <c r="C986">
        <v>43.5</v>
      </c>
    </row>
    <row r="987" spans="1:3">
      <c r="A987" s="171">
        <v>44121.413194444445</v>
      </c>
      <c r="B987">
        <v>20.5</v>
      </c>
      <c r="C987">
        <v>43.6</v>
      </c>
    </row>
    <row r="988" spans="1:3">
      <c r="A988" s="171">
        <v>44121.416666666664</v>
      </c>
      <c r="B988">
        <v>20.399999999999999</v>
      </c>
      <c r="C988">
        <v>43.6</v>
      </c>
    </row>
    <row r="989" spans="1:3">
      <c r="A989" s="171">
        <v>44121.420138888891</v>
      </c>
      <c r="B989">
        <v>20.399999999999999</v>
      </c>
      <c r="C989">
        <v>43.7</v>
      </c>
    </row>
    <row r="990" spans="1:3">
      <c r="A990" s="171">
        <v>44121.423611111109</v>
      </c>
      <c r="B990">
        <v>20.399999999999999</v>
      </c>
      <c r="C990">
        <v>43.7</v>
      </c>
    </row>
    <row r="991" spans="1:3">
      <c r="A991" s="171">
        <v>44121.427083333336</v>
      </c>
      <c r="B991">
        <v>20.5</v>
      </c>
      <c r="C991">
        <v>43.8</v>
      </c>
    </row>
    <row r="992" spans="1:3">
      <c r="A992" s="171">
        <v>44121.430555555555</v>
      </c>
      <c r="B992">
        <v>20.5</v>
      </c>
      <c r="C992">
        <v>43.8</v>
      </c>
    </row>
    <row r="993" spans="1:3">
      <c r="A993" s="171">
        <v>44121.434027777781</v>
      </c>
      <c r="B993">
        <v>20.5</v>
      </c>
      <c r="C993">
        <v>43.9</v>
      </c>
    </row>
    <row r="994" spans="1:3">
      <c r="A994" s="171">
        <v>44121.4375</v>
      </c>
      <c r="B994">
        <v>20.5</v>
      </c>
      <c r="C994">
        <v>43.9</v>
      </c>
    </row>
    <row r="995" spans="1:3">
      <c r="A995" s="171">
        <v>44121.440972222219</v>
      </c>
      <c r="B995">
        <v>20.5</v>
      </c>
      <c r="C995">
        <v>43.9</v>
      </c>
    </row>
    <row r="996" spans="1:3">
      <c r="A996" s="171">
        <v>44121.444444444445</v>
      </c>
      <c r="B996">
        <v>20.5</v>
      </c>
      <c r="C996">
        <v>43.9</v>
      </c>
    </row>
    <row r="997" spans="1:3">
      <c r="A997" s="171">
        <v>44121.447916666664</v>
      </c>
      <c r="B997">
        <v>20.5</v>
      </c>
      <c r="C997">
        <v>43.9</v>
      </c>
    </row>
    <row r="998" spans="1:3">
      <c r="A998" s="171">
        <v>44121.451388888891</v>
      </c>
      <c r="B998">
        <v>20.399999999999999</v>
      </c>
      <c r="C998">
        <v>44</v>
      </c>
    </row>
    <row r="999" spans="1:3">
      <c r="A999" s="171">
        <v>44121.454861111109</v>
      </c>
      <c r="B999">
        <v>20.5</v>
      </c>
      <c r="C999">
        <v>44</v>
      </c>
    </row>
    <row r="1000" spans="1:3">
      <c r="A1000" s="171">
        <v>44121.458333333336</v>
      </c>
      <c r="B1000">
        <v>20.5</v>
      </c>
      <c r="C1000">
        <v>44.1</v>
      </c>
    </row>
    <row r="1001" spans="1:3">
      <c r="A1001" s="171">
        <v>44121.461805555555</v>
      </c>
      <c r="B1001">
        <v>20.5</v>
      </c>
      <c r="C1001">
        <v>44</v>
      </c>
    </row>
    <row r="1002" spans="1:3">
      <c r="A1002" s="171">
        <v>44121.465277777781</v>
      </c>
      <c r="B1002">
        <v>20.5</v>
      </c>
      <c r="C1002">
        <v>44.1</v>
      </c>
    </row>
    <row r="1003" spans="1:3">
      <c r="A1003" s="171">
        <v>44121.46875</v>
      </c>
      <c r="B1003">
        <v>20.5</v>
      </c>
      <c r="C1003">
        <v>44.1</v>
      </c>
    </row>
    <row r="1004" spans="1:3">
      <c r="A1004" s="171">
        <v>44121.472222222219</v>
      </c>
      <c r="B1004">
        <v>20.399999999999999</v>
      </c>
      <c r="C1004">
        <v>44.1</v>
      </c>
    </row>
    <row r="1005" spans="1:3">
      <c r="A1005" s="171">
        <v>44121.475694444445</v>
      </c>
      <c r="B1005">
        <v>20.399999999999999</v>
      </c>
      <c r="C1005">
        <v>44.2</v>
      </c>
    </row>
    <row r="1006" spans="1:3">
      <c r="A1006" s="171">
        <v>44121.479166666664</v>
      </c>
      <c r="B1006">
        <v>20.399999999999999</v>
      </c>
      <c r="C1006">
        <v>44.2</v>
      </c>
    </row>
    <row r="1007" spans="1:3">
      <c r="A1007" s="171">
        <v>44121.482638888891</v>
      </c>
      <c r="B1007">
        <v>20.5</v>
      </c>
      <c r="C1007">
        <v>44.2</v>
      </c>
    </row>
    <row r="1008" spans="1:3">
      <c r="A1008" s="171">
        <v>44121.486111111109</v>
      </c>
      <c r="B1008">
        <v>20.5</v>
      </c>
      <c r="C1008">
        <v>44.2</v>
      </c>
    </row>
    <row r="1009" spans="1:3">
      <c r="A1009" s="171">
        <v>44121.489583333336</v>
      </c>
      <c r="B1009">
        <v>20.5</v>
      </c>
      <c r="C1009">
        <v>44.3</v>
      </c>
    </row>
    <row r="1010" spans="1:3">
      <c r="A1010" s="171">
        <v>44121.493055555555</v>
      </c>
      <c r="B1010">
        <v>20.5</v>
      </c>
      <c r="C1010">
        <v>44.3</v>
      </c>
    </row>
    <row r="1011" spans="1:3">
      <c r="A1011" s="171">
        <v>44121.496527777781</v>
      </c>
      <c r="B1011">
        <v>20.5</v>
      </c>
      <c r="C1011">
        <v>44.3</v>
      </c>
    </row>
    <row r="1012" spans="1:3">
      <c r="A1012" s="171">
        <v>44121.5</v>
      </c>
      <c r="B1012">
        <v>20.5</v>
      </c>
      <c r="C1012">
        <v>44.4</v>
      </c>
    </row>
    <row r="1013" spans="1:3">
      <c r="A1013" s="171">
        <v>44121.503472222219</v>
      </c>
      <c r="B1013">
        <v>20.5</v>
      </c>
      <c r="C1013">
        <v>44.4</v>
      </c>
    </row>
    <row r="1014" spans="1:3">
      <c r="A1014" s="171">
        <v>44121.506944444445</v>
      </c>
      <c r="B1014">
        <v>20.399999999999999</v>
      </c>
      <c r="C1014">
        <v>44.5</v>
      </c>
    </row>
    <row r="1015" spans="1:3">
      <c r="A1015" s="171">
        <v>44121.510416666664</v>
      </c>
      <c r="B1015">
        <v>20.399999999999999</v>
      </c>
      <c r="C1015">
        <v>44.5</v>
      </c>
    </row>
    <row r="1016" spans="1:3">
      <c r="A1016" s="171">
        <v>44121.513888888891</v>
      </c>
      <c r="B1016">
        <v>20.399999999999999</v>
      </c>
      <c r="C1016">
        <v>44.5</v>
      </c>
    </row>
    <row r="1017" spans="1:3">
      <c r="A1017" s="171">
        <v>44121.517361111109</v>
      </c>
      <c r="B1017">
        <v>20.5</v>
      </c>
      <c r="C1017">
        <v>44.5</v>
      </c>
    </row>
    <row r="1018" spans="1:3">
      <c r="A1018" s="171">
        <v>44121.520833333336</v>
      </c>
      <c r="B1018">
        <v>20.5</v>
      </c>
      <c r="C1018">
        <v>44.5</v>
      </c>
    </row>
    <row r="1019" spans="1:3">
      <c r="A1019" s="171">
        <v>44121.524305555555</v>
      </c>
      <c r="B1019">
        <v>20.399999999999999</v>
      </c>
      <c r="C1019">
        <v>44.6</v>
      </c>
    </row>
    <row r="1020" spans="1:3">
      <c r="A1020" s="171">
        <v>44121.527777777781</v>
      </c>
      <c r="B1020">
        <v>20.399999999999999</v>
      </c>
      <c r="C1020">
        <v>44.6</v>
      </c>
    </row>
    <row r="1021" spans="1:3">
      <c r="A1021" s="171">
        <v>44121.53125</v>
      </c>
      <c r="B1021">
        <v>20.5</v>
      </c>
      <c r="C1021">
        <v>44.6</v>
      </c>
    </row>
    <row r="1022" spans="1:3">
      <c r="A1022" s="171">
        <v>44121.534722222219</v>
      </c>
      <c r="B1022">
        <v>20.5</v>
      </c>
      <c r="C1022">
        <v>44.5</v>
      </c>
    </row>
    <row r="1023" spans="1:3">
      <c r="A1023" s="171">
        <v>44121.538194444445</v>
      </c>
      <c r="B1023">
        <v>20.399999999999999</v>
      </c>
      <c r="C1023">
        <v>44.6</v>
      </c>
    </row>
    <row r="1024" spans="1:3">
      <c r="A1024" s="171">
        <v>44121.541666666664</v>
      </c>
      <c r="B1024">
        <v>20.399999999999999</v>
      </c>
      <c r="C1024">
        <v>44.7</v>
      </c>
    </row>
    <row r="1025" spans="1:3">
      <c r="A1025" s="171">
        <v>44121.545138888891</v>
      </c>
      <c r="B1025">
        <v>20.399999999999999</v>
      </c>
      <c r="C1025">
        <v>44.7</v>
      </c>
    </row>
    <row r="1026" spans="1:3">
      <c r="A1026" s="171">
        <v>44121.548611111109</v>
      </c>
      <c r="B1026">
        <v>20.5</v>
      </c>
      <c r="C1026">
        <v>44.7</v>
      </c>
    </row>
    <row r="1027" spans="1:3">
      <c r="A1027" s="171">
        <v>44121.552083333336</v>
      </c>
      <c r="B1027">
        <v>20.5</v>
      </c>
      <c r="C1027">
        <v>44.7</v>
      </c>
    </row>
    <row r="1028" spans="1:3">
      <c r="A1028" s="171">
        <v>44121.555555555555</v>
      </c>
      <c r="B1028">
        <v>20.5</v>
      </c>
      <c r="C1028">
        <v>44.6</v>
      </c>
    </row>
    <row r="1029" spans="1:3">
      <c r="A1029" s="171">
        <v>44121.559027777781</v>
      </c>
      <c r="B1029">
        <v>20.5</v>
      </c>
      <c r="C1029">
        <v>44.7</v>
      </c>
    </row>
    <row r="1030" spans="1:3">
      <c r="A1030" s="171">
        <v>44121.5625</v>
      </c>
      <c r="B1030">
        <v>20.5</v>
      </c>
      <c r="C1030">
        <v>44.8</v>
      </c>
    </row>
    <row r="1031" spans="1:3">
      <c r="A1031" s="171">
        <v>44121.565972222219</v>
      </c>
      <c r="B1031">
        <v>20.5</v>
      </c>
      <c r="C1031">
        <v>44.8</v>
      </c>
    </row>
    <row r="1032" spans="1:3">
      <c r="A1032" s="171">
        <v>44121.569444444445</v>
      </c>
      <c r="B1032">
        <v>20.5</v>
      </c>
      <c r="C1032">
        <v>44.8</v>
      </c>
    </row>
    <row r="1033" spans="1:3">
      <c r="A1033" s="171">
        <v>44121.572916666664</v>
      </c>
      <c r="B1033">
        <v>20.5</v>
      </c>
      <c r="C1033">
        <v>44.8</v>
      </c>
    </row>
    <row r="1034" spans="1:3">
      <c r="A1034" s="171">
        <v>44121.576388888891</v>
      </c>
      <c r="B1034">
        <v>20.5</v>
      </c>
      <c r="C1034">
        <v>44.9</v>
      </c>
    </row>
    <row r="1035" spans="1:3">
      <c r="A1035" s="171">
        <v>44121.579861111109</v>
      </c>
      <c r="B1035">
        <v>20.5</v>
      </c>
      <c r="C1035">
        <v>44.9</v>
      </c>
    </row>
    <row r="1036" spans="1:3">
      <c r="A1036" s="171">
        <v>44121.583333333336</v>
      </c>
      <c r="B1036">
        <v>20.5</v>
      </c>
      <c r="C1036">
        <v>45</v>
      </c>
    </row>
    <row r="1037" spans="1:3">
      <c r="A1037" s="171">
        <v>44121.586805555555</v>
      </c>
      <c r="B1037">
        <v>20.5</v>
      </c>
      <c r="C1037">
        <v>45</v>
      </c>
    </row>
    <row r="1038" spans="1:3">
      <c r="A1038" s="171">
        <v>44121.590277777781</v>
      </c>
      <c r="B1038">
        <v>20.5</v>
      </c>
      <c r="C1038">
        <v>45</v>
      </c>
    </row>
    <row r="1039" spans="1:3">
      <c r="A1039" s="171">
        <v>44121.59375</v>
      </c>
      <c r="B1039">
        <v>20.5</v>
      </c>
      <c r="C1039">
        <v>45</v>
      </c>
    </row>
    <row r="1040" spans="1:3">
      <c r="A1040" s="171">
        <v>44121.597222222219</v>
      </c>
      <c r="B1040">
        <v>20.399999999999999</v>
      </c>
      <c r="C1040">
        <v>45.1</v>
      </c>
    </row>
    <row r="1041" spans="1:3">
      <c r="A1041" s="171">
        <v>44121.600694444445</v>
      </c>
      <c r="B1041">
        <v>20.399999999999999</v>
      </c>
      <c r="C1041">
        <v>45.1</v>
      </c>
    </row>
    <row r="1042" spans="1:3">
      <c r="A1042" s="171">
        <v>44121.604166666664</v>
      </c>
      <c r="B1042">
        <v>20.399999999999999</v>
      </c>
      <c r="C1042">
        <v>45.1</v>
      </c>
    </row>
    <row r="1043" spans="1:3">
      <c r="A1043" s="171">
        <v>44121.607638888891</v>
      </c>
      <c r="B1043">
        <v>20.399999999999999</v>
      </c>
      <c r="C1043">
        <v>45.1</v>
      </c>
    </row>
    <row r="1044" spans="1:3">
      <c r="A1044" s="171">
        <v>44121.611111111109</v>
      </c>
      <c r="B1044">
        <v>20.5</v>
      </c>
      <c r="C1044">
        <v>45.1</v>
      </c>
    </row>
    <row r="1045" spans="1:3">
      <c r="A1045" s="171">
        <v>44121.614583333336</v>
      </c>
      <c r="B1045">
        <v>20.5</v>
      </c>
      <c r="C1045">
        <v>45.2</v>
      </c>
    </row>
    <row r="1046" spans="1:3">
      <c r="A1046" s="171">
        <v>44121.618055555555</v>
      </c>
      <c r="B1046">
        <v>20.399999999999999</v>
      </c>
      <c r="C1046">
        <v>45.3</v>
      </c>
    </row>
    <row r="1047" spans="1:3">
      <c r="A1047" s="171">
        <v>44121.621527777781</v>
      </c>
      <c r="B1047">
        <v>20.5</v>
      </c>
      <c r="C1047">
        <v>45.2</v>
      </c>
    </row>
    <row r="1048" spans="1:3">
      <c r="A1048" s="171">
        <v>44121.625</v>
      </c>
      <c r="B1048">
        <v>20.5</v>
      </c>
      <c r="C1048">
        <v>45.2</v>
      </c>
    </row>
    <row r="1049" spans="1:3">
      <c r="A1049" s="171">
        <v>44121.628472222219</v>
      </c>
      <c r="B1049">
        <v>20.399999999999999</v>
      </c>
      <c r="C1049">
        <v>45.3</v>
      </c>
    </row>
    <row r="1050" spans="1:3">
      <c r="A1050" s="171">
        <v>44121.631944444445</v>
      </c>
      <c r="B1050">
        <v>20.399999999999999</v>
      </c>
      <c r="C1050">
        <v>45.3</v>
      </c>
    </row>
    <row r="1051" spans="1:3">
      <c r="A1051" s="171">
        <v>44121.635416666664</v>
      </c>
      <c r="B1051">
        <v>20.5</v>
      </c>
      <c r="C1051">
        <v>45.4</v>
      </c>
    </row>
    <row r="1052" spans="1:3">
      <c r="A1052" s="171">
        <v>44121.638888888891</v>
      </c>
      <c r="B1052">
        <v>20.399999999999999</v>
      </c>
      <c r="C1052">
        <v>45.4</v>
      </c>
    </row>
    <row r="1053" spans="1:3">
      <c r="A1053" s="171">
        <v>44121.642361111109</v>
      </c>
      <c r="B1053">
        <v>20.399999999999999</v>
      </c>
      <c r="C1053">
        <v>45.4</v>
      </c>
    </row>
    <row r="1054" spans="1:3">
      <c r="A1054" s="171">
        <v>44121.645833333336</v>
      </c>
      <c r="B1054">
        <v>20.5</v>
      </c>
      <c r="C1054">
        <v>45.4</v>
      </c>
    </row>
    <row r="1055" spans="1:3">
      <c r="A1055" s="171">
        <v>44121.649305555555</v>
      </c>
      <c r="B1055">
        <v>20.5</v>
      </c>
      <c r="C1055">
        <v>45.5</v>
      </c>
    </row>
    <row r="1056" spans="1:3">
      <c r="A1056" s="171">
        <v>44121.652777777781</v>
      </c>
      <c r="B1056">
        <v>20.5</v>
      </c>
      <c r="C1056">
        <v>45.5</v>
      </c>
    </row>
    <row r="1057" spans="1:3">
      <c r="A1057" s="171">
        <v>44121.65625</v>
      </c>
      <c r="B1057">
        <v>20.5</v>
      </c>
      <c r="C1057">
        <v>45.5</v>
      </c>
    </row>
    <row r="1058" spans="1:3">
      <c r="A1058" s="171">
        <v>44121.659722222219</v>
      </c>
      <c r="B1058">
        <v>20.5</v>
      </c>
      <c r="C1058">
        <v>45.5</v>
      </c>
    </row>
    <row r="1059" spans="1:3">
      <c r="A1059" s="171">
        <v>44121.663194444445</v>
      </c>
      <c r="B1059">
        <v>20.399999999999999</v>
      </c>
      <c r="C1059">
        <v>45.7</v>
      </c>
    </row>
    <row r="1060" spans="1:3">
      <c r="A1060" s="171">
        <v>44121.666666666664</v>
      </c>
      <c r="B1060">
        <v>20.399999999999999</v>
      </c>
      <c r="C1060">
        <v>45.7</v>
      </c>
    </row>
    <row r="1061" spans="1:3">
      <c r="A1061" s="171">
        <v>44121.670138888891</v>
      </c>
      <c r="B1061">
        <v>20.399999999999999</v>
      </c>
      <c r="C1061">
        <v>45.8</v>
      </c>
    </row>
    <row r="1062" spans="1:3">
      <c r="A1062" s="171">
        <v>44121.673611111109</v>
      </c>
      <c r="B1062">
        <v>20.399999999999999</v>
      </c>
      <c r="C1062">
        <v>45.9</v>
      </c>
    </row>
    <row r="1063" spans="1:3">
      <c r="A1063" s="171">
        <v>44121.677083333336</v>
      </c>
      <c r="B1063">
        <v>20.5</v>
      </c>
      <c r="C1063">
        <v>45.9</v>
      </c>
    </row>
    <row r="1064" spans="1:3">
      <c r="A1064" s="171">
        <v>44121.680555555555</v>
      </c>
      <c r="B1064">
        <v>20.399999999999999</v>
      </c>
      <c r="C1064">
        <v>45.9</v>
      </c>
    </row>
    <row r="1065" spans="1:3">
      <c r="A1065" s="171">
        <v>44121.684027777781</v>
      </c>
      <c r="B1065">
        <v>20.399999999999999</v>
      </c>
      <c r="C1065">
        <v>45.9</v>
      </c>
    </row>
    <row r="1066" spans="1:3">
      <c r="A1066" s="171">
        <v>44121.6875</v>
      </c>
      <c r="B1066">
        <v>20.5</v>
      </c>
      <c r="C1066">
        <v>46</v>
      </c>
    </row>
    <row r="1067" spans="1:3">
      <c r="A1067" s="171">
        <v>44121.690972222219</v>
      </c>
      <c r="B1067">
        <v>20.399999999999999</v>
      </c>
      <c r="C1067">
        <v>46</v>
      </c>
    </row>
    <row r="1068" spans="1:3">
      <c r="A1068" s="171">
        <v>44121.694444444445</v>
      </c>
      <c r="B1068">
        <v>20.399999999999999</v>
      </c>
      <c r="C1068">
        <v>46.1</v>
      </c>
    </row>
    <row r="1069" spans="1:3">
      <c r="A1069" s="171">
        <v>44121.697916666664</v>
      </c>
      <c r="B1069">
        <v>20.399999999999999</v>
      </c>
      <c r="C1069">
        <v>46</v>
      </c>
    </row>
    <row r="1070" spans="1:3">
      <c r="A1070" s="171">
        <v>44121.701388888891</v>
      </c>
      <c r="B1070">
        <v>20.399999999999999</v>
      </c>
      <c r="C1070">
        <v>46.2</v>
      </c>
    </row>
    <row r="1071" spans="1:3">
      <c r="A1071" s="171">
        <v>44121.704861111109</v>
      </c>
      <c r="B1071">
        <v>20.399999999999999</v>
      </c>
      <c r="C1071">
        <v>46.1</v>
      </c>
    </row>
    <row r="1072" spans="1:3">
      <c r="A1072" s="171">
        <v>44121.708333333336</v>
      </c>
      <c r="B1072">
        <v>20.399999999999999</v>
      </c>
      <c r="C1072">
        <v>46.2</v>
      </c>
    </row>
    <row r="1073" spans="1:3">
      <c r="A1073" s="171">
        <v>44121.711805555555</v>
      </c>
      <c r="B1073">
        <v>20.399999999999999</v>
      </c>
      <c r="C1073">
        <v>46.2</v>
      </c>
    </row>
    <row r="1074" spans="1:3">
      <c r="A1074" s="171">
        <v>44121.715277777781</v>
      </c>
      <c r="B1074">
        <v>20.399999999999999</v>
      </c>
      <c r="C1074">
        <v>46.3</v>
      </c>
    </row>
    <row r="1075" spans="1:3">
      <c r="A1075" s="171">
        <v>44121.71875</v>
      </c>
      <c r="B1075">
        <v>20.399999999999999</v>
      </c>
      <c r="C1075">
        <v>46.3</v>
      </c>
    </row>
    <row r="1076" spans="1:3">
      <c r="A1076" s="171">
        <v>44121.722222222219</v>
      </c>
      <c r="B1076">
        <v>20.399999999999999</v>
      </c>
      <c r="C1076">
        <v>46.3</v>
      </c>
    </row>
    <row r="1077" spans="1:3">
      <c r="A1077" s="171">
        <v>44121.725694444445</v>
      </c>
      <c r="B1077">
        <v>20.399999999999999</v>
      </c>
      <c r="C1077">
        <v>46.3</v>
      </c>
    </row>
    <row r="1078" spans="1:3">
      <c r="A1078" s="171">
        <v>44121.729166666664</v>
      </c>
      <c r="B1078">
        <v>20.399999999999999</v>
      </c>
      <c r="C1078">
        <v>46.4</v>
      </c>
    </row>
    <row r="1079" spans="1:3">
      <c r="A1079" s="171">
        <v>44121.732638888891</v>
      </c>
      <c r="B1079">
        <v>20.399999999999999</v>
      </c>
      <c r="C1079">
        <v>46.4</v>
      </c>
    </row>
    <row r="1080" spans="1:3">
      <c r="A1080" s="171">
        <v>44121.736111111109</v>
      </c>
      <c r="B1080">
        <v>20.399999999999999</v>
      </c>
      <c r="C1080">
        <v>46.5</v>
      </c>
    </row>
    <row r="1081" spans="1:3">
      <c r="A1081" s="171">
        <v>44121.739583333336</v>
      </c>
      <c r="B1081">
        <v>20.5</v>
      </c>
      <c r="C1081">
        <v>46.4</v>
      </c>
    </row>
    <row r="1082" spans="1:3">
      <c r="A1082" s="171">
        <v>44121.743055555555</v>
      </c>
      <c r="B1082">
        <v>20.399999999999999</v>
      </c>
      <c r="C1082">
        <v>46.5</v>
      </c>
    </row>
    <row r="1083" spans="1:3">
      <c r="A1083" s="171">
        <v>44121.746527777781</v>
      </c>
      <c r="B1083">
        <v>20.399999999999999</v>
      </c>
      <c r="C1083">
        <v>46.6</v>
      </c>
    </row>
    <row r="1084" spans="1:3">
      <c r="A1084" s="171">
        <v>44121.75</v>
      </c>
      <c r="B1084">
        <v>20.399999999999999</v>
      </c>
      <c r="C1084">
        <v>46.6</v>
      </c>
    </row>
    <row r="1085" spans="1:3">
      <c r="A1085" s="171">
        <v>44121.753472222219</v>
      </c>
      <c r="B1085">
        <v>20.399999999999999</v>
      </c>
      <c r="C1085">
        <v>46.6</v>
      </c>
    </row>
    <row r="1086" spans="1:3">
      <c r="A1086" s="171">
        <v>44121.756944444445</v>
      </c>
      <c r="B1086">
        <v>20.399999999999999</v>
      </c>
      <c r="C1086">
        <v>46.6</v>
      </c>
    </row>
    <row r="1087" spans="1:3">
      <c r="A1087" s="171">
        <v>44121.760416666664</v>
      </c>
      <c r="B1087">
        <v>20.399999999999999</v>
      </c>
      <c r="C1087">
        <v>46.7</v>
      </c>
    </row>
    <row r="1088" spans="1:3">
      <c r="A1088" s="171">
        <v>44121.763888888891</v>
      </c>
      <c r="B1088">
        <v>20.399999999999999</v>
      </c>
      <c r="C1088">
        <v>46.7</v>
      </c>
    </row>
    <row r="1089" spans="1:3">
      <c r="A1089" s="171">
        <v>44121.767361111109</v>
      </c>
      <c r="B1089">
        <v>20.399999999999999</v>
      </c>
      <c r="C1089">
        <v>46.7</v>
      </c>
    </row>
    <row r="1090" spans="1:3">
      <c r="A1090" s="171">
        <v>44121.770833333336</v>
      </c>
      <c r="B1090">
        <v>20.399999999999999</v>
      </c>
      <c r="C1090">
        <v>46.7</v>
      </c>
    </row>
    <row r="1091" spans="1:3">
      <c r="A1091" s="171">
        <v>44121.774305555555</v>
      </c>
      <c r="B1091">
        <v>20.399999999999999</v>
      </c>
      <c r="C1091">
        <v>46.6</v>
      </c>
    </row>
    <row r="1092" spans="1:3">
      <c r="A1092" s="171">
        <v>44121.777777777781</v>
      </c>
      <c r="B1092">
        <v>20.399999999999999</v>
      </c>
      <c r="C1092">
        <v>46.6</v>
      </c>
    </row>
    <row r="1093" spans="1:3">
      <c r="A1093" s="171">
        <v>44121.78125</v>
      </c>
      <c r="B1093">
        <v>20.5</v>
      </c>
      <c r="C1093">
        <v>46.6</v>
      </c>
    </row>
    <row r="1094" spans="1:3">
      <c r="A1094" s="171">
        <v>44121.784722222219</v>
      </c>
      <c r="B1094">
        <v>20.5</v>
      </c>
      <c r="C1094">
        <v>46.6</v>
      </c>
    </row>
    <row r="1095" spans="1:3">
      <c r="A1095" s="171">
        <v>44121.788194444445</v>
      </c>
      <c r="B1095">
        <v>20.399999999999999</v>
      </c>
      <c r="C1095">
        <v>46.7</v>
      </c>
    </row>
    <row r="1096" spans="1:3">
      <c r="A1096" s="171">
        <v>44121.791666666664</v>
      </c>
      <c r="B1096">
        <v>20.399999999999999</v>
      </c>
      <c r="C1096">
        <v>46.7</v>
      </c>
    </row>
    <row r="1097" spans="1:3">
      <c r="A1097" s="171">
        <v>44121.795138888891</v>
      </c>
      <c r="B1097">
        <v>20.399999999999999</v>
      </c>
      <c r="C1097">
        <v>46.6</v>
      </c>
    </row>
    <row r="1098" spans="1:3">
      <c r="A1098" s="171">
        <v>44121.798611111109</v>
      </c>
      <c r="B1098">
        <v>20.399999999999999</v>
      </c>
      <c r="C1098">
        <v>46.6</v>
      </c>
    </row>
    <row r="1099" spans="1:3">
      <c r="A1099" s="171">
        <v>44121.802083333336</v>
      </c>
      <c r="B1099">
        <v>20.399999999999999</v>
      </c>
      <c r="C1099">
        <v>46.6</v>
      </c>
    </row>
    <row r="1100" spans="1:3">
      <c r="A1100" s="171">
        <v>44121.805555555555</v>
      </c>
      <c r="B1100">
        <v>20.5</v>
      </c>
      <c r="C1100">
        <v>46.6</v>
      </c>
    </row>
    <row r="1101" spans="1:3">
      <c r="A1101" s="171">
        <v>44121.809027777781</v>
      </c>
      <c r="B1101">
        <v>20.5</v>
      </c>
      <c r="C1101">
        <v>46.5</v>
      </c>
    </row>
    <row r="1102" spans="1:3">
      <c r="A1102" s="171">
        <v>44121.8125</v>
      </c>
      <c r="B1102">
        <v>20.5</v>
      </c>
      <c r="C1102">
        <v>46.5</v>
      </c>
    </row>
    <row r="1103" spans="1:3">
      <c r="A1103" s="171">
        <v>44121.815972222219</v>
      </c>
      <c r="B1103">
        <v>20.399999999999999</v>
      </c>
      <c r="C1103">
        <v>46.5</v>
      </c>
    </row>
    <row r="1104" spans="1:3">
      <c r="A1104" s="171">
        <v>44121.819444444445</v>
      </c>
      <c r="B1104">
        <v>20.399999999999999</v>
      </c>
      <c r="C1104">
        <v>46.6</v>
      </c>
    </row>
    <row r="1105" spans="1:3">
      <c r="A1105" s="171">
        <v>44121.822916666664</v>
      </c>
      <c r="B1105">
        <v>20.399999999999999</v>
      </c>
      <c r="C1105">
        <v>46.4</v>
      </c>
    </row>
    <row r="1106" spans="1:3">
      <c r="A1106" s="171">
        <v>44121.826388888891</v>
      </c>
      <c r="B1106">
        <v>20.399999999999999</v>
      </c>
      <c r="C1106">
        <v>46.4</v>
      </c>
    </row>
    <row r="1107" spans="1:3">
      <c r="A1107" s="171">
        <v>44121.829861111109</v>
      </c>
      <c r="B1107">
        <v>20.399999999999999</v>
      </c>
      <c r="C1107">
        <v>46.5</v>
      </c>
    </row>
    <row r="1108" spans="1:3">
      <c r="A1108" s="171">
        <v>44121.833333333336</v>
      </c>
      <c r="B1108">
        <v>20.5</v>
      </c>
      <c r="C1108">
        <v>46.4</v>
      </c>
    </row>
    <row r="1109" spans="1:3">
      <c r="A1109" s="171">
        <v>44121.836805555555</v>
      </c>
      <c r="B1109">
        <v>20.399999999999999</v>
      </c>
      <c r="C1109">
        <v>46.4</v>
      </c>
    </row>
    <row r="1110" spans="1:3">
      <c r="A1110" s="171">
        <v>44121.840277777781</v>
      </c>
      <c r="B1110">
        <v>20.5</v>
      </c>
      <c r="C1110">
        <v>46.3</v>
      </c>
    </row>
    <row r="1111" spans="1:3">
      <c r="A1111" s="171">
        <v>44121.84375</v>
      </c>
      <c r="B1111">
        <v>20.5</v>
      </c>
      <c r="C1111">
        <v>46.3</v>
      </c>
    </row>
    <row r="1112" spans="1:3">
      <c r="A1112" s="171">
        <v>44121.847222222219</v>
      </c>
      <c r="B1112">
        <v>20.5</v>
      </c>
      <c r="C1112">
        <v>46.3</v>
      </c>
    </row>
    <row r="1113" spans="1:3">
      <c r="A1113" s="171">
        <v>44121.850694444445</v>
      </c>
      <c r="B1113">
        <v>20.5</v>
      </c>
      <c r="C1113">
        <v>46.3</v>
      </c>
    </row>
    <row r="1114" spans="1:3">
      <c r="A1114" s="171">
        <v>44121.854166666664</v>
      </c>
      <c r="B1114">
        <v>20.5</v>
      </c>
      <c r="C1114">
        <v>46.2</v>
      </c>
    </row>
    <row r="1115" spans="1:3">
      <c r="A1115" s="171">
        <v>44121.857638888891</v>
      </c>
      <c r="B1115">
        <v>20.5</v>
      </c>
      <c r="C1115">
        <v>46.3</v>
      </c>
    </row>
    <row r="1116" spans="1:3">
      <c r="A1116" s="171">
        <v>44121.861111111109</v>
      </c>
      <c r="B1116">
        <v>20.5</v>
      </c>
      <c r="C1116">
        <v>46.2</v>
      </c>
    </row>
    <row r="1117" spans="1:3">
      <c r="A1117" s="171">
        <v>44121.864583333336</v>
      </c>
      <c r="B1117">
        <v>20.5</v>
      </c>
      <c r="C1117">
        <v>46.2</v>
      </c>
    </row>
    <row r="1118" spans="1:3">
      <c r="A1118" s="171">
        <v>44121.868055555555</v>
      </c>
      <c r="B1118">
        <v>20.5</v>
      </c>
      <c r="C1118">
        <v>46.2</v>
      </c>
    </row>
    <row r="1119" spans="1:3">
      <c r="A1119" s="171">
        <v>44121.871527777781</v>
      </c>
      <c r="B1119">
        <v>20.5</v>
      </c>
      <c r="C1119">
        <v>46.2</v>
      </c>
    </row>
    <row r="1120" spans="1:3">
      <c r="A1120" s="171">
        <v>44121.875</v>
      </c>
      <c r="B1120">
        <v>20.5</v>
      </c>
      <c r="C1120">
        <v>46.1</v>
      </c>
    </row>
    <row r="1121" spans="1:3">
      <c r="A1121" s="171">
        <v>44121.878472222219</v>
      </c>
      <c r="B1121">
        <v>20.399999999999999</v>
      </c>
      <c r="C1121">
        <v>46.1</v>
      </c>
    </row>
    <row r="1122" spans="1:3">
      <c r="A1122" s="171">
        <v>44121.881944444445</v>
      </c>
      <c r="B1122">
        <v>20.5</v>
      </c>
      <c r="C1122">
        <v>46</v>
      </c>
    </row>
    <row r="1123" spans="1:3">
      <c r="A1123" s="171">
        <v>44121.885416666664</v>
      </c>
      <c r="B1123">
        <v>20.5</v>
      </c>
      <c r="C1123">
        <v>46</v>
      </c>
    </row>
    <row r="1124" spans="1:3">
      <c r="A1124" s="171">
        <v>44121.888888888891</v>
      </c>
      <c r="B1124">
        <v>20.5</v>
      </c>
      <c r="C1124">
        <v>45.9</v>
      </c>
    </row>
    <row r="1125" spans="1:3">
      <c r="A1125" s="171">
        <v>44121.892361111109</v>
      </c>
      <c r="B1125">
        <v>20.5</v>
      </c>
      <c r="C1125">
        <v>45.9</v>
      </c>
    </row>
    <row r="1126" spans="1:3">
      <c r="A1126" s="171">
        <v>44121.895833333336</v>
      </c>
      <c r="B1126">
        <v>20.399999999999999</v>
      </c>
      <c r="C1126">
        <v>45.9</v>
      </c>
    </row>
    <row r="1127" spans="1:3">
      <c r="A1127" s="171">
        <v>44121.899305555555</v>
      </c>
      <c r="B1127">
        <v>20.5</v>
      </c>
      <c r="C1127">
        <v>45.8</v>
      </c>
    </row>
    <row r="1128" spans="1:3">
      <c r="A1128" s="171">
        <v>44121.902777777781</v>
      </c>
      <c r="B1128">
        <v>20.5</v>
      </c>
      <c r="C1128">
        <v>45.7</v>
      </c>
    </row>
    <row r="1129" spans="1:3">
      <c r="A1129" s="171">
        <v>44121.90625</v>
      </c>
      <c r="B1129">
        <v>20.5</v>
      </c>
      <c r="C1129">
        <v>45.6</v>
      </c>
    </row>
    <row r="1130" spans="1:3">
      <c r="A1130" s="171">
        <v>44121.909722222219</v>
      </c>
      <c r="B1130">
        <v>20.5</v>
      </c>
      <c r="C1130">
        <v>45.6</v>
      </c>
    </row>
    <row r="1131" spans="1:3">
      <c r="A1131" s="171">
        <v>44121.913194444445</v>
      </c>
      <c r="B1131">
        <v>20.5</v>
      </c>
      <c r="C1131">
        <v>45.5</v>
      </c>
    </row>
    <row r="1132" spans="1:3">
      <c r="A1132" s="171">
        <v>44121.916666666664</v>
      </c>
      <c r="B1132">
        <v>20.5</v>
      </c>
      <c r="C1132">
        <v>45.5</v>
      </c>
    </row>
    <row r="1133" spans="1:3">
      <c r="A1133" s="171">
        <v>44121.920138888891</v>
      </c>
      <c r="B1133">
        <v>20.5</v>
      </c>
      <c r="C1133">
        <v>45.5</v>
      </c>
    </row>
    <row r="1134" spans="1:3">
      <c r="A1134" s="171">
        <v>44121.923611111109</v>
      </c>
      <c r="B1134">
        <v>20.5</v>
      </c>
      <c r="C1134">
        <v>45.5</v>
      </c>
    </row>
    <row r="1135" spans="1:3">
      <c r="A1135" s="171">
        <v>44121.927083333336</v>
      </c>
      <c r="B1135">
        <v>20.5</v>
      </c>
      <c r="C1135">
        <v>45.5</v>
      </c>
    </row>
    <row r="1136" spans="1:3">
      <c r="A1136" s="171">
        <v>44121.930555555555</v>
      </c>
      <c r="B1136">
        <v>20.5</v>
      </c>
      <c r="C1136">
        <v>45.4</v>
      </c>
    </row>
    <row r="1137" spans="1:3">
      <c r="A1137" s="171">
        <v>44121.934027777781</v>
      </c>
      <c r="B1137">
        <v>20.5</v>
      </c>
      <c r="C1137">
        <v>45.3</v>
      </c>
    </row>
    <row r="1138" spans="1:3">
      <c r="A1138" s="171">
        <v>44121.9375</v>
      </c>
      <c r="B1138">
        <v>20.5</v>
      </c>
      <c r="C1138">
        <v>45.3</v>
      </c>
    </row>
    <row r="1139" spans="1:3">
      <c r="A1139" s="171">
        <v>44121.940972222219</v>
      </c>
      <c r="B1139">
        <v>20.5</v>
      </c>
      <c r="C1139">
        <v>45.3</v>
      </c>
    </row>
    <row r="1140" spans="1:3">
      <c r="A1140" s="171">
        <v>44121.944444444445</v>
      </c>
      <c r="B1140">
        <v>20.5</v>
      </c>
      <c r="C1140">
        <v>45.2</v>
      </c>
    </row>
    <row r="1141" spans="1:3">
      <c r="A1141" s="171">
        <v>44121.947916666664</v>
      </c>
      <c r="B1141">
        <v>20.5</v>
      </c>
      <c r="C1141">
        <v>45.1</v>
      </c>
    </row>
    <row r="1142" spans="1:3">
      <c r="A1142" s="171">
        <v>44121.951388888891</v>
      </c>
      <c r="B1142">
        <v>20.5</v>
      </c>
      <c r="C1142">
        <v>45.1</v>
      </c>
    </row>
    <row r="1143" spans="1:3">
      <c r="A1143" s="171">
        <v>44121.954861111109</v>
      </c>
      <c r="B1143">
        <v>20.5</v>
      </c>
      <c r="C1143">
        <v>45</v>
      </c>
    </row>
    <row r="1144" spans="1:3">
      <c r="A1144" s="171">
        <v>44121.958333333336</v>
      </c>
      <c r="B1144">
        <v>20.5</v>
      </c>
      <c r="C1144">
        <v>45</v>
      </c>
    </row>
    <row r="1145" spans="1:3">
      <c r="A1145" s="171">
        <v>44121.961805555555</v>
      </c>
      <c r="B1145">
        <v>20.5</v>
      </c>
      <c r="C1145">
        <v>45</v>
      </c>
    </row>
    <row r="1146" spans="1:3">
      <c r="A1146" s="171">
        <v>44121.965277777781</v>
      </c>
      <c r="B1146">
        <v>20.5</v>
      </c>
      <c r="C1146">
        <v>44.9</v>
      </c>
    </row>
    <row r="1147" spans="1:3">
      <c r="A1147" s="171">
        <v>44121.96875</v>
      </c>
      <c r="B1147">
        <v>20.5</v>
      </c>
      <c r="C1147">
        <v>44.8</v>
      </c>
    </row>
    <row r="1148" spans="1:3">
      <c r="A1148" s="171">
        <v>44121.972222222219</v>
      </c>
      <c r="B1148">
        <v>20.5</v>
      </c>
      <c r="C1148">
        <v>44.7</v>
      </c>
    </row>
    <row r="1149" spans="1:3">
      <c r="A1149" s="171">
        <v>44121.975694444445</v>
      </c>
      <c r="B1149">
        <v>20.6</v>
      </c>
      <c r="C1149">
        <v>44.6</v>
      </c>
    </row>
    <row r="1150" spans="1:3">
      <c r="A1150" s="171">
        <v>44121.979166666664</v>
      </c>
      <c r="B1150">
        <v>20.5</v>
      </c>
      <c r="C1150">
        <v>44.7</v>
      </c>
    </row>
    <row r="1151" spans="1:3">
      <c r="A1151" s="171">
        <v>44121.982638888891</v>
      </c>
      <c r="B1151">
        <v>20.5</v>
      </c>
      <c r="C1151">
        <v>44.6</v>
      </c>
    </row>
    <row r="1152" spans="1:3">
      <c r="A1152" s="171">
        <v>44121.986111111109</v>
      </c>
      <c r="B1152">
        <v>20.5</v>
      </c>
      <c r="C1152">
        <v>44.6</v>
      </c>
    </row>
    <row r="1153" spans="1:3">
      <c r="A1153" s="171">
        <v>44121.989583333336</v>
      </c>
      <c r="B1153">
        <v>20.6</v>
      </c>
      <c r="C1153">
        <v>44.5</v>
      </c>
    </row>
    <row r="1154" spans="1:3">
      <c r="A1154" s="171">
        <v>44121.993055555555</v>
      </c>
      <c r="B1154">
        <v>20.5</v>
      </c>
      <c r="C1154">
        <v>44.5</v>
      </c>
    </row>
    <row r="1155" spans="1:3">
      <c r="A1155" s="171">
        <v>44121.996527777781</v>
      </c>
      <c r="B1155">
        <v>20.5</v>
      </c>
      <c r="C1155">
        <v>44.5</v>
      </c>
    </row>
    <row r="1156" spans="1:3">
      <c r="A1156" s="171">
        <v>44122</v>
      </c>
      <c r="B1156">
        <v>20.5</v>
      </c>
      <c r="C1156">
        <v>44.5</v>
      </c>
    </row>
    <row r="1157" spans="1:3">
      <c r="A1157" s="171">
        <v>44122.003472222219</v>
      </c>
      <c r="B1157">
        <v>20.5</v>
      </c>
      <c r="C1157">
        <v>44.5</v>
      </c>
    </row>
    <row r="1158" spans="1:3">
      <c r="A1158" s="171">
        <v>44122.006944444445</v>
      </c>
      <c r="B1158">
        <v>20.5</v>
      </c>
      <c r="C1158">
        <v>44.5</v>
      </c>
    </row>
    <row r="1159" spans="1:3">
      <c r="A1159" s="171">
        <v>44122.010416666664</v>
      </c>
      <c r="B1159">
        <v>20.5</v>
      </c>
      <c r="C1159">
        <v>44.4</v>
      </c>
    </row>
    <row r="1160" spans="1:3">
      <c r="A1160" s="171">
        <v>44122.013888888891</v>
      </c>
      <c r="B1160">
        <v>20.5</v>
      </c>
      <c r="C1160">
        <v>44.3</v>
      </c>
    </row>
    <row r="1161" spans="1:3">
      <c r="A1161" s="171">
        <v>44122.017361111109</v>
      </c>
      <c r="B1161">
        <v>20.5</v>
      </c>
      <c r="C1161">
        <v>44.3</v>
      </c>
    </row>
    <row r="1162" spans="1:3">
      <c r="A1162" s="171">
        <v>44122.020833333336</v>
      </c>
      <c r="B1162">
        <v>20.5</v>
      </c>
      <c r="C1162">
        <v>44.3</v>
      </c>
    </row>
    <row r="1163" spans="1:3">
      <c r="A1163" s="171">
        <v>44122.024305555555</v>
      </c>
      <c r="B1163">
        <v>20.5</v>
      </c>
      <c r="C1163">
        <v>44.3</v>
      </c>
    </row>
    <row r="1164" spans="1:3">
      <c r="A1164" s="171">
        <v>44122.027777777781</v>
      </c>
      <c r="B1164">
        <v>20.5</v>
      </c>
      <c r="C1164">
        <v>44.3</v>
      </c>
    </row>
    <row r="1165" spans="1:3">
      <c r="A1165" s="171">
        <v>44122.03125</v>
      </c>
      <c r="B1165">
        <v>20.5</v>
      </c>
      <c r="C1165">
        <v>44.3</v>
      </c>
    </row>
    <row r="1166" spans="1:3">
      <c r="A1166" s="171">
        <v>44122.034722222219</v>
      </c>
      <c r="B1166">
        <v>20.5</v>
      </c>
      <c r="C1166">
        <v>44.2</v>
      </c>
    </row>
    <row r="1167" spans="1:3">
      <c r="A1167" s="171">
        <v>44122.038194444445</v>
      </c>
      <c r="B1167">
        <v>20.5</v>
      </c>
      <c r="C1167">
        <v>44.2</v>
      </c>
    </row>
    <row r="1168" spans="1:3">
      <c r="A1168" s="171">
        <v>44122.041666666664</v>
      </c>
      <c r="B1168">
        <v>20.5</v>
      </c>
      <c r="C1168">
        <v>44.1</v>
      </c>
    </row>
    <row r="1169" spans="1:3">
      <c r="A1169" s="171">
        <v>44122.045138888891</v>
      </c>
      <c r="B1169">
        <v>20.5</v>
      </c>
      <c r="C1169">
        <v>44.1</v>
      </c>
    </row>
    <row r="1170" spans="1:3">
      <c r="A1170" s="171">
        <v>44122.048611111109</v>
      </c>
      <c r="B1170">
        <v>20.5</v>
      </c>
      <c r="C1170">
        <v>44.1</v>
      </c>
    </row>
    <row r="1171" spans="1:3">
      <c r="A1171" s="171">
        <v>44122.052083333336</v>
      </c>
      <c r="B1171">
        <v>20.5</v>
      </c>
      <c r="C1171">
        <v>44.1</v>
      </c>
    </row>
    <row r="1172" spans="1:3">
      <c r="A1172" s="171">
        <v>44122.055555555555</v>
      </c>
      <c r="B1172">
        <v>20.5</v>
      </c>
      <c r="C1172">
        <v>44.1</v>
      </c>
    </row>
    <row r="1173" spans="1:3">
      <c r="A1173" s="171">
        <v>44122.059027777781</v>
      </c>
      <c r="B1173">
        <v>20.6</v>
      </c>
      <c r="C1173">
        <v>44</v>
      </c>
    </row>
    <row r="1174" spans="1:3">
      <c r="A1174" s="171">
        <v>44122.0625</v>
      </c>
      <c r="B1174">
        <v>20.5</v>
      </c>
      <c r="C1174">
        <v>44</v>
      </c>
    </row>
    <row r="1175" spans="1:3">
      <c r="A1175" s="171">
        <v>44122.065972222219</v>
      </c>
      <c r="B1175">
        <v>20.5</v>
      </c>
      <c r="C1175">
        <v>44.1</v>
      </c>
    </row>
    <row r="1176" spans="1:3">
      <c r="A1176" s="171">
        <v>44122.069444444445</v>
      </c>
      <c r="B1176">
        <v>20.5</v>
      </c>
      <c r="C1176">
        <v>44</v>
      </c>
    </row>
    <row r="1177" spans="1:3">
      <c r="A1177" s="171">
        <v>44122.072916666664</v>
      </c>
      <c r="B1177">
        <v>20.5</v>
      </c>
      <c r="C1177">
        <v>44</v>
      </c>
    </row>
    <row r="1178" spans="1:3">
      <c r="A1178" s="171">
        <v>44122.076388888891</v>
      </c>
      <c r="B1178">
        <v>20.5</v>
      </c>
      <c r="C1178">
        <v>44</v>
      </c>
    </row>
    <row r="1179" spans="1:3">
      <c r="A1179" s="171">
        <v>44122.079861111109</v>
      </c>
      <c r="B1179">
        <v>20.5</v>
      </c>
      <c r="C1179">
        <v>44</v>
      </c>
    </row>
    <row r="1180" spans="1:3">
      <c r="A1180" s="171">
        <v>44122.083333333336</v>
      </c>
      <c r="B1180">
        <v>20.5</v>
      </c>
      <c r="C1180">
        <v>44</v>
      </c>
    </row>
    <row r="1181" spans="1:3">
      <c r="A1181" s="171">
        <v>44122.086805555555</v>
      </c>
      <c r="B1181">
        <v>20.5</v>
      </c>
      <c r="C1181">
        <v>44</v>
      </c>
    </row>
    <row r="1182" spans="1:3">
      <c r="A1182" s="171">
        <v>44122.090277777781</v>
      </c>
      <c r="B1182">
        <v>20.5</v>
      </c>
      <c r="C1182">
        <v>43.9</v>
      </c>
    </row>
    <row r="1183" spans="1:3">
      <c r="A1183" s="171">
        <v>44122.09375</v>
      </c>
      <c r="B1183">
        <v>20.5</v>
      </c>
      <c r="C1183">
        <v>44</v>
      </c>
    </row>
    <row r="1184" spans="1:3">
      <c r="A1184" s="171">
        <v>44122.097222222219</v>
      </c>
      <c r="B1184">
        <v>20.5</v>
      </c>
      <c r="C1184">
        <v>44</v>
      </c>
    </row>
    <row r="1185" spans="1:3">
      <c r="A1185" s="171">
        <v>44122.100694444445</v>
      </c>
      <c r="B1185">
        <v>20.5</v>
      </c>
      <c r="C1185">
        <v>43.9</v>
      </c>
    </row>
    <row r="1186" spans="1:3">
      <c r="A1186" s="171">
        <v>44122.104166666664</v>
      </c>
      <c r="B1186">
        <v>20.5</v>
      </c>
      <c r="C1186">
        <v>43.9</v>
      </c>
    </row>
    <row r="1187" spans="1:3">
      <c r="A1187" s="171">
        <v>44122.107638888891</v>
      </c>
      <c r="B1187">
        <v>20.5</v>
      </c>
      <c r="C1187">
        <v>43.9</v>
      </c>
    </row>
    <row r="1188" spans="1:3">
      <c r="A1188" s="171">
        <v>44122.111111111109</v>
      </c>
      <c r="B1188">
        <v>20.5</v>
      </c>
      <c r="C1188">
        <v>43.8</v>
      </c>
    </row>
    <row r="1189" spans="1:3">
      <c r="A1189" s="171">
        <v>44122.114583333336</v>
      </c>
      <c r="B1189">
        <v>20.5</v>
      </c>
      <c r="C1189">
        <v>43.8</v>
      </c>
    </row>
    <row r="1190" spans="1:3">
      <c r="A1190" s="171">
        <v>44122.118055555555</v>
      </c>
      <c r="B1190">
        <v>20.5</v>
      </c>
      <c r="C1190">
        <v>43.8</v>
      </c>
    </row>
    <row r="1191" spans="1:3">
      <c r="A1191" s="171">
        <v>44122.121527777781</v>
      </c>
      <c r="B1191">
        <v>20.5</v>
      </c>
      <c r="C1191">
        <v>43.8</v>
      </c>
    </row>
    <row r="1192" spans="1:3">
      <c r="A1192" s="171">
        <v>44122.125</v>
      </c>
      <c r="B1192">
        <v>20.5</v>
      </c>
      <c r="C1192">
        <v>43.8</v>
      </c>
    </row>
    <row r="1193" spans="1:3">
      <c r="A1193" s="171">
        <v>44122.128472222219</v>
      </c>
      <c r="B1193">
        <v>20.5</v>
      </c>
      <c r="C1193">
        <v>43.8</v>
      </c>
    </row>
    <row r="1194" spans="1:3">
      <c r="A1194" s="171">
        <v>44122.131944444445</v>
      </c>
      <c r="B1194">
        <v>20.5</v>
      </c>
      <c r="C1194">
        <v>43.9</v>
      </c>
    </row>
    <row r="1195" spans="1:3">
      <c r="A1195" s="171">
        <v>44122.135416666664</v>
      </c>
      <c r="B1195">
        <v>20.5</v>
      </c>
      <c r="C1195">
        <v>43.9</v>
      </c>
    </row>
    <row r="1196" spans="1:3">
      <c r="A1196" s="171">
        <v>44122.138888888891</v>
      </c>
      <c r="B1196">
        <v>20.5</v>
      </c>
      <c r="C1196">
        <v>44</v>
      </c>
    </row>
    <row r="1197" spans="1:3">
      <c r="A1197" s="171">
        <v>44122.142361111109</v>
      </c>
      <c r="B1197">
        <v>20.5</v>
      </c>
      <c r="C1197">
        <v>44.1</v>
      </c>
    </row>
    <row r="1198" spans="1:3">
      <c r="A1198" s="171">
        <v>44122.145833333336</v>
      </c>
      <c r="B1198">
        <v>20.5</v>
      </c>
      <c r="C1198">
        <v>44.2</v>
      </c>
    </row>
    <row r="1199" spans="1:3">
      <c r="A1199" s="171">
        <v>44122.149305555555</v>
      </c>
      <c r="B1199">
        <v>20.6</v>
      </c>
      <c r="C1199">
        <v>44.1</v>
      </c>
    </row>
    <row r="1200" spans="1:3">
      <c r="A1200" s="171">
        <v>44122.152777777781</v>
      </c>
      <c r="B1200">
        <v>20.5</v>
      </c>
      <c r="C1200">
        <v>44.2</v>
      </c>
    </row>
    <row r="1201" spans="1:3">
      <c r="A1201" s="171">
        <v>44122.15625</v>
      </c>
      <c r="B1201">
        <v>20.6</v>
      </c>
      <c r="C1201">
        <v>44.1</v>
      </c>
    </row>
    <row r="1202" spans="1:3">
      <c r="A1202" s="171">
        <v>44122.159722222219</v>
      </c>
      <c r="B1202">
        <v>20.5</v>
      </c>
      <c r="C1202">
        <v>44</v>
      </c>
    </row>
    <row r="1203" spans="1:3">
      <c r="A1203" s="171">
        <v>44122.163194444445</v>
      </c>
      <c r="B1203">
        <v>20.5</v>
      </c>
      <c r="C1203">
        <v>44</v>
      </c>
    </row>
    <row r="1204" spans="1:3">
      <c r="A1204" s="171">
        <v>44122.166666666664</v>
      </c>
      <c r="B1204">
        <v>20.5</v>
      </c>
      <c r="C1204">
        <v>43.9</v>
      </c>
    </row>
    <row r="1205" spans="1:3">
      <c r="A1205" s="171">
        <v>44122.170138888891</v>
      </c>
      <c r="B1205">
        <v>20.5</v>
      </c>
      <c r="C1205">
        <v>44</v>
      </c>
    </row>
    <row r="1206" spans="1:3">
      <c r="A1206" s="171">
        <v>44122.173611111109</v>
      </c>
      <c r="B1206">
        <v>20.5</v>
      </c>
      <c r="C1206">
        <v>44</v>
      </c>
    </row>
    <row r="1207" spans="1:3">
      <c r="A1207" s="171">
        <v>44122.177083333336</v>
      </c>
      <c r="B1207">
        <v>20.5</v>
      </c>
      <c r="C1207">
        <v>44</v>
      </c>
    </row>
    <row r="1208" spans="1:3">
      <c r="A1208" s="171">
        <v>44122.180555555555</v>
      </c>
      <c r="B1208">
        <v>20.5</v>
      </c>
      <c r="C1208">
        <v>43.9</v>
      </c>
    </row>
    <row r="1209" spans="1:3">
      <c r="A1209" s="171">
        <v>44122.184027777781</v>
      </c>
      <c r="B1209">
        <v>20.5</v>
      </c>
      <c r="C1209">
        <v>43.9</v>
      </c>
    </row>
    <row r="1210" spans="1:3">
      <c r="A1210" s="171">
        <v>44122.1875</v>
      </c>
      <c r="B1210">
        <v>20.5</v>
      </c>
      <c r="C1210">
        <v>43.8</v>
      </c>
    </row>
    <row r="1211" spans="1:3">
      <c r="A1211" s="171">
        <v>44122.190972222219</v>
      </c>
      <c r="B1211">
        <v>20.5</v>
      </c>
      <c r="C1211">
        <v>43.8</v>
      </c>
    </row>
    <row r="1212" spans="1:3">
      <c r="A1212" s="171">
        <v>44122.194444444445</v>
      </c>
      <c r="B1212">
        <v>20.5</v>
      </c>
      <c r="C1212">
        <v>43.8</v>
      </c>
    </row>
    <row r="1213" spans="1:3">
      <c r="A1213" s="171">
        <v>44122.197916666664</v>
      </c>
      <c r="B1213">
        <v>20.6</v>
      </c>
      <c r="C1213">
        <v>43.7</v>
      </c>
    </row>
    <row r="1214" spans="1:3">
      <c r="A1214" s="171">
        <v>44122.201388888891</v>
      </c>
      <c r="B1214">
        <v>20.5</v>
      </c>
      <c r="C1214">
        <v>43.8</v>
      </c>
    </row>
    <row r="1215" spans="1:3">
      <c r="A1215" s="171">
        <v>44122.204861111109</v>
      </c>
      <c r="B1215">
        <v>20.5</v>
      </c>
      <c r="C1215">
        <v>43.8</v>
      </c>
    </row>
    <row r="1216" spans="1:3">
      <c r="A1216" s="171">
        <v>44122.208333333336</v>
      </c>
      <c r="B1216">
        <v>20.5</v>
      </c>
      <c r="C1216">
        <v>43.8</v>
      </c>
    </row>
    <row r="1217" spans="1:3">
      <c r="A1217" s="171">
        <v>44122.211805555555</v>
      </c>
      <c r="B1217">
        <v>20.5</v>
      </c>
      <c r="C1217">
        <v>43.8</v>
      </c>
    </row>
    <row r="1218" spans="1:3">
      <c r="A1218" s="171">
        <v>44122.215277777781</v>
      </c>
      <c r="B1218">
        <v>20.5</v>
      </c>
      <c r="C1218">
        <v>43.9</v>
      </c>
    </row>
    <row r="1219" spans="1:3">
      <c r="A1219" s="171">
        <v>44122.21875</v>
      </c>
      <c r="B1219">
        <v>20.5</v>
      </c>
      <c r="C1219">
        <v>44</v>
      </c>
    </row>
    <row r="1220" spans="1:3">
      <c r="A1220" s="171">
        <v>44122.222222222219</v>
      </c>
      <c r="B1220">
        <v>20.5</v>
      </c>
      <c r="C1220">
        <v>44.1</v>
      </c>
    </row>
    <row r="1221" spans="1:3">
      <c r="A1221" s="171">
        <v>44122.225694444445</v>
      </c>
      <c r="B1221">
        <v>20.5</v>
      </c>
      <c r="C1221">
        <v>44.2</v>
      </c>
    </row>
    <row r="1222" spans="1:3">
      <c r="A1222" s="171">
        <v>44122.229166666664</v>
      </c>
      <c r="B1222">
        <v>20.5</v>
      </c>
      <c r="C1222">
        <v>44.1</v>
      </c>
    </row>
    <row r="1223" spans="1:3">
      <c r="A1223" s="171">
        <v>44122.232638888891</v>
      </c>
      <c r="B1223">
        <v>20.5</v>
      </c>
      <c r="C1223">
        <v>44.1</v>
      </c>
    </row>
    <row r="1224" spans="1:3">
      <c r="A1224" s="171">
        <v>44122.236111111109</v>
      </c>
      <c r="B1224">
        <v>20.6</v>
      </c>
      <c r="C1224">
        <v>44</v>
      </c>
    </row>
    <row r="1225" spans="1:3">
      <c r="A1225" s="171">
        <v>44122.239583333336</v>
      </c>
      <c r="B1225">
        <v>20.5</v>
      </c>
      <c r="C1225">
        <v>44</v>
      </c>
    </row>
    <row r="1226" spans="1:3">
      <c r="A1226" s="171">
        <v>44122.243055555555</v>
      </c>
      <c r="B1226">
        <v>20.5</v>
      </c>
      <c r="C1226">
        <v>44</v>
      </c>
    </row>
    <row r="1227" spans="1:3">
      <c r="A1227" s="171">
        <v>44122.246527777781</v>
      </c>
      <c r="B1227">
        <v>20.5</v>
      </c>
      <c r="C1227">
        <v>44</v>
      </c>
    </row>
    <row r="1228" spans="1:3">
      <c r="A1228" s="171">
        <v>44122.25</v>
      </c>
      <c r="B1228">
        <v>20.6</v>
      </c>
      <c r="C1228">
        <v>44</v>
      </c>
    </row>
    <row r="1229" spans="1:3">
      <c r="A1229" s="171">
        <v>44122.253472222219</v>
      </c>
      <c r="B1229">
        <v>20.5</v>
      </c>
      <c r="C1229">
        <v>44.1</v>
      </c>
    </row>
    <row r="1230" spans="1:3">
      <c r="A1230" s="171">
        <v>44122.256944444445</v>
      </c>
      <c r="B1230">
        <v>20.5</v>
      </c>
      <c r="C1230">
        <v>44.2</v>
      </c>
    </row>
    <row r="1231" spans="1:3">
      <c r="A1231" s="171">
        <v>44122.260416666664</v>
      </c>
      <c r="B1231">
        <v>20.5</v>
      </c>
      <c r="C1231">
        <v>44.3</v>
      </c>
    </row>
    <row r="1232" spans="1:3">
      <c r="A1232" s="171">
        <v>44122.263888888891</v>
      </c>
      <c r="B1232">
        <v>20.5</v>
      </c>
      <c r="C1232">
        <v>44.3</v>
      </c>
    </row>
    <row r="1233" spans="1:3">
      <c r="A1233" s="171">
        <v>44122.267361111109</v>
      </c>
      <c r="B1233">
        <v>20.5</v>
      </c>
      <c r="C1233">
        <v>44.3</v>
      </c>
    </row>
    <row r="1234" spans="1:3">
      <c r="A1234" s="171">
        <v>44122.270833333336</v>
      </c>
      <c r="B1234">
        <v>20.5</v>
      </c>
      <c r="C1234">
        <v>44.3</v>
      </c>
    </row>
    <row r="1235" spans="1:3">
      <c r="A1235" s="171">
        <v>44122.274305555555</v>
      </c>
      <c r="B1235">
        <v>20.5</v>
      </c>
      <c r="C1235">
        <v>44.4</v>
      </c>
    </row>
    <row r="1236" spans="1:3">
      <c r="A1236" s="171">
        <v>44122.277777777781</v>
      </c>
      <c r="B1236">
        <v>20.5</v>
      </c>
      <c r="C1236">
        <v>44.4</v>
      </c>
    </row>
    <row r="1237" spans="1:3">
      <c r="A1237" s="171">
        <v>44122.28125</v>
      </c>
      <c r="B1237">
        <v>20.5</v>
      </c>
      <c r="C1237">
        <v>44.5</v>
      </c>
    </row>
    <row r="1238" spans="1:3">
      <c r="A1238" s="171">
        <v>44122.284722222219</v>
      </c>
      <c r="B1238">
        <v>20.5</v>
      </c>
      <c r="C1238">
        <v>44.5</v>
      </c>
    </row>
    <row r="1239" spans="1:3">
      <c r="A1239" s="171">
        <v>44122.288194444445</v>
      </c>
      <c r="B1239">
        <v>20.5</v>
      </c>
      <c r="C1239">
        <v>44.5</v>
      </c>
    </row>
    <row r="1240" spans="1:3">
      <c r="A1240" s="171">
        <v>44122.291666666664</v>
      </c>
      <c r="B1240">
        <v>20.5</v>
      </c>
      <c r="C1240">
        <v>44.5</v>
      </c>
    </row>
    <row r="1241" spans="1:3">
      <c r="A1241" s="171">
        <v>44122.295138888891</v>
      </c>
      <c r="B1241">
        <v>20.5</v>
      </c>
      <c r="C1241">
        <v>44.5</v>
      </c>
    </row>
    <row r="1242" spans="1:3">
      <c r="A1242" s="171">
        <v>44122.298611111109</v>
      </c>
      <c r="B1242">
        <v>20.5</v>
      </c>
      <c r="C1242">
        <v>44.7</v>
      </c>
    </row>
    <row r="1243" spans="1:3">
      <c r="A1243" s="171">
        <v>44122.302083333336</v>
      </c>
      <c r="B1243">
        <v>20.5</v>
      </c>
      <c r="C1243">
        <v>44.7</v>
      </c>
    </row>
    <row r="1244" spans="1:3">
      <c r="A1244" s="171">
        <v>44122.305555555555</v>
      </c>
      <c r="B1244">
        <v>20.5</v>
      </c>
      <c r="C1244">
        <v>44.7</v>
      </c>
    </row>
    <row r="1245" spans="1:3">
      <c r="A1245" s="171">
        <v>44122.309027777781</v>
      </c>
      <c r="B1245">
        <v>20.5</v>
      </c>
      <c r="C1245">
        <v>44.8</v>
      </c>
    </row>
    <row r="1246" spans="1:3">
      <c r="A1246" s="171">
        <v>44122.3125</v>
      </c>
      <c r="B1246">
        <v>20.5</v>
      </c>
      <c r="C1246">
        <v>44.8</v>
      </c>
    </row>
    <row r="1247" spans="1:3">
      <c r="A1247" s="171">
        <v>44122.315972222219</v>
      </c>
      <c r="B1247">
        <v>20.5</v>
      </c>
      <c r="C1247">
        <v>44.9</v>
      </c>
    </row>
    <row r="1248" spans="1:3">
      <c r="A1248" s="171">
        <v>44122.319444444445</v>
      </c>
      <c r="B1248">
        <v>20.5</v>
      </c>
      <c r="C1248">
        <v>44.8</v>
      </c>
    </row>
    <row r="1249" spans="1:3">
      <c r="A1249" s="171">
        <v>44122.322916666664</v>
      </c>
      <c r="B1249">
        <v>20.5</v>
      </c>
      <c r="C1249">
        <v>44.9</v>
      </c>
    </row>
    <row r="1250" spans="1:3">
      <c r="A1250" s="171">
        <v>44122.326388888891</v>
      </c>
      <c r="B1250">
        <v>20.5</v>
      </c>
      <c r="C1250">
        <v>45</v>
      </c>
    </row>
    <row r="1251" spans="1:3">
      <c r="A1251" s="171">
        <v>44122.329861111109</v>
      </c>
      <c r="B1251">
        <v>20.5</v>
      </c>
      <c r="C1251">
        <v>45</v>
      </c>
    </row>
    <row r="1252" spans="1:3">
      <c r="A1252" s="171">
        <v>44122.333333333336</v>
      </c>
      <c r="B1252">
        <v>20.5</v>
      </c>
      <c r="C1252">
        <v>45</v>
      </c>
    </row>
    <row r="1253" spans="1:3">
      <c r="A1253" s="171">
        <v>44122.336805555555</v>
      </c>
      <c r="B1253">
        <v>20.5</v>
      </c>
      <c r="C1253">
        <v>45</v>
      </c>
    </row>
    <row r="1254" spans="1:3">
      <c r="A1254" s="171">
        <v>44122.340277777781</v>
      </c>
      <c r="B1254">
        <v>20.5</v>
      </c>
      <c r="C1254">
        <v>45</v>
      </c>
    </row>
    <row r="1255" spans="1:3">
      <c r="A1255" s="171">
        <v>44122.34375</v>
      </c>
      <c r="B1255">
        <v>20.5</v>
      </c>
      <c r="C1255">
        <v>45</v>
      </c>
    </row>
    <row r="1256" spans="1:3">
      <c r="A1256" s="171">
        <v>44122.347222222219</v>
      </c>
      <c r="B1256">
        <v>20.5</v>
      </c>
      <c r="C1256">
        <v>45</v>
      </c>
    </row>
    <row r="1257" spans="1:3">
      <c r="A1257" s="171">
        <v>44122.350694444445</v>
      </c>
      <c r="B1257">
        <v>20.5</v>
      </c>
      <c r="C1257">
        <v>45</v>
      </c>
    </row>
    <row r="1258" spans="1:3">
      <c r="A1258" s="171">
        <v>44122.354166666664</v>
      </c>
      <c r="B1258">
        <v>20.5</v>
      </c>
      <c r="C1258">
        <v>44.9</v>
      </c>
    </row>
    <row r="1259" spans="1:3">
      <c r="A1259" s="171">
        <v>44122.357638888891</v>
      </c>
      <c r="B1259">
        <v>20.5</v>
      </c>
      <c r="C1259">
        <v>45</v>
      </c>
    </row>
    <row r="1260" spans="1:3">
      <c r="A1260" s="171">
        <v>44122.361111111109</v>
      </c>
      <c r="B1260">
        <v>20.5</v>
      </c>
      <c r="C1260">
        <v>44.9</v>
      </c>
    </row>
    <row r="1261" spans="1:3">
      <c r="A1261" s="171">
        <v>44122.364583333336</v>
      </c>
      <c r="B1261">
        <v>20.5</v>
      </c>
      <c r="C1261">
        <v>45</v>
      </c>
    </row>
    <row r="1262" spans="1:3">
      <c r="A1262" s="171">
        <v>44122.368055555555</v>
      </c>
      <c r="B1262">
        <v>20.5</v>
      </c>
      <c r="C1262">
        <v>45.1</v>
      </c>
    </row>
    <row r="1263" spans="1:3">
      <c r="A1263" s="171">
        <v>44122.371527777781</v>
      </c>
      <c r="B1263">
        <v>20.5</v>
      </c>
      <c r="C1263">
        <v>45.2</v>
      </c>
    </row>
    <row r="1264" spans="1:3">
      <c r="A1264" s="171">
        <v>44122.375</v>
      </c>
      <c r="B1264">
        <v>20.5</v>
      </c>
      <c r="C1264">
        <v>45.2</v>
      </c>
    </row>
    <row r="1265" spans="1:3">
      <c r="A1265" s="171">
        <v>44122.378472222219</v>
      </c>
      <c r="B1265">
        <v>20.5</v>
      </c>
      <c r="C1265">
        <v>45.3</v>
      </c>
    </row>
    <row r="1266" spans="1:3">
      <c r="A1266" s="171">
        <v>44122.381944444445</v>
      </c>
      <c r="B1266">
        <v>20.5</v>
      </c>
      <c r="C1266">
        <v>45.5</v>
      </c>
    </row>
    <row r="1267" spans="1:3">
      <c r="A1267" s="171">
        <v>44122.385416666664</v>
      </c>
      <c r="B1267">
        <v>20.5</v>
      </c>
      <c r="C1267">
        <v>45.5</v>
      </c>
    </row>
    <row r="1268" spans="1:3">
      <c r="A1268" s="171">
        <v>44122.388888888891</v>
      </c>
      <c r="B1268">
        <v>20.5</v>
      </c>
      <c r="C1268">
        <v>45.6</v>
      </c>
    </row>
    <row r="1269" spans="1:3">
      <c r="A1269" s="171">
        <v>44122.392361111109</v>
      </c>
      <c r="B1269">
        <v>20.5</v>
      </c>
      <c r="C1269">
        <v>45.6</v>
      </c>
    </row>
    <row r="1270" spans="1:3">
      <c r="A1270" s="171">
        <v>44122.395833333336</v>
      </c>
      <c r="B1270">
        <v>20.5</v>
      </c>
      <c r="C1270">
        <v>45.7</v>
      </c>
    </row>
    <row r="1271" spans="1:3">
      <c r="A1271" s="171">
        <v>44122.399305555555</v>
      </c>
      <c r="B1271">
        <v>20.5</v>
      </c>
      <c r="C1271">
        <v>45.7</v>
      </c>
    </row>
    <row r="1272" spans="1:3">
      <c r="A1272" s="171">
        <v>44122.402777777781</v>
      </c>
      <c r="B1272">
        <v>20.5</v>
      </c>
      <c r="C1272">
        <v>45.9</v>
      </c>
    </row>
    <row r="1273" spans="1:3">
      <c r="A1273" s="171">
        <v>44122.40625</v>
      </c>
      <c r="B1273">
        <v>20.5</v>
      </c>
      <c r="C1273">
        <v>45.9</v>
      </c>
    </row>
    <row r="1274" spans="1:3">
      <c r="A1274" s="171">
        <v>44122.409722222219</v>
      </c>
      <c r="B1274">
        <v>20.5</v>
      </c>
      <c r="C1274">
        <v>46.1</v>
      </c>
    </row>
    <row r="1275" spans="1:3">
      <c r="A1275" s="171">
        <v>44122.413194444445</v>
      </c>
      <c r="B1275">
        <v>20.5</v>
      </c>
      <c r="C1275">
        <v>46.1</v>
      </c>
    </row>
    <row r="1276" spans="1:3">
      <c r="A1276" s="171">
        <v>44122.416666666664</v>
      </c>
      <c r="B1276">
        <v>20.5</v>
      </c>
      <c r="C1276">
        <v>46.2</v>
      </c>
    </row>
    <row r="1277" spans="1:3">
      <c r="A1277" s="171">
        <v>44122.420138888891</v>
      </c>
      <c r="B1277">
        <v>20.5</v>
      </c>
      <c r="C1277">
        <v>46.3</v>
      </c>
    </row>
    <row r="1278" spans="1:3">
      <c r="A1278" s="171">
        <v>44122.423611111109</v>
      </c>
      <c r="B1278">
        <v>20.5</v>
      </c>
      <c r="C1278">
        <v>46.4</v>
      </c>
    </row>
    <row r="1279" spans="1:3">
      <c r="A1279" s="171">
        <v>44122.427083333336</v>
      </c>
      <c r="B1279">
        <v>20.5</v>
      </c>
      <c r="C1279">
        <v>46.6</v>
      </c>
    </row>
    <row r="1280" spans="1:3">
      <c r="A1280" s="171">
        <v>44122.430555555555</v>
      </c>
      <c r="B1280">
        <v>20.5</v>
      </c>
      <c r="C1280">
        <v>46.7</v>
      </c>
    </row>
    <row r="1281" spans="1:3">
      <c r="A1281" s="171">
        <v>44122.434027777781</v>
      </c>
      <c r="B1281">
        <v>20.399999999999999</v>
      </c>
      <c r="C1281">
        <v>46.8</v>
      </c>
    </row>
    <row r="1282" spans="1:3">
      <c r="A1282" s="171">
        <v>44122.4375</v>
      </c>
      <c r="B1282">
        <v>20.5</v>
      </c>
      <c r="C1282">
        <v>46.8</v>
      </c>
    </row>
    <row r="1283" spans="1:3">
      <c r="A1283" s="171">
        <v>44122.440972222219</v>
      </c>
      <c r="B1283">
        <v>20.5</v>
      </c>
      <c r="C1283">
        <v>46.9</v>
      </c>
    </row>
    <row r="1284" spans="1:3">
      <c r="A1284" s="171">
        <v>44122.444444444445</v>
      </c>
      <c r="B1284">
        <v>20.5</v>
      </c>
      <c r="C1284">
        <v>47</v>
      </c>
    </row>
    <row r="1285" spans="1:3">
      <c r="A1285" s="171">
        <v>44122.447916666664</v>
      </c>
      <c r="B1285">
        <v>20.5</v>
      </c>
      <c r="C1285">
        <v>47.2</v>
      </c>
    </row>
    <row r="1286" spans="1:3">
      <c r="A1286" s="171">
        <v>44122.451388888891</v>
      </c>
      <c r="B1286">
        <v>20.5</v>
      </c>
      <c r="C1286">
        <v>47.2</v>
      </c>
    </row>
    <row r="1287" spans="1:3">
      <c r="A1287" s="171">
        <v>44122.454861111109</v>
      </c>
      <c r="B1287">
        <v>20.5</v>
      </c>
      <c r="C1287">
        <v>47.4</v>
      </c>
    </row>
    <row r="1288" spans="1:3">
      <c r="A1288" s="171">
        <v>44122.458333333336</v>
      </c>
      <c r="B1288">
        <v>20.5</v>
      </c>
      <c r="C1288">
        <v>47.5</v>
      </c>
    </row>
    <row r="1289" spans="1:3">
      <c r="A1289" s="171">
        <v>44122.461805555555</v>
      </c>
      <c r="B1289">
        <v>20.5</v>
      </c>
      <c r="C1289">
        <v>47.7</v>
      </c>
    </row>
    <row r="1290" spans="1:3">
      <c r="A1290" s="171">
        <v>44122.465277777781</v>
      </c>
      <c r="B1290">
        <v>20.399999999999999</v>
      </c>
      <c r="C1290">
        <v>48</v>
      </c>
    </row>
    <row r="1291" spans="1:3">
      <c r="A1291" s="171">
        <v>44122.46875</v>
      </c>
      <c r="B1291">
        <v>20.399999999999999</v>
      </c>
      <c r="C1291">
        <v>48.1</v>
      </c>
    </row>
    <row r="1292" spans="1:3">
      <c r="A1292" s="171">
        <v>44122.472222222219</v>
      </c>
      <c r="B1292">
        <v>20.5</v>
      </c>
      <c r="C1292">
        <v>48.1</v>
      </c>
    </row>
    <row r="1293" spans="1:3">
      <c r="A1293" s="171">
        <v>44122.475694444445</v>
      </c>
      <c r="B1293">
        <v>20.5</v>
      </c>
      <c r="C1293">
        <v>48.2</v>
      </c>
    </row>
    <row r="1294" spans="1:3">
      <c r="A1294" s="171">
        <v>44122.479166666664</v>
      </c>
      <c r="B1294">
        <v>20.399999999999999</v>
      </c>
      <c r="C1294">
        <v>48.3</v>
      </c>
    </row>
    <row r="1295" spans="1:3">
      <c r="A1295" s="171">
        <v>44122.482638888891</v>
      </c>
      <c r="B1295">
        <v>20.399999999999999</v>
      </c>
      <c r="C1295">
        <v>48.4</v>
      </c>
    </row>
    <row r="1296" spans="1:3">
      <c r="A1296" s="171">
        <v>44122.486111111109</v>
      </c>
      <c r="B1296">
        <v>20.399999999999999</v>
      </c>
      <c r="C1296">
        <v>48.5</v>
      </c>
    </row>
    <row r="1297" spans="1:3">
      <c r="A1297" s="171">
        <v>44122.489583333336</v>
      </c>
      <c r="B1297">
        <v>20.5</v>
      </c>
      <c r="C1297">
        <v>48.5</v>
      </c>
    </row>
    <row r="1298" spans="1:3">
      <c r="A1298" s="171">
        <v>44122.493055555555</v>
      </c>
      <c r="B1298">
        <v>20.5</v>
      </c>
      <c r="C1298">
        <v>48.6</v>
      </c>
    </row>
    <row r="1299" spans="1:3">
      <c r="A1299" s="171">
        <v>44122.496527777781</v>
      </c>
      <c r="B1299">
        <v>20.399999999999999</v>
      </c>
      <c r="C1299">
        <v>48.6</v>
      </c>
    </row>
    <row r="1300" spans="1:3">
      <c r="A1300" s="171">
        <v>44122.5</v>
      </c>
      <c r="B1300">
        <v>20.399999999999999</v>
      </c>
      <c r="C1300">
        <v>48.8</v>
      </c>
    </row>
    <row r="1301" spans="1:3">
      <c r="A1301" s="171">
        <v>44122.503472222219</v>
      </c>
      <c r="B1301">
        <v>20.399999999999999</v>
      </c>
      <c r="C1301">
        <v>48.8</v>
      </c>
    </row>
    <row r="1302" spans="1:3">
      <c r="A1302" s="171">
        <v>44122.506944444445</v>
      </c>
      <c r="B1302">
        <v>20.399999999999999</v>
      </c>
      <c r="C1302">
        <v>48.7</v>
      </c>
    </row>
    <row r="1303" spans="1:3">
      <c r="A1303" s="171">
        <v>44122.510416666664</v>
      </c>
      <c r="B1303">
        <v>20.399999999999999</v>
      </c>
      <c r="C1303">
        <v>48.8</v>
      </c>
    </row>
    <row r="1304" spans="1:3">
      <c r="A1304" s="171">
        <v>44122.513888888891</v>
      </c>
      <c r="B1304">
        <v>20.399999999999999</v>
      </c>
      <c r="C1304">
        <v>48.7</v>
      </c>
    </row>
    <row r="1305" spans="1:3">
      <c r="A1305" s="171">
        <v>44122.517361111109</v>
      </c>
      <c r="B1305">
        <v>20.5</v>
      </c>
      <c r="C1305">
        <v>48.8</v>
      </c>
    </row>
    <row r="1306" spans="1:3">
      <c r="A1306" s="171">
        <v>44122.520833333336</v>
      </c>
      <c r="B1306">
        <v>20.399999999999999</v>
      </c>
      <c r="C1306">
        <v>48.8</v>
      </c>
    </row>
    <row r="1307" spans="1:3">
      <c r="A1307" s="171">
        <v>44122.524305555555</v>
      </c>
      <c r="B1307">
        <v>20.5</v>
      </c>
      <c r="C1307">
        <v>48.8</v>
      </c>
    </row>
    <row r="1308" spans="1:3">
      <c r="A1308" s="171">
        <v>44122.527777777781</v>
      </c>
      <c r="B1308">
        <v>20.399999999999999</v>
      </c>
      <c r="C1308">
        <v>48.8</v>
      </c>
    </row>
    <row r="1309" spans="1:3">
      <c r="A1309" s="171">
        <v>44122.53125</v>
      </c>
      <c r="B1309">
        <v>20.399999999999999</v>
      </c>
      <c r="C1309">
        <v>48.9</v>
      </c>
    </row>
    <row r="1310" spans="1:3">
      <c r="A1310" s="171">
        <v>44122.534722222219</v>
      </c>
      <c r="B1310">
        <v>20.399999999999999</v>
      </c>
      <c r="C1310">
        <v>49</v>
      </c>
    </row>
    <row r="1311" spans="1:3">
      <c r="A1311" s="171">
        <v>44122.538194444445</v>
      </c>
      <c r="B1311">
        <v>20.399999999999999</v>
      </c>
      <c r="C1311">
        <v>49</v>
      </c>
    </row>
    <row r="1312" spans="1:3">
      <c r="A1312" s="171">
        <v>44122.541666666664</v>
      </c>
      <c r="B1312">
        <v>20.399999999999999</v>
      </c>
      <c r="C1312">
        <v>49</v>
      </c>
    </row>
    <row r="1313" spans="1:3">
      <c r="A1313" s="171">
        <v>44122.545138888891</v>
      </c>
      <c r="B1313">
        <v>20.399999999999999</v>
      </c>
      <c r="C1313">
        <v>49.1</v>
      </c>
    </row>
    <row r="1314" spans="1:3">
      <c r="A1314" s="171">
        <v>44122.548611111109</v>
      </c>
      <c r="B1314">
        <v>20.399999999999999</v>
      </c>
      <c r="C1314">
        <v>49.1</v>
      </c>
    </row>
    <row r="1315" spans="1:3">
      <c r="A1315" s="171">
        <v>44122.552083333336</v>
      </c>
      <c r="B1315">
        <v>20.399999999999999</v>
      </c>
      <c r="C1315">
        <v>49.2</v>
      </c>
    </row>
    <row r="1316" spans="1:3">
      <c r="A1316" s="171">
        <v>44122.555555555555</v>
      </c>
      <c r="B1316">
        <v>20.399999999999999</v>
      </c>
      <c r="C1316">
        <v>49.2</v>
      </c>
    </row>
    <row r="1317" spans="1:3">
      <c r="A1317" s="171">
        <v>44122.559027777781</v>
      </c>
      <c r="B1317">
        <v>20.399999999999999</v>
      </c>
      <c r="C1317">
        <v>49.2</v>
      </c>
    </row>
    <row r="1318" spans="1:3">
      <c r="A1318" s="171">
        <v>44122.5625</v>
      </c>
      <c r="B1318">
        <v>20.399999999999999</v>
      </c>
      <c r="C1318">
        <v>49.3</v>
      </c>
    </row>
    <row r="1319" spans="1:3">
      <c r="A1319" s="171">
        <v>44122.565972222219</v>
      </c>
      <c r="B1319">
        <v>20.399999999999999</v>
      </c>
      <c r="C1319">
        <v>49.3</v>
      </c>
    </row>
    <row r="1320" spans="1:3">
      <c r="A1320" s="171">
        <v>44122.569444444445</v>
      </c>
      <c r="B1320">
        <v>20.399999999999999</v>
      </c>
      <c r="C1320">
        <v>49.4</v>
      </c>
    </row>
    <row r="1321" spans="1:3">
      <c r="A1321" s="171">
        <v>44122.572916666664</v>
      </c>
      <c r="B1321">
        <v>20.399999999999999</v>
      </c>
      <c r="C1321">
        <v>49.4</v>
      </c>
    </row>
    <row r="1322" spans="1:3">
      <c r="A1322" s="171">
        <v>44122.576388888891</v>
      </c>
      <c r="B1322">
        <v>20.399999999999999</v>
      </c>
      <c r="C1322">
        <v>49.5</v>
      </c>
    </row>
    <row r="1323" spans="1:3">
      <c r="A1323" s="171">
        <v>44122.579861111109</v>
      </c>
      <c r="B1323">
        <v>20.399999999999999</v>
      </c>
      <c r="C1323">
        <v>49.5</v>
      </c>
    </row>
    <row r="1324" spans="1:3">
      <c r="A1324" s="171">
        <v>44122.583333333336</v>
      </c>
      <c r="B1324">
        <v>20.3</v>
      </c>
      <c r="C1324">
        <v>49.6</v>
      </c>
    </row>
    <row r="1325" spans="1:3">
      <c r="A1325" s="171">
        <v>44122.586805555555</v>
      </c>
      <c r="B1325">
        <v>20.399999999999999</v>
      </c>
      <c r="C1325">
        <v>49.6</v>
      </c>
    </row>
    <row r="1326" spans="1:3">
      <c r="A1326" s="171">
        <v>44122.590277777781</v>
      </c>
      <c r="B1326">
        <v>20.399999999999999</v>
      </c>
      <c r="C1326">
        <v>49.5</v>
      </c>
    </row>
    <row r="1327" spans="1:3">
      <c r="A1327" s="171">
        <v>44122.59375</v>
      </c>
      <c r="B1327">
        <v>20.399999999999999</v>
      </c>
      <c r="C1327">
        <v>49.5</v>
      </c>
    </row>
    <row r="1328" spans="1:3">
      <c r="A1328" s="171">
        <v>44122.597222222219</v>
      </c>
      <c r="B1328">
        <v>20.399999999999999</v>
      </c>
      <c r="C1328">
        <v>49.4</v>
      </c>
    </row>
    <row r="1329" spans="1:3">
      <c r="A1329" s="171">
        <v>44122.600694444445</v>
      </c>
      <c r="B1329">
        <v>20.399999999999999</v>
      </c>
      <c r="C1329">
        <v>49.4</v>
      </c>
    </row>
    <row r="1330" spans="1:3">
      <c r="A1330" s="171">
        <v>44122.604166666664</v>
      </c>
      <c r="B1330">
        <v>20.399999999999999</v>
      </c>
      <c r="C1330">
        <v>49.3</v>
      </c>
    </row>
    <row r="1331" spans="1:3">
      <c r="A1331" s="171">
        <v>44122.607638888891</v>
      </c>
      <c r="B1331">
        <v>20.399999999999999</v>
      </c>
      <c r="C1331">
        <v>49.3</v>
      </c>
    </row>
    <row r="1332" spans="1:3">
      <c r="A1332" s="171">
        <v>44122.611111111109</v>
      </c>
      <c r="B1332">
        <v>20.399999999999999</v>
      </c>
      <c r="C1332">
        <v>49.3</v>
      </c>
    </row>
    <row r="1333" spans="1:3">
      <c r="A1333" s="171">
        <v>44122.614583333336</v>
      </c>
      <c r="B1333">
        <v>20.399999999999999</v>
      </c>
      <c r="C1333">
        <v>49.3</v>
      </c>
    </row>
    <row r="1334" spans="1:3">
      <c r="A1334" s="171">
        <v>44122.618055555555</v>
      </c>
      <c r="B1334">
        <v>20.399999999999999</v>
      </c>
      <c r="C1334">
        <v>49.3</v>
      </c>
    </row>
    <row r="1335" spans="1:3">
      <c r="A1335" s="171">
        <v>44122.621527777781</v>
      </c>
      <c r="B1335">
        <v>20.399999999999999</v>
      </c>
      <c r="C1335">
        <v>49.3</v>
      </c>
    </row>
    <row r="1336" spans="1:3">
      <c r="A1336" s="171">
        <v>44122.625</v>
      </c>
      <c r="B1336">
        <v>20.399999999999999</v>
      </c>
      <c r="C1336">
        <v>49.2</v>
      </c>
    </row>
    <row r="1337" spans="1:3">
      <c r="A1337" s="171">
        <v>44122.628472222219</v>
      </c>
      <c r="B1337">
        <v>20.399999999999999</v>
      </c>
      <c r="C1337">
        <v>49.2</v>
      </c>
    </row>
    <row r="1338" spans="1:3">
      <c r="A1338" s="171">
        <v>44122.631944444445</v>
      </c>
      <c r="B1338">
        <v>20.399999999999999</v>
      </c>
      <c r="C1338">
        <v>49.2</v>
      </c>
    </row>
    <row r="1339" spans="1:3">
      <c r="A1339" s="171">
        <v>44122.635416666664</v>
      </c>
      <c r="B1339">
        <v>20.399999999999999</v>
      </c>
      <c r="C1339">
        <v>49.3</v>
      </c>
    </row>
    <row r="1340" spans="1:3">
      <c r="A1340" s="171">
        <v>44122.638888888891</v>
      </c>
      <c r="B1340">
        <v>20.399999999999999</v>
      </c>
      <c r="C1340">
        <v>49.3</v>
      </c>
    </row>
    <row r="1341" spans="1:3">
      <c r="A1341" s="171">
        <v>44122.642361111109</v>
      </c>
      <c r="B1341">
        <v>20.399999999999999</v>
      </c>
      <c r="C1341">
        <v>49.4</v>
      </c>
    </row>
    <row r="1342" spans="1:3">
      <c r="A1342" s="171">
        <v>44122.645833333336</v>
      </c>
      <c r="B1342">
        <v>20.399999999999999</v>
      </c>
      <c r="C1342">
        <v>49.5</v>
      </c>
    </row>
    <row r="1343" spans="1:3">
      <c r="A1343" s="171">
        <v>44122.649305555555</v>
      </c>
      <c r="B1343">
        <v>20.399999999999999</v>
      </c>
      <c r="C1343">
        <v>49.5</v>
      </c>
    </row>
    <row r="1344" spans="1:3">
      <c r="A1344" s="171">
        <v>44122.652777777781</v>
      </c>
      <c r="B1344">
        <v>20.399999999999999</v>
      </c>
      <c r="C1344">
        <v>49.6</v>
      </c>
    </row>
    <row r="1345" spans="1:3">
      <c r="A1345" s="171">
        <v>44122.65625</v>
      </c>
      <c r="B1345">
        <v>20.399999999999999</v>
      </c>
      <c r="C1345">
        <v>49.6</v>
      </c>
    </row>
    <row r="1346" spans="1:3">
      <c r="A1346" s="171">
        <v>44122.659722222219</v>
      </c>
      <c r="B1346">
        <v>20.399999999999999</v>
      </c>
      <c r="C1346">
        <v>49.6</v>
      </c>
    </row>
    <row r="1347" spans="1:3">
      <c r="A1347" s="171">
        <v>44122.663194444445</v>
      </c>
      <c r="B1347">
        <v>20.399999999999999</v>
      </c>
      <c r="C1347">
        <v>49.7</v>
      </c>
    </row>
    <row r="1348" spans="1:3">
      <c r="A1348" s="171">
        <v>44122.666666666664</v>
      </c>
      <c r="B1348">
        <v>20.399999999999999</v>
      </c>
      <c r="C1348">
        <v>49.7</v>
      </c>
    </row>
    <row r="1349" spans="1:3">
      <c r="A1349" s="171">
        <v>44122.670138888891</v>
      </c>
      <c r="B1349">
        <v>20.399999999999999</v>
      </c>
      <c r="C1349">
        <v>49.8</v>
      </c>
    </row>
    <row r="1350" spans="1:3">
      <c r="A1350" s="171">
        <v>44122.673611111109</v>
      </c>
      <c r="B1350">
        <v>20.399999999999999</v>
      </c>
      <c r="C1350">
        <v>49.9</v>
      </c>
    </row>
    <row r="1351" spans="1:3">
      <c r="A1351" s="171">
        <v>44122.677083333336</v>
      </c>
      <c r="B1351">
        <v>20.399999999999999</v>
      </c>
      <c r="C1351">
        <v>50</v>
      </c>
    </row>
    <row r="1352" spans="1:3">
      <c r="A1352" s="171">
        <v>44122.680555555555</v>
      </c>
      <c r="B1352">
        <v>20.399999999999999</v>
      </c>
      <c r="C1352">
        <v>50.1</v>
      </c>
    </row>
    <row r="1353" spans="1:3">
      <c r="A1353" s="171">
        <v>44122.684027777781</v>
      </c>
      <c r="B1353">
        <v>20.399999999999999</v>
      </c>
      <c r="C1353">
        <v>50.2</v>
      </c>
    </row>
    <row r="1354" spans="1:3">
      <c r="A1354" s="171">
        <v>44122.6875</v>
      </c>
      <c r="B1354">
        <v>20.399999999999999</v>
      </c>
      <c r="C1354">
        <v>50.3</v>
      </c>
    </row>
    <row r="1355" spans="1:3">
      <c r="A1355" s="171">
        <v>44122.690972222219</v>
      </c>
      <c r="B1355">
        <v>20.399999999999999</v>
      </c>
      <c r="C1355">
        <v>50.3</v>
      </c>
    </row>
    <row r="1356" spans="1:3">
      <c r="A1356" s="171">
        <v>44122.694444444445</v>
      </c>
      <c r="B1356">
        <v>20.399999999999999</v>
      </c>
      <c r="C1356">
        <v>50.4</v>
      </c>
    </row>
    <row r="1357" spans="1:3">
      <c r="A1357" s="171">
        <v>44122.697916666664</v>
      </c>
      <c r="B1357">
        <v>20.399999999999999</v>
      </c>
      <c r="C1357">
        <v>50.6</v>
      </c>
    </row>
    <row r="1358" spans="1:3">
      <c r="A1358" s="171">
        <v>44122.701388888891</v>
      </c>
      <c r="B1358">
        <v>20.399999999999999</v>
      </c>
      <c r="C1358">
        <v>50.5</v>
      </c>
    </row>
    <row r="1359" spans="1:3">
      <c r="A1359" s="171">
        <v>44122.704861111109</v>
      </c>
      <c r="B1359">
        <v>20.399999999999999</v>
      </c>
      <c r="C1359">
        <v>50.6</v>
      </c>
    </row>
    <row r="1360" spans="1:3">
      <c r="A1360" s="171">
        <v>44122.708333333336</v>
      </c>
      <c r="B1360">
        <v>20.399999999999999</v>
      </c>
      <c r="C1360">
        <v>50.7</v>
      </c>
    </row>
    <row r="1361" spans="1:3">
      <c r="A1361" s="171">
        <v>44122.711805555555</v>
      </c>
      <c r="B1361">
        <v>20.399999999999999</v>
      </c>
      <c r="C1361">
        <v>50.8</v>
      </c>
    </row>
    <row r="1362" spans="1:3">
      <c r="A1362" s="171">
        <v>44122.715277777781</v>
      </c>
      <c r="B1362">
        <v>20.399999999999999</v>
      </c>
      <c r="C1362">
        <v>51</v>
      </c>
    </row>
    <row r="1363" spans="1:3">
      <c r="A1363" s="171">
        <v>44122.71875</v>
      </c>
      <c r="B1363">
        <v>20.399999999999999</v>
      </c>
      <c r="C1363">
        <v>51.1</v>
      </c>
    </row>
    <row r="1364" spans="1:3">
      <c r="A1364" s="171">
        <v>44122.722222222219</v>
      </c>
      <c r="B1364">
        <v>20.399999999999999</v>
      </c>
      <c r="C1364">
        <v>51.1</v>
      </c>
    </row>
    <row r="1365" spans="1:3">
      <c r="A1365" s="171">
        <v>44122.725694444445</v>
      </c>
      <c r="B1365">
        <v>20.399999999999999</v>
      </c>
      <c r="C1365">
        <v>51.3</v>
      </c>
    </row>
    <row r="1366" spans="1:3">
      <c r="A1366" s="171">
        <v>44122.729166666664</v>
      </c>
      <c r="B1366">
        <v>20.399999999999999</v>
      </c>
      <c r="C1366">
        <v>51.3</v>
      </c>
    </row>
    <row r="1367" spans="1:3">
      <c r="A1367" s="171">
        <v>44122.732638888891</v>
      </c>
      <c r="B1367">
        <v>20.399999999999999</v>
      </c>
      <c r="C1367">
        <v>51.3</v>
      </c>
    </row>
    <row r="1368" spans="1:3">
      <c r="A1368" s="171">
        <v>44122.736111111109</v>
      </c>
      <c r="B1368">
        <v>20.399999999999999</v>
      </c>
      <c r="C1368">
        <v>51.2</v>
      </c>
    </row>
    <row r="1369" spans="1:3">
      <c r="A1369" s="171">
        <v>44122.739583333336</v>
      </c>
      <c r="B1369">
        <v>20.399999999999999</v>
      </c>
      <c r="C1369">
        <v>51.3</v>
      </c>
    </row>
    <row r="1370" spans="1:3">
      <c r="A1370" s="171">
        <v>44122.743055555555</v>
      </c>
      <c r="B1370">
        <v>20.399999999999999</v>
      </c>
      <c r="C1370">
        <v>51.2</v>
      </c>
    </row>
    <row r="1371" spans="1:3">
      <c r="A1371" s="171">
        <v>44122.746527777781</v>
      </c>
      <c r="B1371">
        <v>20.399999999999999</v>
      </c>
      <c r="C1371">
        <v>51.2</v>
      </c>
    </row>
    <row r="1372" spans="1:3">
      <c r="A1372" s="171">
        <v>44122.75</v>
      </c>
      <c r="B1372">
        <v>20.399999999999999</v>
      </c>
      <c r="C1372">
        <v>51.1</v>
      </c>
    </row>
    <row r="1373" spans="1:3">
      <c r="A1373" s="171">
        <v>44122.753472222219</v>
      </c>
      <c r="B1373">
        <v>20.399999999999999</v>
      </c>
      <c r="C1373">
        <v>51</v>
      </c>
    </row>
    <row r="1374" spans="1:3">
      <c r="A1374" s="171">
        <v>44122.756944444445</v>
      </c>
      <c r="B1374">
        <v>20.399999999999999</v>
      </c>
      <c r="C1374">
        <v>50.9</v>
      </c>
    </row>
    <row r="1375" spans="1:3">
      <c r="A1375" s="171">
        <v>44122.760416666664</v>
      </c>
      <c r="B1375">
        <v>20.399999999999999</v>
      </c>
      <c r="C1375">
        <v>50.8</v>
      </c>
    </row>
    <row r="1376" spans="1:3">
      <c r="A1376" s="171">
        <v>44122.763888888891</v>
      </c>
      <c r="B1376">
        <v>20.399999999999999</v>
      </c>
      <c r="C1376">
        <v>50.7</v>
      </c>
    </row>
    <row r="1377" spans="1:3">
      <c r="A1377" s="171">
        <v>44122.767361111109</v>
      </c>
      <c r="B1377">
        <v>20.399999999999999</v>
      </c>
      <c r="C1377">
        <v>50.7</v>
      </c>
    </row>
    <row r="1378" spans="1:3">
      <c r="A1378" s="171">
        <v>44122.770833333336</v>
      </c>
      <c r="B1378">
        <v>20.399999999999999</v>
      </c>
      <c r="C1378">
        <v>50.6</v>
      </c>
    </row>
    <row r="1379" spans="1:3">
      <c r="A1379" s="171">
        <v>44122.774305555555</v>
      </c>
      <c r="B1379">
        <v>20.399999999999999</v>
      </c>
      <c r="C1379">
        <v>50.6</v>
      </c>
    </row>
    <row r="1380" spans="1:3">
      <c r="A1380" s="171">
        <v>44122.777777777781</v>
      </c>
      <c r="B1380">
        <v>20.399999999999999</v>
      </c>
      <c r="C1380">
        <v>50.5</v>
      </c>
    </row>
    <row r="1381" spans="1:3">
      <c r="A1381" s="171">
        <v>44122.78125</v>
      </c>
      <c r="B1381">
        <v>20.399999999999999</v>
      </c>
      <c r="C1381">
        <v>50.3</v>
      </c>
    </row>
    <row r="1382" spans="1:3">
      <c r="A1382" s="171">
        <v>44122.784722222219</v>
      </c>
      <c r="B1382">
        <v>20.399999999999999</v>
      </c>
      <c r="C1382">
        <v>50.3</v>
      </c>
    </row>
    <row r="1383" spans="1:3">
      <c r="A1383" s="171">
        <v>44122.788194444445</v>
      </c>
      <c r="B1383">
        <v>20.399999999999999</v>
      </c>
      <c r="C1383">
        <v>50.2</v>
      </c>
    </row>
    <row r="1384" spans="1:3">
      <c r="A1384" s="171">
        <v>44122.791666666664</v>
      </c>
      <c r="B1384">
        <v>20.399999999999999</v>
      </c>
      <c r="C1384">
        <v>50.2</v>
      </c>
    </row>
    <row r="1385" spans="1:3">
      <c r="A1385" s="171">
        <v>44122.795138888891</v>
      </c>
      <c r="B1385">
        <v>20.399999999999999</v>
      </c>
      <c r="C1385">
        <v>50.2</v>
      </c>
    </row>
    <row r="1386" spans="1:3">
      <c r="A1386" s="171">
        <v>44122.798611111109</v>
      </c>
      <c r="B1386">
        <v>20.399999999999999</v>
      </c>
      <c r="C1386">
        <v>50.2</v>
      </c>
    </row>
    <row r="1387" spans="1:3">
      <c r="A1387" s="171">
        <v>44122.802083333336</v>
      </c>
      <c r="B1387">
        <v>20.399999999999999</v>
      </c>
      <c r="C1387">
        <v>50.2</v>
      </c>
    </row>
    <row r="1388" spans="1:3">
      <c r="A1388" s="171">
        <v>44122.805555555555</v>
      </c>
      <c r="B1388">
        <v>20.399999999999999</v>
      </c>
      <c r="C1388">
        <v>50.1</v>
      </c>
    </row>
    <row r="1389" spans="1:3">
      <c r="A1389" s="171">
        <v>44122.809027777781</v>
      </c>
      <c r="B1389">
        <v>20.399999999999999</v>
      </c>
      <c r="C1389">
        <v>50.1</v>
      </c>
    </row>
    <row r="1390" spans="1:3">
      <c r="A1390" s="171">
        <v>44122.8125</v>
      </c>
      <c r="B1390">
        <v>20.399999999999999</v>
      </c>
      <c r="C1390">
        <v>50.1</v>
      </c>
    </row>
    <row r="1391" spans="1:3">
      <c r="A1391" s="171">
        <v>44122.815972222219</v>
      </c>
      <c r="B1391">
        <v>20.399999999999999</v>
      </c>
      <c r="C1391">
        <v>50</v>
      </c>
    </row>
    <row r="1392" spans="1:3">
      <c r="A1392" s="171">
        <v>44122.819444444445</v>
      </c>
      <c r="B1392">
        <v>20.399999999999999</v>
      </c>
      <c r="C1392">
        <v>50.1</v>
      </c>
    </row>
    <row r="1393" spans="1:3">
      <c r="A1393" s="171">
        <v>44122.822916666664</v>
      </c>
      <c r="B1393">
        <v>20.399999999999999</v>
      </c>
      <c r="C1393">
        <v>50.2</v>
      </c>
    </row>
    <row r="1394" spans="1:3">
      <c r="A1394" s="171">
        <v>44122.826388888891</v>
      </c>
      <c r="B1394">
        <v>20.399999999999999</v>
      </c>
      <c r="C1394">
        <v>50.2</v>
      </c>
    </row>
    <row r="1395" spans="1:3">
      <c r="A1395" s="171">
        <v>44122.829861111109</v>
      </c>
      <c r="B1395">
        <v>20.399999999999999</v>
      </c>
      <c r="C1395">
        <v>50.2</v>
      </c>
    </row>
    <row r="1396" spans="1:3">
      <c r="A1396" s="171">
        <v>44122.833333333336</v>
      </c>
      <c r="B1396">
        <v>20.399999999999999</v>
      </c>
      <c r="C1396">
        <v>50.3</v>
      </c>
    </row>
    <row r="1397" spans="1:3">
      <c r="A1397" s="171">
        <v>44122.836805555555</v>
      </c>
      <c r="B1397">
        <v>20.399999999999999</v>
      </c>
      <c r="C1397">
        <v>50.6</v>
      </c>
    </row>
    <row r="1398" spans="1:3">
      <c r="A1398" s="171">
        <v>44122.840277777781</v>
      </c>
      <c r="B1398">
        <v>20.399999999999999</v>
      </c>
      <c r="C1398">
        <v>50.8</v>
      </c>
    </row>
    <row r="1399" spans="1:3">
      <c r="A1399" s="171">
        <v>44122.84375</v>
      </c>
      <c r="B1399">
        <v>20.399999999999999</v>
      </c>
      <c r="C1399">
        <v>51</v>
      </c>
    </row>
    <row r="1400" spans="1:3">
      <c r="A1400" s="171">
        <v>44122.847222222219</v>
      </c>
      <c r="B1400">
        <v>20.399999999999999</v>
      </c>
      <c r="C1400">
        <v>51.2</v>
      </c>
    </row>
    <row r="1401" spans="1:3">
      <c r="A1401" s="171">
        <v>44122.850694444445</v>
      </c>
      <c r="B1401">
        <v>20.399999999999999</v>
      </c>
      <c r="C1401">
        <v>51.3</v>
      </c>
    </row>
    <row r="1402" spans="1:3">
      <c r="A1402" s="171">
        <v>44122.854166666664</v>
      </c>
      <c r="B1402">
        <v>20.399999999999999</v>
      </c>
      <c r="C1402">
        <v>51.4</v>
      </c>
    </row>
    <row r="1403" spans="1:3">
      <c r="A1403" s="171">
        <v>44122.857638888891</v>
      </c>
      <c r="B1403">
        <v>20.399999999999999</v>
      </c>
      <c r="C1403">
        <v>51.5</v>
      </c>
    </row>
    <row r="1404" spans="1:3">
      <c r="A1404" s="171">
        <v>44122.861111111109</v>
      </c>
      <c r="B1404">
        <v>20.399999999999999</v>
      </c>
      <c r="C1404">
        <v>51.7</v>
      </c>
    </row>
    <row r="1405" spans="1:3">
      <c r="A1405" s="171">
        <v>44122.864583333336</v>
      </c>
      <c r="B1405">
        <v>20.399999999999999</v>
      </c>
      <c r="C1405">
        <v>51.7</v>
      </c>
    </row>
    <row r="1406" spans="1:3">
      <c r="A1406" s="171">
        <v>44122.868055555555</v>
      </c>
      <c r="B1406">
        <v>20.399999999999999</v>
      </c>
      <c r="C1406">
        <v>51.6</v>
      </c>
    </row>
    <row r="1407" spans="1:3">
      <c r="A1407" s="171">
        <v>44122.871527777781</v>
      </c>
      <c r="B1407">
        <v>20.5</v>
      </c>
      <c r="C1407">
        <v>51.6</v>
      </c>
    </row>
    <row r="1408" spans="1:3">
      <c r="A1408" s="171">
        <v>44122.875</v>
      </c>
      <c r="B1408">
        <v>20.399999999999999</v>
      </c>
      <c r="C1408">
        <v>51.6</v>
      </c>
    </row>
    <row r="1409" spans="1:3">
      <c r="A1409" s="171">
        <v>44122.878472222219</v>
      </c>
      <c r="B1409">
        <v>20.399999999999999</v>
      </c>
      <c r="C1409">
        <v>51.7</v>
      </c>
    </row>
    <row r="1410" spans="1:3">
      <c r="A1410" s="171">
        <v>44122.881944444445</v>
      </c>
      <c r="B1410">
        <v>20.399999999999999</v>
      </c>
      <c r="C1410">
        <v>51.8</v>
      </c>
    </row>
    <row r="1411" spans="1:3">
      <c r="A1411" s="171">
        <v>44122.885416666664</v>
      </c>
      <c r="B1411">
        <v>20.399999999999999</v>
      </c>
      <c r="C1411">
        <v>52</v>
      </c>
    </row>
    <row r="1412" spans="1:3">
      <c r="A1412" s="171">
        <v>44122.888888888891</v>
      </c>
      <c r="B1412">
        <v>20.399999999999999</v>
      </c>
      <c r="C1412">
        <v>52.1</v>
      </c>
    </row>
    <row r="1413" spans="1:3">
      <c r="A1413" s="171">
        <v>44122.892361111109</v>
      </c>
      <c r="B1413">
        <v>20.399999999999999</v>
      </c>
      <c r="C1413">
        <v>52.3</v>
      </c>
    </row>
    <row r="1414" spans="1:3">
      <c r="A1414" s="171">
        <v>44122.895833333336</v>
      </c>
      <c r="B1414">
        <v>20.399999999999999</v>
      </c>
      <c r="C1414">
        <v>52.5</v>
      </c>
    </row>
    <row r="1415" spans="1:3">
      <c r="A1415" s="171">
        <v>44122.899305555555</v>
      </c>
      <c r="B1415">
        <v>20.399999999999999</v>
      </c>
      <c r="C1415">
        <v>52.6</v>
      </c>
    </row>
    <row r="1416" spans="1:3">
      <c r="A1416" s="171">
        <v>44122.902777777781</v>
      </c>
      <c r="B1416">
        <v>20.5</v>
      </c>
      <c r="C1416">
        <v>52.6</v>
      </c>
    </row>
    <row r="1417" spans="1:3">
      <c r="A1417" s="171">
        <v>44122.90625</v>
      </c>
      <c r="B1417">
        <v>20.5</v>
      </c>
      <c r="C1417">
        <v>52.7</v>
      </c>
    </row>
    <row r="1418" spans="1:3">
      <c r="A1418" s="171">
        <v>44122.909722222219</v>
      </c>
      <c r="B1418">
        <v>20.5</v>
      </c>
      <c r="C1418">
        <v>52.7</v>
      </c>
    </row>
    <row r="1419" spans="1:3">
      <c r="A1419" s="171">
        <v>44122.913194444445</v>
      </c>
      <c r="B1419">
        <v>20.5</v>
      </c>
      <c r="C1419">
        <v>52.7</v>
      </c>
    </row>
    <row r="1420" spans="1:3">
      <c r="A1420" s="171">
        <v>44122.916666666664</v>
      </c>
      <c r="B1420">
        <v>20.5</v>
      </c>
      <c r="C1420">
        <v>52.7</v>
      </c>
    </row>
    <row r="1421" spans="1:3">
      <c r="A1421" s="171">
        <v>44122.920138888891</v>
      </c>
      <c r="B1421">
        <v>20.399999999999999</v>
      </c>
      <c r="C1421">
        <v>52.9</v>
      </c>
    </row>
    <row r="1422" spans="1:3">
      <c r="A1422" s="171">
        <v>44122.923611111109</v>
      </c>
      <c r="B1422">
        <v>20.399999999999999</v>
      </c>
      <c r="C1422">
        <v>52.9</v>
      </c>
    </row>
    <row r="1423" spans="1:3">
      <c r="A1423" s="171">
        <v>44122.927083333336</v>
      </c>
      <c r="B1423">
        <v>20.5</v>
      </c>
      <c r="C1423">
        <v>52.8</v>
      </c>
    </row>
    <row r="1424" spans="1:3">
      <c r="A1424" s="171">
        <v>44122.930555555555</v>
      </c>
      <c r="B1424">
        <v>20.5</v>
      </c>
      <c r="C1424">
        <v>52.8</v>
      </c>
    </row>
    <row r="1425" spans="1:3">
      <c r="A1425" s="171">
        <v>44122.934027777781</v>
      </c>
      <c r="B1425">
        <v>20.5</v>
      </c>
      <c r="C1425">
        <v>52.7</v>
      </c>
    </row>
    <row r="1426" spans="1:3">
      <c r="A1426" s="171">
        <v>44122.9375</v>
      </c>
      <c r="B1426">
        <v>20.399999999999999</v>
      </c>
      <c r="C1426">
        <v>52.8</v>
      </c>
    </row>
    <row r="1427" spans="1:3">
      <c r="A1427" s="171">
        <v>44122.940972222219</v>
      </c>
      <c r="B1427">
        <v>20.399999999999999</v>
      </c>
      <c r="C1427">
        <v>52.7</v>
      </c>
    </row>
    <row r="1428" spans="1:3">
      <c r="A1428" s="171">
        <v>44122.944444444445</v>
      </c>
      <c r="B1428">
        <v>20.5</v>
      </c>
      <c r="C1428">
        <v>52.5</v>
      </c>
    </row>
    <row r="1429" spans="1:3">
      <c r="A1429" s="171">
        <v>44122.947916666664</v>
      </c>
      <c r="B1429">
        <v>20.5</v>
      </c>
      <c r="C1429">
        <v>52.5</v>
      </c>
    </row>
    <row r="1430" spans="1:3">
      <c r="A1430" s="171">
        <v>44122.951388888891</v>
      </c>
      <c r="B1430">
        <v>20.399999999999999</v>
      </c>
      <c r="C1430">
        <v>52.5</v>
      </c>
    </row>
    <row r="1431" spans="1:3">
      <c r="A1431" s="171">
        <v>44122.954861111109</v>
      </c>
      <c r="B1431">
        <v>20.399999999999999</v>
      </c>
      <c r="C1431">
        <v>52.5</v>
      </c>
    </row>
    <row r="1432" spans="1:3">
      <c r="A1432" s="171">
        <v>44122.958333333336</v>
      </c>
      <c r="B1432">
        <v>20.5</v>
      </c>
      <c r="C1432">
        <v>52.4</v>
      </c>
    </row>
    <row r="1433" spans="1:3">
      <c r="A1433" s="171">
        <v>44122.961805555555</v>
      </c>
      <c r="B1433">
        <v>20.5</v>
      </c>
      <c r="C1433">
        <v>52.3</v>
      </c>
    </row>
    <row r="1434" spans="1:3">
      <c r="A1434" s="171">
        <v>44122.965277777781</v>
      </c>
      <c r="B1434">
        <v>20.5</v>
      </c>
      <c r="C1434">
        <v>52.2</v>
      </c>
    </row>
    <row r="1435" spans="1:3">
      <c r="A1435" s="171">
        <v>44122.96875</v>
      </c>
      <c r="B1435">
        <v>20.399999999999999</v>
      </c>
      <c r="C1435">
        <v>52.2</v>
      </c>
    </row>
    <row r="1436" spans="1:3">
      <c r="A1436" s="171">
        <v>44122.972222222219</v>
      </c>
      <c r="B1436">
        <v>20.5</v>
      </c>
      <c r="C1436">
        <v>52.1</v>
      </c>
    </row>
    <row r="1437" spans="1:3">
      <c r="A1437" s="171">
        <v>44122.975694444445</v>
      </c>
      <c r="B1437">
        <v>20.5</v>
      </c>
      <c r="C1437">
        <v>52.1</v>
      </c>
    </row>
    <row r="1438" spans="1:3">
      <c r="A1438" s="171">
        <v>44122.979166666664</v>
      </c>
      <c r="B1438">
        <v>20.5</v>
      </c>
      <c r="C1438">
        <v>52.2</v>
      </c>
    </row>
    <row r="1439" spans="1:3">
      <c r="A1439" s="171">
        <v>44122.982638888891</v>
      </c>
      <c r="B1439">
        <v>20.5</v>
      </c>
      <c r="C1439">
        <v>52.4</v>
      </c>
    </row>
    <row r="1440" spans="1:3">
      <c r="A1440" s="171">
        <v>44122.986111111109</v>
      </c>
      <c r="B1440">
        <v>20.399999999999999</v>
      </c>
      <c r="C1440">
        <v>52.5</v>
      </c>
    </row>
    <row r="1441" spans="1:3">
      <c r="A1441" s="171">
        <v>44122.989583333336</v>
      </c>
      <c r="B1441">
        <v>20.399999999999999</v>
      </c>
      <c r="C1441">
        <v>52.5</v>
      </c>
    </row>
    <row r="1442" spans="1:3">
      <c r="A1442" s="171">
        <v>44122.993055555555</v>
      </c>
      <c r="B1442">
        <v>20.399999999999999</v>
      </c>
      <c r="C1442">
        <v>52.4</v>
      </c>
    </row>
    <row r="1443" spans="1:3">
      <c r="A1443" s="171">
        <v>44122.996527777781</v>
      </c>
      <c r="B1443">
        <v>20.399999999999999</v>
      </c>
      <c r="C1443">
        <v>52.4</v>
      </c>
    </row>
    <row r="1444" spans="1:3">
      <c r="A1444" s="171">
        <v>44123</v>
      </c>
      <c r="B1444">
        <v>20.399999999999999</v>
      </c>
      <c r="C1444">
        <v>52.5</v>
      </c>
    </row>
    <row r="1445" spans="1:3">
      <c r="A1445" s="171">
        <v>44123.003472222219</v>
      </c>
      <c r="B1445">
        <v>20.5</v>
      </c>
      <c r="C1445">
        <v>52.5</v>
      </c>
    </row>
    <row r="1446" spans="1:3">
      <c r="A1446" s="171">
        <v>44123.006944444445</v>
      </c>
      <c r="B1446">
        <v>20.5</v>
      </c>
      <c r="C1446">
        <v>52.7</v>
      </c>
    </row>
    <row r="1447" spans="1:3">
      <c r="A1447" s="171">
        <v>44123.010416666664</v>
      </c>
      <c r="B1447">
        <v>20.5</v>
      </c>
      <c r="C1447">
        <v>52.8</v>
      </c>
    </row>
    <row r="1448" spans="1:3">
      <c r="A1448" s="171">
        <v>44123.013888888891</v>
      </c>
      <c r="B1448">
        <v>20.5</v>
      </c>
      <c r="C1448">
        <v>52.9</v>
      </c>
    </row>
    <row r="1449" spans="1:3">
      <c r="A1449" s="171">
        <v>44123.017361111109</v>
      </c>
      <c r="B1449">
        <v>20.5</v>
      </c>
      <c r="C1449">
        <v>52.9</v>
      </c>
    </row>
    <row r="1450" spans="1:3">
      <c r="A1450" s="171">
        <v>44123.020833333336</v>
      </c>
      <c r="B1450">
        <v>20.5</v>
      </c>
      <c r="C1450">
        <v>53</v>
      </c>
    </row>
    <row r="1451" spans="1:3">
      <c r="A1451" s="171">
        <v>44123.024305555555</v>
      </c>
      <c r="B1451">
        <v>20.5</v>
      </c>
      <c r="C1451">
        <v>53.1</v>
      </c>
    </row>
    <row r="1452" spans="1:3">
      <c r="A1452" s="171">
        <v>44123.027777777781</v>
      </c>
      <c r="B1452">
        <v>20.5</v>
      </c>
      <c r="C1452">
        <v>53</v>
      </c>
    </row>
    <row r="1453" spans="1:3">
      <c r="A1453" s="171">
        <v>44123.03125</v>
      </c>
      <c r="B1453">
        <v>20.5</v>
      </c>
      <c r="C1453">
        <v>53</v>
      </c>
    </row>
    <row r="1454" spans="1:3">
      <c r="A1454" s="171">
        <v>44123.034722222219</v>
      </c>
      <c r="B1454">
        <v>20.5</v>
      </c>
      <c r="C1454">
        <v>53</v>
      </c>
    </row>
    <row r="1455" spans="1:3">
      <c r="A1455" s="171">
        <v>44123.038194444445</v>
      </c>
      <c r="B1455">
        <v>20.5</v>
      </c>
      <c r="C1455">
        <v>53</v>
      </c>
    </row>
    <row r="1456" spans="1:3">
      <c r="A1456" s="171">
        <v>44123.041666666664</v>
      </c>
      <c r="B1456">
        <v>20.5</v>
      </c>
      <c r="C1456">
        <v>52.9</v>
      </c>
    </row>
    <row r="1457" spans="1:3">
      <c r="A1457" s="171">
        <v>44123.045138888891</v>
      </c>
      <c r="B1457">
        <v>20.5</v>
      </c>
      <c r="C1457">
        <v>52.9</v>
      </c>
    </row>
    <row r="1458" spans="1:3">
      <c r="A1458" s="171">
        <v>44123.048611111109</v>
      </c>
      <c r="B1458">
        <v>20.5</v>
      </c>
      <c r="C1458">
        <v>52.8</v>
      </c>
    </row>
    <row r="1459" spans="1:3">
      <c r="A1459" s="171">
        <v>44123.052083333336</v>
      </c>
      <c r="B1459">
        <v>20.5</v>
      </c>
      <c r="C1459">
        <v>52.8</v>
      </c>
    </row>
    <row r="1460" spans="1:3">
      <c r="A1460" s="171">
        <v>44123.055555555555</v>
      </c>
      <c r="B1460">
        <v>20.5</v>
      </c>
      <c r="C1460">
        <v>52.9</v>
      </c>
    </row>
    <row r="1461" spans="1:3">
      <c r="A1461" s="171">
        <v>44123.059027777781</v>
      </c>
      <c r="B1461">
        <v>20.399999999999999</v>
      </c>
      <c r="C1461">
        <v>52.9</v>
      </c>
    </row>
    <row r="1462" spans="1:3">
      <c r="A1462" s="171">
        <v>44123.0625</v>
      </c>
      <c r="B1462">
        <v>20.5</v>
      </c>
      <c r="C1462">
        <v>52.9</v>
      </c>
    </row>
    <row r="1463" spans="1:3">
      <c r="A1463" s="171">
        <v>44123.065972222219</v>
      </c>
      <c r="B1463">
        <v>20.399999999999999</v>
      </c>
      <c r="C1463">
        <v>52.8</v>
      </c>
    </row>
    <row r="1464" spans="1:3">
      <c r="A1464" s="171">
        <v>44123.069444444445</v>
      </c>
      <c r="B1464">
        <v>20.5</v>
      </c>
      <c r="C1464">
        <v>52.8</v>
      </c>
    </row>
    <row r="1465" spans="1:3">
      <c r="A1465" s="171">
        <v>44123.072916666664</v>
      </c>
      <c r="B1465">
        <v>20.5</v>
      </c>
      <c r="C1465">
        <v>52.7</v>
      </c>
    </row>
    <row r="1466" spans="1:3">
      <c r="A1466" s="171">
        <v>44123.076388888891</v>
      </c>
      <c r="B1466">
        <v>20.5</v>
      </c>
      <c r="C1466">
        <v>52.7</v>
      </c>
    </row>
    <row r="1467" spans="1:3">
      <c r="A1467" s="171">
        <v>44123.079861111109</v>
      </c>
      <c r="B1467">
        <v>20.5</v>
      </c>
      <c r="C1467">
        <v>52.6</v>
      </c>
    </row>
    <row r="1468" spans="1:3">
      <c r="A1468" s="171">
        <v>44123.083333333336</v>
      </c>
      <c r="B1468">
        <v>20.5</v>
      </c>
      <c r="C1468">
        <v>52.5</v>
      </c>
    </row>
    <row r="1469" spans="1:3">
      <c r="A1469" s="171">
        <v>44123.086805555555</v>
      </c>
      <c r="B1469">
        <v>20.5</v>
      </c>
      <c r="C1469">
        <v>52.5</v>
      </c>
    </row>
    <row r="1470" spans="1:3">
      <c r="A1470" s="171">
        <v>44123.090277777781</v>
      </c>
      <c r="B1470">
        <v>20.5</v>
      </c>
      <c r="C1470">
        <v>52.5</v>
      </c>
    </row>
    <row r="1471" spans="1:3">
      <c r="A1471" s="171">
        <v>44123.09375</v>
      </c>
      <c r="B1471">
        <v>20.5</v>
      </c>
      <c r="C1471">
        <v>52.4</v>
      </c>
    </row>
    <row r="1472" spans="1:3">
      <c r="A1472" s="171">
        <v>44123.097222222219</v>
      </c>
      <c r="B1472">
        <v>20.5</v>
      </c>
      <c r="C1472">
        <v>52.3</v>
      </c>
    </row>
    <row r="1473" spans="1:3">
      <c r="A1473" s="171">
        <v>44123.100694444445</v>
      </c>
      <c r="B1473">
        <v>20.5</v>
      </c>
      <c r="C1473">
        <v>52.4</v>
      </c>
    </row>
    <row r="1474" spans="1:3">
      <c r="A1474" s="171">
        <v>44123.104166666664</v>
      </c>
      <c r="B1474">
        <v>20.5</v>
      </c>
      <c r="C1474">
        <v>52.4</v>
      </c>
    </row>
    <row r="1475" spans="1:3">
      <c r="A1475" s="171">
        <v>44123.107638888891</v>
      </c>
      <c r="B1475">
        <v>20.5</v>
      </c>
      <c r="C1475">
        <v>52.3</v>
      </c>
    </row>
    <row r="1476" spans="1:3">
      <c r="A1476" s="171">
        <v>44123.111111111109</v>
      </c>
      <c r="B1476">
        <v>20.5</v>
      </c>
      <c r="C1476">
        <v>52.3</v>
      </c>
    </row>
    <row r="1477" spans="1:3">
      <c r="A1477" s="171">
        <v>44123.114583333336</v>
      </c>
      <c r="B1477">
        <v>20.5</v>
      </c>
      <c r="C1477">
        <v>52.3</v>
      </c>
    </row>
    <row r="1478" spans="1:3">
      <c r="A1478" s="171">
        <v>44123.118055555555</v>
      </c>
      <c r="B1478">
        <v>20.5</v>
      </c>
      <c r="C1478">
        <v>52.2</v>
      </c>
    </row>
    <row r="1479" spans="1:3">
      <c r="A1479" s="171">
        <v>44123.121527777781</v>
      </c>
      <c r="B1479">
        <v>20.5</v>
      </c>
      <c r="C1479">
        <v>52.2</v>
      </c>
    </row>
    <row r="1480" spans="1:3">
      <c r="A1480" s="171">
        <v>44123.125</v>
      </c>
      <c r="B1480">
        <v>20.5</v>
      </c>
      <c r="C1480">
        <v>52.4</v>
      </c>
    </row>
    <row r="1481" spans="1:3">
      <c r="A1481" s="171">
        <v>44123.128472222219</v>
      </c>
      <c r="B1481">
        <v>20.5</v>
      </c>
      <c r="C1481">
        <v>52.2</v>
      </c>
    </row>
    <row r="1482" spans="1:3">
      <c r="A1482" s="171">
        <v>44123.131944444445</v>
      </c>
      <c r="B1482">
        <v>20.5</v>
      </c>
      <c r="C1482">
        <v>52.2</v>
      </c>
    </row>
    <row r="1483" spans="1:3">
      <c r="A1483" s="171">
        <v>44123.135416666664</v>
      </c>
      <c r="B1483">
        <v>20.5</v>
      </c>
      <c r="C1483">
        <v>52.2</v>
      </c>
    </row>
    <row r="1484" spans="1:3">
      <c r="A1484" s="171">
        <v>44123.138888888891</v>
      </c>
      <c r="B1484">
        <v>20.5</v>
      </c>
      <c r="C1484">
        <v>52.2</v>
      </c>
    </row>
    <row r="1485" spans="1:3">
      <c r="A1485" s="171">
        <v>44123.142361111109</v>
      </c>
      <c r="B1485">
        <v>20.399999999999999</v>
      </c>
      <c r="C1485">
        <v>52.2</v>
      </c>
    </row>
    <row r="1486" spans="1:3">
      <c r="A1486" s="171">
        <v>44123.145833333336</v>
      </c>
      <c r="B1486">
        <v>20.399999999999999</v>
      </c>
      <c r="C1486">
        <v>52.2</v>
      </c>
    </row>
    <row r="1487" spans="1:3">
      <c r="A1487" s="171">
        <v>44123.149305555555</v>
      </c>
      <c r="B1487">
        <v>20.5</v>
      </c>
      <c r="C1487">
        <v>52.1</v>
      </c>
    </row>
    <row r="1488" spans="1:3">
      <c r="A1488" s="171">
        <v>44123.152777777781</v>
      </c>
      <c r="B1488">
        <v>20.5</v>
      </c>
      <c r="C1488">
        <v>52</v>
      </c>
    </row>
    <row r="1489" spans="1:3">
      <c r="A1489" s="171">
        <v>44123.15625</v>
      </c>
      <c r="B1489">
        <v>20.5</v>
      </c>
      <c r="C1489">
        <v>51.8</v>
      </c>
    </row>
    <row r="1490" spans="1:3">
      <c r="A1490" s="171">
        <v>44123.159722222219</v>
      </c>
      <c r="B1490">
        <v>20.5</v>
      </c>
      <c r="C1490">
        <v>51.9</v>
      </c>
    </row>
    <row r="1491" spans="1:3">
      <c r="A1491" s="171">
        <v>44123.163194444445</v>
      </c>
      <c r="B1491">
        <v>20.5</v>
      </c>
      <c r="C1491">
        <v>52</v>
      </c>
    </row>
    <row r="1492" spans="1:3">
      <c r="A1492" s="171">
        <v>44123.166666666664</v>
      </c>
      <c r="B1492">
        <v>20.5</v>
      </c>
      <c r="C1492">
        <v>51.8</v>
      </c>
    </row>
    <row r="1493" spans="1:3">
      <c r="A1493" s="171">
        <v>44123.170138888891</v>
      </c>
      <c r="B1493">
        <v>20.5</v>
      </c>
      <c r="C1493">
        <v>51.8</v>
      </c>
    </row>
    <row r="1494" spans="1:3">
      <c r="A1494" s="171">
        <v>44123.173611111109</v>
      </c>
      <c r="B1494">
        <v>20.5</v>
      </c>
      <c r="C1494">
        <v>51.9</v>
      </c>
    </row>
    <row r="1495" spans="1:3">
      <c r="A1495" s="171">
        <v>44123.177083333336</v>
      </c>
      <c r="B1495">
        <v>20.5</v>
      </c>
      <c r="C1495">
        <v>51.8</v>
      </c>
    </row>
    <row r="1496" spans="1:3">
      <c r="A1496" s="171">
        <v>44123.180555555555</v>
      </c>
      <c r="B1496">
        <v>20.5</v>
      </c>
      <c r="C1496">
        <v>51.8</v>
      </c>
    </row>
    <row r="1497" spans="1:3">
      <c r="A1497" s="171">
        <v>44123.184027777781</v>
      </c>
      <c r="B1497">
        <v>20.399999999999999</v>
      </c>
      <c r="C1497">
        <v>51.9</v>
      </c>
    </row>
    <row r="1498" spans="1:3">
      <c r="A1498" s="171">
        <v>44123.1875</v>
      </c>
      <c r="B1498">
        <v>20.5</v>
      </c>
      <c r="C1498">
        <v>51.8</v>
      </c>
    </row>
    <row r="1499" spans="1:3">
      <c r="A1499" s="171">
        <v>44123.190972222219</v>
      </c>
      <c r="B1499">
        <v>20.5</v>
      </c>
      <c r="C1499">
        <v>51.7</v>
      </c>
    </row>
    <row r="1500" spans="1:3">
      <c r="A1500" s="171">
        <v>44123.194444444445</v>
      </c>
      <c r="B1500">
        <v>20.5</v>
      </c>
      <c r="C1500">
        <v>51.7</v>
      </c>
    </row>
    <row r="1501" spans="1:3">
      <c r="A1501" s="171">
        <v>44123.197916666664</v>
      </c>
      <c r="B1501">
        <v>20.5</v>
      </c>
      <c r="C1501">
        <v>51.7</v>
      </c>
    </row>
    <row r="1502" spans="1:3">
      <c r="A1502" s="171">
        <v>44123.201388888891</v>
      </c>
      <c r="B1502">
        <v>20.5</v>
      </c>
      <c r="C1502">
        <v>51.8</v>
      </c>
    </row>
    <row r="1503" spans="1:3">
      <c r="A1503" s="171">
        <v>44123.204861111109</v>
      </c>
      <c r="B1503">
        <v>20.5</v>
      </c>
      <c r="C1503">
        <v>51.9</v>
      </c>
    </row>
    <row r="1504" spans="1:3">
      <c r="A1504" s="171">
        <v>44123.208333333336</v>
      </c>
      <c r="B1504">
        <v>20.5</v>
      </c>
      <c r="C1504">
        <v>51.9</v>
      </c>
    </row>
    <row r="1505" spans="1:3">
      <c r="A1505" s="171">
        <v>44123.211805555555</v>
      </c>
      <c r="B1505">
        <v>20.5</v>
      </c>
      <c r="C1505">
        <v>51.9</v>
      </c>
    </row>
    <row r="1506" spans="1:3">
      <c r="A1506" s="171">
        <v>44123.215277777781</v>
      </c>
      <c r="B1506">
        <v>20.5</v>
      </c>
      <c r="C1506">
        <v>51.9</v>
      </c>
    </row>
    <row r="1507" spans="1:3">
      <c r="A1507" s="171">
        <v>44123.21875</v>
      </c>
      <c r="B1507">
        <v>20.5</v>
      </c>
      <c r="C1507">
        <v>52</v>
      </c>
    </row>
    <row r="1508" spans="1:3">
      <c r="A1508" s="171">
        <v>44123.222222222219</v>
      </c>
      <c r="B1508">
        <v>20.5</v>
      </c>
      <c r="C1508">
        <v>51.8</v>
      </c>
    </row>
    <row r="1509" spans="1:3">
      <c r="A1509" s="171">
        <v>44123.225694444445</v>
      </c>
      <c r="B1509">
        <v>20.5</v>
      </c>
      <c r="C1509">
        <v>51.8</v>
      </c>
    </row>
    <row r="1510" spans="1:3">
      <c r="A1510" s="171">
        <v>44123.229166666664</v>
      </c>
      <c r="B1510">
        <v>20.5</v>
      </c>
      <c r="C1510">
        <v>51.8</v>
      </c>
    </row>
    <row r="1511" spans="1:3">
      <c r="A1511" s="171">
        <v>44123.232638888891</v>
      </c>
      <c r="B1511">
        <v>20.399999999999999</v>
      </c>
      <c r="C1511">
        <v>51.8</v>
      </c>
    </row>
    <row r="1512" spans="1:3">
      <c r="A1512" s="171">
        <v>44123.236111111109</v>
      </c>
      <c r="B1512">
        <v>20.399999999999999</v>
      </c>
      <c r="C1512">
        <v>51.8</v>
      </c>
    </row>
    <row r="1513" spans="1:3">
      <c r="A1513" s="171">
        <v>44123.239583333336</v>
      </c>
      <c r="B1513">
        <v>20.5</v>
      </c>
      <c r="C1513">
        <v>51.7</v>
      </c>
    </row>
    <row r="1514" spans="1:3">
      <c r="A1514" s="171">
        <v>44123.243055555555</v>
      </c>
      <c r="B1514">
        <v>20.5</v>
      </c>
      <c r="C1514">
        <v>51.6</v>
      </c>
    </row>
    <row r="1515" spans="1:3">
      <c r="A1515" s="171">
        <v>44123.246527777781</v>
      </c>
      <c r="B1515">
        <v>20.5</v>
      </c>
      <c r="C1515">
        <v>51.5</v>
      </c>
    </row>
    <row r="1516" spans="1:3">
      <c r="A1516" s="171">
        <v>44123.25</v>
      </c>
      <c r="B1516">
        <v>20.5</v>
      </c>
      <c r="C1516">
        <v>51.5</v>
      </c>
    </row>
    <row r="1517" spans="1:3">
      <c r="A1517" s="171">
        <v>44123.253472222219</v>
      </c>
      <c r="B1517">
        <v>20.5</v>
      </c>
      <c r="C1517">
        <v>51.5</v>
      </c>
    </row>
    <row r="1518" spans="1:3">
      <c r="A1518" s="171">
        <v>44123.256944444445</v>
      </c>
      <c r="B1518">
        <v>20.5</v>
      </c>
      <c r="C1518">
        <v>51.5</v>
      </c>
    </row>
    <row r="1519" spans="1:3">
      <c r="A1519" s="171">
        <v>44123.260416666664</v>
      </c>
      <c r="B1519">
        <v>20.5</v>
      </c>
      <c r="C1519">
        <v>51.5</v>
      </c>
    </row>
    <row r="1520" spans="1:3">
      <c r="A1520" s="171">
        <v>44123.263888888891</v>
      </c>
      <c r="B1520">
        <v>20.5</v>
      </c>
      <c r="C1520">
        <v>51.4</v>
      </c>
    </row>
    <row r="1521" spans="1:3">
      <c r="A1521" s="171">
        <v>44123.267361111109</v>
      </c>
      <c r="B1521">
        <v>20.5</v>
      </c>
      <c r="C1521">
        <v>51.5</v>
      </c>
    </row>
    <row r="1522" spans="1:3">
      <c r="A1522" s="171">
        <v>44123.270833333336</v>
      </c>
      <c r="B1522">
        <v>20.5</v>
      </c>
      <c r="C1522">
        <v>51.5</v>
      </c>
    </row>
    <row r="1523" spans="1:3">
      <c r="A1523" s="171">
        <v>44123.274305555555</v>
      </c>
      <c r="B1523">
        <v>20.5</v>
      </c>
      <c r="C1523">
        <v>51.5</v>
      </c>
    </row>
    <row r="1524" spans="1:3">
      <c r="A1524" s="171">
        <v>44123.277777777781</v>
      </c>
      <c r="B1524">
        <v>20.5</v>
      </c>
      <c r="C1524">
        <v>51.5</v>
      </c>
    </row>
    <row r="1525" spans="1:3">
      <c r="A1525" s="171">
        <v>44123.28125</v>
      </c>
      <c r="B1525">
        <v>20.5</v>
      </c>
      <c r="C1525">
        <v>51.4</v>
      </c>
    </row>
    <row r="1526" spans="1:3">
      <c r="A1526" s="171">
        <v>44123.284722222219</v>
      </c>
      <c r="B1526">
        <v>20.5</v>
      </c>
      <c r="C1526">
        <v>51.5</v>
      </c>
    </row>
    <row r="1527" spans="1:3">
      <c r="A1527" s="171">
        <v>44123.288194444445</v>
      </c>
      <c r="B1527">
        <v>20.5</v>
      </c>
      <c r="C1527">
        <v>51.6</v>
      </c>
    </row>
    <row r="1528" spans="1:3">
      <c r="A1528" s="171">
        <v>44123.291666666664</v>
      </c>
      <c r="B1528">
        <v>20.5</v>
      </c>
      <c r="C1528">
        <v>51.6</v>
      </c>
    </row>
    <row r="1529" spans="1:3">
      <c r="A1529" s="171">
        <v>44123.295138888891</v>
      </c>
      <c r="B1529">
        <v>20.5</v>
      </c>
      <c r="C1529">
        <v>51.6</v>
      </c>
    </row>
    <row r="1530" spans="1:3">
      <c r="A1530" s="171">
        <v>44123.298611111109</v>
      </c>
      <c r="B1530">
        <v>20.5</v>
      </c>
      <c r="C1530">
        <v>51.6</v>
      </c>
    </row>
    <row r="1531" spans="1:3">
      <c r="A1531" s="171">
        <v>44123.302083333336</v>
      </c>
      <c r="B1531">
        <v>20.5</v>
      </c>
      <c r="C1531">
        <v>51.6</v>
      </c>
    </row>
    <row r="1532" spans="1:3">
      <c r="A1532" s="171">
        <v>44123.305555555555</v>
      </c>
      <c r="B1532">
        <v>20.6</v>
      </c>
      <c r="C1532">
        <v>51.5</v>
      </c>
    </row>
    <row r="1533" spans="1:3">
      <c r="A1533" s="171">
        <v>44123.309027777781</v>
      </c>
      <c r="B1533">
        <v>20.5</v>
      </c>
      <c r="C1533">
        <v>51.5</v>
      </c>
    </row>
    <row r="1534" spans="1:3">
      <c r="A1534" s="171">
        <v>44123.3125</v>
      </c>
      <c r="B1534">
        <v>20.6</v>
      </c>
      <c r="C1534">
        <v>51.5</v>
      </c>
    </row>
    <row r="1535" spans="1:3">
      <c r="A1535" s="171">
        <v>44123.315972222219</v>
      </c>
      <c r="B1535">
        <v>20.6</v>
      </c>
      <c r="C1535">
        <v>51.5</v>
      </c>
    </row>
    <row r="1536" spans="1:3">
      <c r="A1536" s="171">
        <v>44123.319444444445</v>
      </c>
      <c r="B1536">
        <v>20.5</v>
      </c>
      <c r="C1536">
        <v>51.6</v>
      </c>
    </row>
    <row r="1537" spans="1:3">
      <c r="A1537" s="171">
        <v>44123.322916666664</v>
      </c>
      <c r="B1537">
        <v>20.5</v>
      </c>
      <c r="C1537">
        <v>51.7</v>
      </c>
    </row>
    <row r="1538" spans="1:3">
      <c r="A1538" s="171">
        <v>44123.326388888891</v>
      </c>
      <c r="B1538">
        <v>20.5</v>
      </c>
      <c r="C1538">
        <v>51.6</v>
      </c>
    </row>
    <row r="1539" spans="1:3">
      <c r="A1539" s="171">
        <v>44123.329861111109</v>
      </c>
      <c r="B1539">
        <v>20.5</v>
      </c>
      <c r="C1539">
        <v>51.7</v>
      </c>
    </row>
    <row r="1540" spans="1:3">
      <c r="A1540" s="171">
        <v>44123.333333333336</v>
      </c>
      <c r="B1540">
        <v>20.5</v>
      </c>
      <c r="C1540">
        <v>51.6</v>
      </c>
    </row>
    <row r="1541" spans="1:3">
      <c r="A1541" s="171">
        <v>44123.336805555555</v>
      </c>
      <c r="B1541">
        <v>20.5</v>
      </c>
      <c r="C1541">
        <v>51.6</v>
      </c>
    </row>
    <row r="1542" spans="1:3">
      <c r="A1542" s="171">
        <v>44123.340277777781</v>
      </c>
      <c r="B1542">
        <v>20.5</v>
      </c>
      <c r="C1542">
        <v>51.7</v>
      </c>
    </row>
    <row r="1543" spans="1:3">
      <c r="A1543" s="171">
        <v>44123.34375</v>
      </c>
      <c r="B1543">
        <v>20.5</v>
      </c>
      <c r="C1543">
        <v>51.7</v>
      </c>
    </row>
    <row r="1544" spans="1:3">
      <c r="A1544" s="171">
        <v>44123.347222222219</v>
      </c>
      <c r="B1544">
        <v>20.5</v>
      </c>
      <c r="C1544">
        <v>51.7</v>
      </c>
    </row>
    <row r="1545" spans="1:3">
      <c r="A1545" s="171">
        <v>44123.350694444445</v>
      </c>
      <c r="B1545">
        <v>20.5</v>
      </c>
      <c r="C1545">
        <v>51.8</v>
      </c>
    </row>
    <row r="1546" spans="1:3">
      <c r="A1546" s="171">
        <v>44123.354166666664</v>
      </c>
      <c r="B1546">
        <v>20.5</v>
      </c>
      <c r="C1546">
        <v>51.9</v>
      </c>
    </row>
    <row r="1547" spans="1:3">
      <c r="A1547" s="171">
        <v>44123.357638888891</v>
      </c>
      <c r="B1547">
        <v>20.5</v>
      </c>
      <c r="C1547">
        <v>51.8</v>
      </c>
    </row>
    <row r="1548" spans="1:3">
      <c r="A1548" s="171">
        <v>44123.361111111109</v>
      </c>
      <c r="B1548">
        <v>20.5</v>
      </c>
      <c r="C1548">
        <v>51.9</v>
      </c>
    </row>
    <row r="1549" spans="1:3">
      <c r="A1549" s="171">
        <v>44123.364583333336</v>
      </c>
      <c r="B1549">
        <v>20.5</v>
      </c>
      <c r="C1549">
        <v>52</v>
      </c>
    </row>
    <row r="1550" spans="1:3">
      <c r="A1550" s="171">
        <v>44123.368055555555</v>
      </c>
      <c r="B1550">
        <v>20.5</v>
      </c>
      <c r="C1550">
        <v>52</v>
      </c>
    </row>
    <row r="1551" spans="1:3">
      <c r="A1551" s="171">
        <v>44123.371527777781</v>
      </c>
      <c r="B1551">
        <v>20.5</v>
      </c>
      <c r="C1551">
        <v>52.2</v>
      </c>
    </row>
    <row r="1552" spans="1:3">
      <c r="A1552" s="171">
        <v>44123.375</v>
      </c>
      <c r="B1552">
        <v>20.5</v>
      </c>
      <c r="C1552">
        <v>52.1</v>
      </c>
    </row>
    <row r="1553" spans="1:3">
      <c r="A1553" s="171">
        <v>44123.378472222219</v>
      </c>
      <c r="B1553">
        <v>20.5</v>
      </c>
      <c r="C1553">
        <v>52.3</v>
      </c>
    </row>
    <row r="1554" spans="1:3">
      <c r="A1554" s="171">
        <v>44123.381944444445</v>
      </c>
      <c r="B1554">
        <v>20.5</v>
      </c>
      <c r="C1554">
        <v>52.4</v>
      </c>
    </row>
    <row r="1555" spans="1:3">
      <c r="A1555" s="171">
        <v>44123.385416666664</v>
      </c>
      <c r="B1555">
        <v>20.5</v>
      </c>
      <c r="C1555">
        <v>52.3</v>
      </c>
    </row>
    <row r="1556" spans="1:3">
      <c r="A1556" s="171">
        <v>44123.388888888891</v>
      </c>
      <c r="B1556">
        <v>20.5</v>
      </c>
      <c r="C1556">
        <v>52.4</v>
      </c>
    </row>
    <row r="1557" spans="1:3">
      <c r="A1557" s="171">
        <v>44123.392361111109</v>
      </c>
      <c r="B1557">
        <v>20.5</v>
      </c>
      <c r="C1557">
        <v>52.5</v>
      </c>
    </row>
    <row r="1558" spans="1:3">
      <c r="A1558" s="171">
        <v>44123.395833333336</v>
      </c>
      <c r="B1558">
        <v>20.5</v>
      </c>
      <c r="C1558">
        <v>52.6</v>
      </c>
    </row>
    <row r="1559" spans="1:3">
      <c r="A1559" s="171">
        <v>44123.399305555555</v>
      </c>
      <c r="B1559">
        <v>20.5</v>
      </c>
      <c r="C1559">
        <v>52.6</v>
      </c>
    </row>
    <row r="1560" spans="1:3">
      <c r="A1560" s="171">
        <v>44123.402777777781</v>
      </c>
      <c r="B1560">
        <v>20.5</v>
      </c>
      <c r="C1560">
        <v>52.8</v>
      </c>
    </row>
    <row r="1561" spans="1:3">
      <c r="A1561" s="171">
        <v>44123.40625</v>
      </c>
      <c r="B1561">
        <v>20.5</v>
      </c>
      <c r="C1561">
        <v>52.8</v>
      </c>
    </row>
    <row r="1562" spans="1:3">
      <c r="A1562" s="171">
        <v>44123.409722222219</v>
      </c>
      <c r="B1562">
        <v>20.5</v>
      </c>
      <c r="C1562">
        <v>52.9</v>
      </c>
    </row>
    <row r="1563" spans="1:3">
      <c r="A1563" s="171">
        <v>44123.413194444445</v>
      </c>
      <c r="B1563">
        <v>20.5</v>
      </c>
      <c r="C1563">
        <v>53</v>
      </c>
    </row>
    <row r="1564" spans="1:3">
      <c r="A1564" s="171">
        <v>44123.416666666664</v>
      </c>
      <c r="B1564">
        <v>20.5</v>
      </c>
      <c r="C1564">
        <v>53.1</v>
      </c>
    </row>
    <row r="1565" spans="1:3">
      <c r="A1565" s="171">
        <v>44123.420138888891</v>
      </c>
      <c r="B1565">
        <v>20.5</v>
      </c>
      <c r="C1565">
        <v>53.2</v>
      </c>
    </row>
    <row r="1566" spans="1:3">
      <c r="A1566" s="171">
        <v>44123.423611111109</v>
      </c>
      <c r="B1566">
        <v>20.5</v>
      </c>
      <c r="C1566">
        <v>53.3</v>
      </c>
    </row>
    <row r="1567" spans="1:3">
      <c r="A1567" s="171">
        <v>44123.427083333336</v>
      </c>
      <c r="B1567">
        <v>20.5</v>
      </c>
      <c r="C1567">
        <v>53.4</v>
      </c>
    </row>
    <row r="1568" spans="1:3">
      <c r="A1568" s="171">
        <v>44123.430555555555</v>
      </c>
      <c r="B1568">
        <v>20.5</v>
      </c>
      <c r="C1568">
        <v>53.5</v>
      </c>
    </row>
    <row r="1569" spans="1:3">
      <c r="A1569" s="171">
        <v>44123.434027777781</v>
      </c>
      <c r="B1569">
        <v>20.5</v>
      </c>
      <c r="C1569">
        <v>53.7</v>
      </c>
    </row>
    <row r="1570" spans="1:3">
      <c r="A1570" s="171">
        <v>44123.4375</v>
      </c>
      <c r="B1570">
        <v>20.5</v>
      </c>
      <c r="C1570">
        <v>53.9</v>
      </c>
    </row>
    <row r="1571" spans="1:3">
      <c r="A1571" s="171">
        <v>44123.440972222219</v>
      </c>
      <c r="B1571">
        <v>20.399999999999999</v>
      </c>
      <c r="C1571">
        <v>54.1</v>
      </c>
    </row>
    <row r="1572" spans="1:3">
      <c r="A1572" s="171">
        <v>44123.444444444445</v>
      </c>
      <c r="B1572">
        <v>20.399999999999999</v>
      </c>
      <c r="C1572">
        <v>54.3</v>
      </c>
    </row>
    <row r="1573" spans="1:3">
      <c r="A1573" s="171">
        <v>44123.447916666664</v>
      </c>
      <c r="B1573">
        <v>20.5</v>
      </c>
      <c r="C1573">
        <v>54.3</v>
      </c>
    </row>
    <row r="1574" spans="1:3">
      <c r="A1574" s="171">
        <v>44123.451388888891</v>
      </c>
      <c r="B1574">
        <v>20.399999999999999</v>
      </c>
      <c r="C1574">
        <v>54.4</v>
      </c>
    </row>
    <row r="1575" spans="1:3">
      <c r="A1575" s="171">
        <v>44123.454861111109</v>
      </c>
      <c r="B1575">
        <v>20.399999999999999</v>
      </c>
      <c r="C1575">
        <v>54.5</v>
      </c>
    </row>
    <row r="1576" spans="1:3">
      <c r="A1576" s="171">
        <v>44123.458333333336</v>
      </c>
      <c r="B1576">
        <v>20.5</v>
      </c>
      <c r="C1576">
        <v>54.7</v>
      </c>
    </row>
    <row r="1577" spans="1:3">
      <c r="A1577" s="171">
        <v>44123.461805555555</v>
      </c>
      <c r="B1577">
        <v>20.5</v>
      </c>
      <c r="C1577">
        <v>54.7</v>
      </c>
    </row>
    <row r="1578" spans="1:3">
      <c r="A1578" s="171">
        <v>44123.465277777781</v>
      </c>
      <c r="B1578">
        <v>20.5</v>
      </c>
      <c r="C1578">
        <v>54.7</v>
      </c>
    </row>
    <row r="1579" spans="1:3">
      <c r="A1579" s="171">
        <v>44123.46875</v>
      </c>
      <c r="B1579">
        <v>20.399999999999999</v>
      </c>
      <c r="C1579">
        <v>54.8</v>
      </c>
    </row>
    <row r="1580" spans="1:3">
      <c r="A1580" s="171">
        <v>44123.472222222219</v>
      </c>
      <c r="B1580">
        <v>20.5</v>
      </c>
      <c r="C1580">
        <v>54.8</v>
      </c>
    </row>
    <row r="1581" spans="1:3">
      <c r="A1581" s="171">
        <v>44123.475694444445</v>
      </c>
      <c r="B1581">
        <v>20.399999999999999</v>
      </c>
      <c r="C1581">
        <v>55</v>
      </c>
    </row>
    <row r="1582" spans="1:3">
      <c r="A1582" s="171">
        <v>44123.479166666664</v>
      </c>
      <c r="B1582">
        <v>20.399999999999999</v>
      </c>
      <c r="C1582">
        <v>55</v>
      </c>
    </row>
    <row r="1583" spans="1:3">
      <c r="A1583" s="171">
        <v>44123.482638888891</v>
      </c>
      <c r="B1583">
        <v>20.399999999999999</v>
      </c>
      <c r="C1583">
        <v>55</v>
      </c>
    </row>
    <row r="1584" spans="1:3">
      <c r="A1584" s="171">
        <v>44123.486111111109</v>
      </c>
      <c r="B1584">
        <v>20.399999999999999</v>
      </c>
      <c r="C1584">
        <v>55.2</v>
      </c>
    </row>
    <row r="1585" spans="1:3">
      <c r="A1585" s="171">
        <v>44123.489583333336</v>
      </c>
      <c r="B1585">
        <v>20.399999999999999</v>
      </c>
      <c r="C1585">
        <v>55.1</v>
      </c>
    </row>
    <row r="1586" spans="1:3">
      <c r="A1586" s="171">
        <v>44123.493055555555</v>
      </c>
      <c r="B1586">
        <v>20.5</v>
      </c>
      <c r="C1586">
        <v>55.2</v>
      </c>
    </row>
    <row r="1587" spans="1:3">
      <c r="A1587" s="171">
        <v>44123.496527777781</v>
      </c>
      <c r="B1587">
        <v>20.5</v>
      </c>
      <c r="C1587">
        <v>55.3</v>
      </c>
    </row>
    <row r="1588" spans="1:3">
      <c r="A1588" s="171">
        <v>44123.5</v>
      </c>
      <c r="B1588">
        <v>20.399999999999999</v>
      </c>
      <c r="C1588">
        <v>55.5</v>
      </c>
    </row>
    <row r="1589" spans="1:3">
      <c r="A1589" s="171">
        <v>44123.503472222219</v>
      </c>
      <c r="B1589">
        <v>20.399999999999999</v>
      </c>
      <c r="C1589">
        <v>55.6</v>
      </c>
    </row>
    <row r="1590" spans="1:3">
      <c r="A1590" s="171">
        <v>44123.506944444445</v>
      </c>
      <c r="B1590">
        <v>20.5</v>
      </c>
      <c r="C1590">
        <v>55.6</v>
      </c>
    </row>
    <row r="1591" spans="1:3">
      <c r="A1591" s="171">
        <v>44123.510416666664</v>
      </c>
      <c r="B1591">
        <v>20.399999999999999</v>
      </c>
      <c r="C1591">
        <v>55.9</v>
      </c>
    </row>
    <row r="1592" spans="1:3">
      <c r="A1592" s="171">
        <v>44123.513888888891</v>
      </c>
      <c r="B1592">
        <v>20.399999999999999</v>
      </c>
      <c r="C1592">
        <v>55.9</v>
      </c>
    </row>
    <row r="1593" spans="1:3">
      <c r="A1593" s="171">
        <v>44123.517361111109</v>
      </c>
      <c r="B1593">
        <v>20.399999999999999</v>
      </c>
      <c r="C1593">
        <v>56.2</v>
      </c>
    </row>
    <row r="1594" spans="1:3">
      <c r="A1594" s="171">
        <v>44123.520833333336</v>
      </c>
      <c r="B1594">
        <v>20.399999999999999</v>
      </c>
      <c r="C1594">
        <v>56.2</v>
      </c>
    </row>
    <row r="1595" spans="1:3">
      <c r="A1595" s="171">
        <v>44123.524305555555</v>
      </c>
      <c r="B1595">
        <v>20.399999999999999</v>
      </c>
      <c r="C1595">
        <v>56.3</v>
      </c>
    </row>
    <row r="1596" spans="1:3">
      <c r="A1596" s="171">
        <v>44123.527777777781</v>
      </c>
      <c r="B1596">
        <v>20.399999999999999</v>
      </c>
      <c r="C1596">
        <v>56.4</v>
      </c>
    </row>
    <row r="1597" spans="1:3">
      <c r="A1597" s="171">
        <v>44123.53125</v>
      </c>
      <c r="B1597">
        <v>20.399999999999999</v>
      </c>
      <c r="C1597">
        <v>56.6</v>
      </c>
    </row>
    <row r="1598" spans="1:3">
      <c r="A1598" s="171">
        <v>44123.534722222219</v>
      </c>
      <c r="B1598">
        <v>20.399999999999999</v>
      </c>
      <c r="C1598">
        <v>56.7</v>
      </c>
    </row>
    <row r="1599" spans="1:3">
      <c r="A1599" s="171">
        <v>44123.538194444445</v>
      </c>
      <c r="B1599">
        <v>20.399999999999999</v>
      </c>
      <c r="C1599">
        <v>56.7</v>
      </c>
    </row>
    <row r="1600" spans="1:3">
      <c r="A1600" s="171">
        <v>44123.541666666664</v>
      </c>
      <c r="B1600">
        <v>20.399999999999999</v>
      </c>
      <c r="C1600">
        <v>56.7</v>
      </c>
    </row>
    <row r="1601" spans="1:3">
      <c r="A1601" s="171">
        <v>44123.545138888891</v>
      </c>
      <c r="B1601">
        <v>20.399999999999999</v>
      </c>
      <c r="C1601">
        <v>56.8</v>
      </c>
    </row>
    <row r="1602" spans="1:3">
      <c r="A1602" s="171">
        <v>44123.548611111109</v>
      </c>
      <c r="B1602">
        <v>20.399999999999999</v>
      </c>
      <c r="C1602">
        <v>56.7</v>
      </c>
    </row>
    <row r="1603" spans="1:3">
      <c r="A1603" s="171">
        <v>44123.552083333336</v>
      </c>
      <c r="B1603">
        <v>20.399999999999999</v>
      </c>
      <c r="C1603">
        <v>56.8</v>
      </c>
    </row>
    <row r="1604" spans="1:3">
      <c r="A1604" s="171">
        <v>44123.555555555555</v>
      </c>
      <c r="B1604">
        <v>20.5</v>
      </c>
      <c r="C1604">
        <v>56.8</v>
      </c>
    </row>
    <row r="1605" spans="1:3">
      <c r="A1605" s="171">
        <v>44123.559027777781</v>
      </c>
      <c r="B1605">
        <v>20.399999999999999</v>
      </c>
      <c r="C1605">
        <v>56.9</v>
      </c>
    </row>
    <row r="1606" spans="1:3">
      <c r="A1606" s="171">
        <v>44123.5625</v>
      </c>
      <c r="B1606">
        <v>20.5</v>
      </c>
      <c r="C1606">
        <v>56.8</v>
      </c>
    </row>
    <row r="1607" spans="1:3">
      <c r="A1607" s="171">
        <v>44123.565972222219</v>
      </c>
      <c r="B1607">
        <v>20.5</v>
      </c>
      <c r="C1607">
        <v>56.8</v>
      </c>
    </row>
    <row r="1608" spans="1:3">
      <c r="A1608" s="171">
        <v>44123.569444444445</v>
      </c>
      <c r="B1608">
        <v>20.5</v>
      </c>
      <c r="C1608">
        <v>56.9</v>
      </c>
    </row>
    <row r="1609" spans="1:3">
      <c r="A1609" s="171">
        <v>44123.572916666664</v>
      </c>
      <c r="B1609">
        <v>20.399999999999999</v>
      </c>
      <c r="C1609">
        <v>57.1</v>
      </c>
    </row>
    <row r="1610" spans="1:3">
      <c r="A1610" s="171">
        <v>44123.576388888891</v>
      </c>
      <c r="B1610">
        <v>20.5</v>
      </c>
      <c r="C1610">
        <v>57</v>
      </c>
    </row>
    <row r="1611" spans="1:3">
      <c r="A1611" s="171">
        <v>44123.579861111109</v>
      </c>
      <c r="B1611">
        <v>20.399999999999999</v>
      </c>
      <c r="C1611">
        <v>57.1</v>
      </c>
    </row>
    <row r="1612" spans="1:3">
      <c r="A1612" s="171">
        <v>44123.583333333336</v>
      </c>
      <c r="B1612">
        <v>20.399999999999999</v>
      </c>
      <c r="C1612">
        <v>57.2</v>
      </c>
    </row>
    <row r="1613" spans="1:3">
      <c r="A1613" s="171">
        <v>44123.586805555555</v>
      </c>
      <c r="B1613">
        <v>20.5</v>
      </c>
      <c r="C1613">
        <v>57.3</v>
      </c>
    </row>
    <row r="1614" spans="1:3">
      <c r="A1614" s="171">
        <v>44123.590277777781</v>
      </c>
      <c r="B1614">
        <v>20.399999999999999</v>
      </c>
      <c r="C1614">
        <v>57.5</v>
      </c>
    </row>
    <row r="1615" spans="1:3">
      <c r="A1615" s="171">
        <v>44123.59375</v>
      </c>
      <c r="B1615">
        <v>20.5</v>
      </c>
      <c r="C1615">
        <v>57.7</v>
      </c>
    </row>
    <row r="1616" spans="1:3">
      <c r="A1616" s="171">
        <v>44123.597222222219</v>
      </c>
      <c r="B1616">
        <v>20.399999999999999</v>
      </c>
      <c r="C1616">
        <v>57.8</v>
      </c>
    </row>
    <row r="1617" spans="1:3">
      <c r="A1617" s="171">
        <v>44123.600694444445</v>
      </c>
      <c r="B1617">
        <v>20.5</v>
      </c>
      <c r="C1617">
        <v>57.7</v>
      </c>
    </row>
    <row r="1618" spans="1:3">
      <c r="A1618" s="171">
        <v>44123.604166666664</v>
      </c>
      <c r="B1618">
        <v>20.399999999999999</v>
      </c>
      <c r="C1618">
        <v>58</v>
      </c>
    </row>
    <row r="1619" spans="1:3">
      <c r="A1619" s="171">
        <v>44123.607638888891</v>
      </c>
      <c r="B1619">
        <v>20.5</v>
      </c>
      <c r="C1619">
        <v>58.3</v>
      </c>
    </row>
    <row r="1620" spans="1:3">
      <c r="A1620" s="171">
        <v>44123.611111111109</v>
      </c>
      <c r="B1620">
        <v>20.399999999999999</v>
      </c>
      <c r="C1620">
        <v>58.6</v>
      </c>
    </row>
    <row r="1621" spans="1:3">
      <c r="A1621" s="171">
        <v>44123.614583333336</v>
      </c>
      <c r="B1621">
        <v>20.5</v>
      </c>
      <c r="C1621">
        <v>58.4</v>
      </c>
    </row>
    <row r="1622" spans="1:3">
      <c r="A1622" s="171">
        <v>44123.618055555555</v>
      </c>
      <c r="B1622">
        <v>20.399999999999999</v>
      </c>
      <c r="C1622">
        <v>58.2</v>
      </c>
    </row>
    <row r="1623" spans="1:3">
      <c r="A1623" s="171">
        <v>44123.621527777781</v>
      </c>
      <c r="B1623">
        <v>20.399999999999999</v>
      </c>
      <c r="C1623">
        <v>58.3</v>
      </c>
    </row>
    <row r="1624" spans="1:3">
      <c r="A1624" s="171">
        <v>44123.625</v>
      </c>
      <c r="B1624">
        <v>20.5</v>
      </c>
      <c r="C1624">
        <v>58.2</v>
      </c>
    </row>
    <row r="1625" spans="1:3">
      <c r="A1625" s="171">
        <v>44123.628472222219</v>
      </c>
      <c r="B1625">
        <v>20.5</v>
      </c>
      <c r="C1625">
        <v>58.1</v>
      </c>
    </row>
    <row r="1626" spans="1:3">
      <c r="A1626" s="171">
        <v>44123.631944444445</v>
      </c>
      <c r="B1626">
        <v>20.399999999999999</v>
      </c>
      <c r="C1626">
        <v>58.1</v>
      </c>
    </row>
    <row r="1627" spans="1:3">
      <c r="A1627" s="171">
        <v>44123.635416666664</v>
      </c>
      <c r="B1627">
        <v>20.399999999999999</v>
      </c>
      <c r="C1627">
        <v>58.1</v>
      </c>
    </row>
    <row r="1628" spans="1:3">
      <c r="A1628" s="171">
        <v>44123.638888888891</v>
      </c>
      <c r="B1628">
        <v>20.399999999999999</v>
      </c>
      <c r="C1628">
        <v>58.1</v>
      </c>
    </row>
    <row r="1629" spans="1:3">
      <c r="A1629" s="171">
        <v>44123.642361111109</v>
      </c>
      <c r="B1629">
        <v>20.399999999999999</v>
      </c>
      <c r="C1629">
        <v>58.1</v>
      </c>
    </row>
    <row r="1630" spans="1:3">
      <c r="A1630" s="171">
        <v>44123.645833333336</v>
      </c>
      <c r="B1630">
        <v>20.399999999999999</v>
      </c>
      <c r="C1630">
        <v>58.1</v>
      </c>
    </row>
    <row r="1631" spans="1:3">
      <c r="A1631" s="171">
        <v>44123.649305555555</v>
      </c>
      <c r="B1631">
        <v>20.399999999999999</v>
      </c>
      <c r="C1631">
        <v>58.1</v>
      </c>
    </row>
    <row r="1632" spans="1:3">
      <c r="A1632" s="171">
        <v>44123.652777777781</v>
      </c>
      <c r="B1632">
        <v>20.399999999999999</v>
      </c>
      <c r="C1632">
        <v>58</v>
      </c>
    </row>
    <row r="1633" spans="1:3">
      <c r="A1633" s="171">
        <v>44123.65625</v>
      </c>
      <c r="B1633">
        <v>20.5</v>
      </c>
      <c r="C1633">
        <v>57.7</v>
      </c>
    </row>
    <row r="1634" spans="1:3">
      <c r="A1634" s="171">
        <v>44123.659722222219</v>
      </c>
      <c r="B1634">
        <v>20.399999999999999</v>
      </c>
      <c r="C1634">
        <v>57.7</v>
      </c>
    </row>
    <row r="1635" spans="1:3">
      <c r="A1635" s="171">
        <v>44123.663194444445</v>
      </c>
      <c r="B1635">
        <v>20.5</v>
      </c>
      <c r="C1635">
        <v>57.6</v>
      </c>
    </row>
    <row r="1636" spans="1:3">
      <c r="A1636" s="171">
        <v>44123.666666666664</v>
      </c>
      <c r="B1636">
        <v>20.5</v>
      </c>
      <c r="C1636">
        <v>57.6</v>
      </c>
    </row>
    <row r="1637" spans="1:3">
      <c r="A1637" s="171">
        <v>44123.670138888891</v>
      </c>
      <c r="B1637">
        <v>20.5</v>
      </c>
      <c r="C1637">
        <v>57.7</v>
      </c>
    </row>
    <row r="1638" spans="1:3">
      <c r="A1638" s="171">
        <v>44123.673611111109</v>
      </c>
      <c r="B1638">
        <v>20.5</v>
      </c>
      <c r="C1638">
        <v>57.7</v>
      </c>
    </row>
    <row r="1639" spans="1:3">
      <c r="A1639" s="171">
        <v>44123.677083333336</v>
      </c>
      <c r="B1639">
        <v>20.5</v>
      </c>
      <c r="C1639">
        <v>57.9</v>
      </c>
    </row>
    <row r="1640" spans="1:3">
      <c r="A1640" s="171">
        <v>44123.680555555555</v>
      </c>
      <c r="B1640">
        <v>20.5</v>
      </c>
      <c r="C1640">
        <v>58</v>
      </c>
    </row>
    <row r="1641" spans="1:3">
      <c r="A1641" s="171">
        <v>44123.684027777781</v>
      </c>
      <c r="B1641">
        <v>20.399999999999999</v>
      </c>
      <c r="C1641">
        <v>58.1</v>
      </c>
    </row>
    <row r="1642" spans="1:3">
      <c r="A1642" s="171">
        <v>44123.6875</v>
      </c>
      <c r="B1642">
        <v>20.3</v>
      </c>
      <c r="C1642">
        <v>58.5</v>
      </c>
    </row>
    <row r="1643" spans="1:3">
      <c r="A1643" s="171">
        <v>44123.690972222219</v>
      </c>
      <c r="B1643">
        <v>20.399999999999999</v>
      </c>
      <c r="C1643">
        <v>58.3</v>
      </c>
    </row>
    <row r="1644" spans="1:3">
      <c r="A1644" s="171">
        <v>44123.694444444445</v>
      </c>
      <c r="B1644">
        <v>20.399999999999999</v>
      </c>
      <c r="C1644">
        <v>58.4</v>
      </c>
    </row>
    <row r="1645" spans="1:3">
      <c r="A1645" s="171">
        <v>44123.697916666664</v>
      </c>
      <c r="B1645">
        <v>20.399999999999999</v>
      </c>
      <c r="C1645">
        <v>58.3</v>
      </c>
    </row>
    <row r="1646" spans="1:3">
      <c r="A1646" s="171">
        <v>44123.701388888891</v>
      </c>
      <c r="B1646">
        <v>20.399999999999999</v>
      </c>
      <c r="C1646">
        <v>58.1</v>
      </c>
    </row>
    <row r="1647" spans="1:3">
      <c r="A1647" s="171">
        <v>44123.704861111109</v>
      </c>
      <c r="B1647">
        <v>20.399999999999999</v>
      </c>
      <c r="C1647">
        <v>58</v>
      </c>
    </row>
    <row r="1648" spans="1:3">
      <c r="A1648" s="171">
        <v>44123.708333333336</v>
      </c>
      <c r="B1648">
        <v>20.399999999999999</v>
      </c>
      <c r="C1648">
        <v>58.1</v>
      </c>
    </row>
    <row r="1649" spans="1:3">
      <c r="A1649" s="171">
        <v>44123.711805555555</v>
      </c>
      <c r="B1649">
        <v>20.399999999999999</v>
      </c>
      <c r="C1649">
        <v>58.2</v>
      </c>
    </row>
    <row r="1650" spans="1:3">
      <c r="A1650" s="171">
        <v>44123.715277777781</v>
      </c>
      <c r="B1650">
        <v>20.399999999999999</v>
      </c>
      <c r="C1650">
        <v>58</v>
      </c>
    </row>
    <row r="1651" spans="1:3">
      <c r="A1651" s="171">
        <v>44123.71875</v>
      </c>
      <c r="B1651">
        <v>20.399999999999999</v>
      </c>
      <c r="C1651">
        <v>57.9</v>
      </c>
    </row>
    <row r="1652" spans="1:3">
      <c r="A1652" s="171">
        <v>44123.722222222219</v>
      </c>
      <c r="B1652">
        <v>20.399999999999999</v>
      </c>
      <c r="C1652">
        <v>57.9</v>
      </c>
    </row>
    <row r="1653" spans="1:3">
      <c r="A1653" s="171">
        <v>44123.725694444445</v>
      </c>
      <c r="B1653">
        <v>20.399999999999999</v>
      </c>
      <c r="C1653">
        <v>58</v>
      </c>
    </row>
    <row r="1654" spans="1:3">
      <c r="A1654" s="171">
        <v>44123.729166666664</v>
      </c>
      <c r="B1654">
        <v>20.399999999999999</v>
      </c>
      <c r="C1654">
        <v>58.1</v>
      </c>
    </row>
    <row r="1655" spans="1:3">
      <c r="A1655" s="171">
        <v>44123.732638888891</v>
      </c>
      <c r="B1655">
        <v>20.5</v>
      </c>
      <c r="C1655">
        <v>58</v>
      </c>
    </row>
    <row r="1656" spans="1:3">
      <c r="A1656" s="171">
        <v>44123.736111111109</v>
      </c>
      <c r="B1656">
        <v>20.399999999999999</v>
      </c>
      <c r="C1656">
        <v>58.6</v>
      </c>
    </row>
    <row r="1657" spans="1:3">
      <c r="A1657" s="171">
        <v>44123.739583333336</v>
      </c>
      <c r="B1657">
        <v>20.5</v>
      </c>
      <c r="C1657">
        <v>58</v>
      </c>
    </row>
    <row r="1658" spans="1:3">
      <c r="A1658" s="171">
        <v>44123.743055555555</v>
      </c>
      <c r="B1658">
        <v>20.399999999999999</v>
      </c>
      <c r="C1658">
        <v>58.1</v>
      </c>
    </row>
    <row r="1659" spans="1:3">
      <c r="A1659" s="171">
        <v>44123.746527777781</v>
      </c>
      <c r="B1659">
        <v>20.399999999999999</v>
      </c>
      <c r="C1659">
        <v>57.9</v>
      </c>
    </row>
    <row r="1660" spans="1:3">
      <c r="A1660" s="171">
        <v>44123.75</v>
      </c>
      <c r="B1660">
        <v>20.399999999999999</v>
      </c>
      <c r="C1660">
        <v>57.8</v>
      </c>
    </row>
    <row r="1661" spans="1:3">
      <c r="A1661" s="171">
        <v>44123.753472222219</v>
      </c>
      <c r="B1661">
        <v>20.399999999999999</v>
      </c>
      <c r="C1661">
        <v>57.7</v>
      </c>
    </row>
    <row r="1662" spans="1:3">
      <c r="A1662" s="171">
        <v>44123.756944444445</v>
      </c>
      <c r="B1662">
        <v>20.399999999999999</v>
      </c>
      <c r="C1662">
        <v>57.6</v>
      </c>
    </row>
    <row r="1663" spans="1:3">
      <c r="A1663" s="171">
        <v>44123.760416666664</v>
      </c>
      <c r="B1663">
        <v>20.399999999999999</v>
      </c>
      <c r="C1663">
        <v>57.6</v>
      </c>
    </row>
    <row r="1664" spans="1:3">
      <c r="A1664" s="171">
        <v>44123.763888888891</v>
      </c>
      <c r="B1664">
        <v>20.399999999999999</v>
      </c>
      <c r="C1664">
        <v>57.6</v>
      </c>
    </row>
    <row r="1665" spans="1:3">
      <c r="A1665" s="171">
        <v>44123.767361111109</v>
      </c>
      <c r="B1665">
        <v>20.5</v>
      </c>
      <c r="C1665">
        <v>57.4</v>
      </c>
    </row>
    <row r="1666" spans="1:3">
      <c r="A1666" s="171">
        <v>44123.770833333336</v>
      </c>
      <c r="B1666">
        <v>20.5</v>
      </c>
      <c r="C1666">
        <v>57.4</v>
      </c>
    </row>
    <row r="1667" spans="1:3">
      <c r="A1667" s="171">
        <v>44123.774305555555</v>
      </c>
      <c r="B1667">
        <v>20.399999999999999</v>
      </c>
      <c r="C1667">
        <v>57.5</v>
      </c>
    </row>
    <row r="1668" spans="1:3">
      <c r="A1668" s="171">
        <v>44123.777777777781</v>
      </c>
      <c r="B1668">
        <v>20.399999999999999</v>
      </c>
      <c r="C1668">
        <v>57.4</v>
      </c>
    </row>
    <row r="1669" spans="1:3">
      <c r="A1669" s="171">
        <v>44123.78125</v>
      </c>
      <c r="B1669">
        <v>20.5</v>
      </c>
      <c r="C1669">
        <v>57.4</v>
      </c>
    </row>
    <row r="1670" spans="1:3">
      <c r="A1670" s="171">
        <v>44123.784722222219</v>
      </c>
      <c r="B1670">
        <v>20.5</v>
      </c>
      <c r="C1670">
        <v>57.3</v>
      </c>
    </row>
    <row r="1671" spans="1:3">
      <c r="A1671" s="171">
        <v>44123.788194444445</v>
      </c>
      <c r="B1671">
        <v>20.5</v>
      </c>
      <c r="C1671">
        <v>57.3</v>
      </c>
    </row>
    <row r="1672" spans="1:3">
      <c r="A1672" s="171">
        <v>44123.791666666664</v>
      </c>
      <c r="B1672">
        <v>20.399999999999999</v>
      </c>
      <c r="C1672">
        <v>57.3</v>
      </c>
    </row>
    <row r="1673" spans="1:3">
      <c r="A1673" s="171">
        <v>44123.795138888891</v>
      </c>
      <c r="B1673">
        <v>20.399999999999999</v>
      </c>
      <c r="C1673">
        <v>57.2</v>
      </c>
    </row>
    <row r="1674" spans="1:3">
      <c r="A1674" s="171">
        <v>44123.798611111109</v>
      </c>
      <c r="B1674">
        <v>20.399999999999999</v>
      </c>
      <c r="C1674">
        <v>57.2</v>
      </c>
    </row>
    <row r="1675" spans="1:3">
      <c r="A1675" s="171">
        <v>44123.802083333336</v>
      </c>
      <c r="B1675">
        <v>20.399999999999999</v>
      </c>
      <c r="C1675">
        <v>57.2</v>
      </c>
    </row>
    <row r="1676" spans="1:3">
      <c r="A1676" s="171">
        <v>44123.805555555555</v>
      </c>
      <c r="B1676">
        <v>20.399999999999999</v>
      </c>
      <c r="C1676">
        <v>57.1</v>
      </c>
    </row>
    <row r="1677" spans="1:3">
      <c r="A1677" s="171">
        <v>44123.809027777781</v>
      </c>
      <c r="B1677">
        <v>20.5</v>
      </c>
      <c r="C1677">
        <v>57</v>
      </c>
    </row>
    <row r="1678" spans="1:3">
      <c r="A1678" s="171">
        <v>44123.8125</v>
      </c>
      <c r="B1678">
        <v>20.399999999999999</v>
      </c>
      <c r="C1678">
        <v>57.1</v>
      </c>
    </row>
    <row r="1679" spans="1:3">
      <c r="A1679" s="171">
        <v>44123.815972222219</v>
      </c>
      <c r="B1679">
        <v>20.5</v>
      </c>
      <c r="C1679">
        <v>57.1</v>
      </c>
    </row>
    <row r="1680" spans="1:3">
      <c r="A1680" s="171">
        <v>44123.819444444445</v>
      </c>
      <c r="B1680">
        <v>20.5</v>
      </c>
      <c r="C1680">
        <v>56.9</v>
      </c>
    </row>
    <row r="1681" spans="1:3">
      <c r="A1681" s="171">
        <v>44123.822916666664</v>
      </c>
      <c r="B1681">
        <v>20.5</v>
      </c>
      <c r="C1681">
        <v>56.8</v>
      </c>
    </row>
    <row r="1682" spans="1:3">
      <c r="A1682" s="171">
        <v>44123.826388888891</v>
      </c>
      <c r="B1682">
        <v>20.5</v>
      </c>
      <c r="C1682">
        <v>56.8</v>
      </c>
    </row>
    <row r="1683" spans="1:3">
      <c r="A1683" s="171">
        <v>44123.829861111109</v>
      </c>
      <c r="B1683">
        <v>20.5</v>
      </c>
      <c r="C1683">
        <v>56.6</v>
      </c>
    </row>
    <row r="1684" spans="1:3">
      <c r="A1684" s="171">
        <v>44123.833333333336</v>
      </c>
      <c r="B1684">
        <v>20.399999999999999</v>
      </c>
      <c r="C1684">
        <v>56.7</v>
      </c>
    </row>
    <row r="1685" spans="1:3">
      <c r="A1685" s="171">
        <v>44123.836805555555</v>
      </c>
      <c r="B1685">
        <v>20.5</v>
      </c>
      <c r="C1685">
        <v>56.6</v>
      </c>
    </row>
    <row r="1686" spans="1:3">
      <c r="A1686" s="171">
        <v>44123.840277777781</v>
      </c>
      <c r="B1686">
        <v>20.399999999999999</v>
      </c>
      <c r="C1686">
        <v>56.6</v>
      </c>
    </row>
    <row r="1687" spans="1:3">
      <c r="A1687" s="171">
        <v>44123.84375</v>
      </c>
      <c r="B1687">
        <v>20.5</v>
      </c>
      <c r="C1687">
        <v>56.6</v>
      </c>
    </row>
    <row r="1688" spans="1:3">
      <c r="A1688" s="171">
        <v>44123.847222222219</v>
      </c>
      <c r="B1688">
        <v>20.5</v>
      </c>
      <c r="C1688">
        <v>56.4</v>
      </c>
    </row>
    <row r="1689" spans="1:3">
      <c r="A1689" s="171">
        <v>44123.850694444445</v>
      </c>
      <c r="B1689">
        <v>20.5</v>
      </c>
      <c r="C1689">
        <v>56.3</v>
      </c>
    </row>
    <row r="1690" spans="1:3">
      <c r="A1690" s="171">
        <v>44123.854166666664</v>
      </c>
      <c r="B1690">
        <v>20.5</v>
      </c>
      <c r="C1690">
        <v>56.4</v>
      </c>
    </row>
    <row r="1691" spans="1:3">
      <c r="A1691" s="171">
        <v>44123.857638888891</v>
      </c>
      <c r="B1691">
        <v>20.5</v>
      </c>
      <c r="C1691">
        <v>56.3</v>
      </c>
    </row>
    <row r="1692" spans="1:3">
      <c r="A1692" s="171">
        <v>44123.861111111109</v>
      </c>
      <c r="B1692">
        <v>20.399999999999999</v>
      </c>
      <c r="C1692">
        <v>56.4</v>
      </c>
    </row>
    <row r="1693" spans="1:3">
      <c r="A1693" s="171">
        <v>44123.864583333336</v>
      </c>
      <c r="B1693">
        <v>20.399999999999999</v>
      </c>
      <c r="C1693">
        <v>56.4</v>
      </c>
    </row>
    <row r="1694" spans="1:3">
      <c r="A1694" s="171">
        <v>44123.868055555555</v>
      </c>
      <c r="B1694">
        <v>20.399999999999999</v>
      </c>
      <c r="C1694">
        <v>56.4</v>
      </c>
    </row>
    <row r="1695" spans="1:3">
      <c r="A1695" s="171">
        <v>44123.871527777781</v>
      </c>
      <c r="B1695">
        <v>20.399999999999999</v>
      </c>
      <c r="C1695">
        <v>56.4</v>
      </c>
    </row>
    <row r="1696" spans="1:3">
      <c r="A1696" s="171">
        <v>44123.875</v>
      </c>
      <c r="B1696">
        <v>20.5</v>
      </c>
      <c r="C1696">
        <v>56.3</v>
      </c>
    </row>
    <row r="1697" spans="1:3">
      <c r="A1697" s="171">
        <v>44123.878472222219</v>
      </c>
      <c r="B1697">
        <v>20.5</v>
      </c>
      <c r="C1697">
        <v>56.3</v>
      </c>
    </row>
    <row r="1698" spans="1:3">
      <c r="A1698" s="171">
        <v>44123.881944444445</v>
      </c>
      <c r="B1698">
        <v>20.5</v>
      </c>
      <c r="C1698">
        <v>56.2</v>
      </c>
    </row>
    <row r="1699" spans="1:3">
      <c r="A1699" s="171">
        <v>44123.885416666664</v>
      </c>
      <c r="B1699">
        <v>20.5</v>
      </c>
      <c r="C1699">
        <v>56.1</v>
      </c>
    </row>
    <row r="1700" spans="1:3">
      <c r="A1700" s="171">
        <v>44123.888888888891</v>
      </c>
      <c r="B1700">
        <v>20.5</v>
      </c>
      <c r="C1700">
        <v>56</v>
      </c>
    </row>
    <row r="1701" spans="1:3">
      <c r="A1701" s="171">
        <v>44123.892361111109</v>
      </c>
      <c r="B1701">
        <v>20.5</v>
      </c>
      <c r="C1701">
        <v>56</v>
      </c>
    </row>
    <row r="1702" spans="1:3">
      <c r="A1702" s="171">
        <v>44123.895833333336</v>
      </c>
      <c r="B1702">
        <v>20.5</v>
      </c>
      <c r="C1702">
        <v>56</v>
      </c>
    </row>
    <row r="1703" spans="1:3">
      <c r="A1703" s="171">
        <v>44123.899305555555</v>
      </c>
      <c r="B1703">
        <v>20.5</v>
      </c>
      <c r="C1703">
        <v>56</v>
      </c>
    </row>
    <row r="1704" spans="1:3">
      <c r="A1704" s="171">
        <v>44123.902777777781</v>
      </c>
      <c r="B1704">
        <v>20.5</v>
      </c>
      <c r="C1704">
        <v>55.9</v>
      </c>
    </row>
    <row r="1705" spans="1:3">
      <c r="A1705" s="171">
        <v>44123.90625</v>
      </c>
      <c r="B1705">
        <v>20.5</v>
      </c>
      <c r="C1705">
        <v>55.9</v>
      </c>
    </row>
    <row r="1706" spans="1:3">
      <c r="A1706" s="171">
        <v>44123.909722222219</v>
      </c>
      <c r="B1706">
        <v>20.5</v>
      </c>
      <c r="C1706">
        <v>55.7</v>
      </c>
    </row>
    <row r="1707" spans="1:3">
      <c r="A1707" s="171">
        <v>44123.913194444445</v>
      </c>
      <c r="B1707">
        <v>20.5</v>
      </c>
      <c r="C1707">
        <v>55.8</v>
      </c>
    </row>
    <row r="1708" spans="1:3">
      <c r="A1708" s="171">
        <v>44123.916666666664</v>
      </c>
      <c r="B1708">
        <v>20.5</v>
      </c>
      <c r="C1708">
        <v>55.8</v>
      </c>
    </row>
    <row r="1709" spans="1:3">
      <c r="A1709" s="171">
        <v>44123.920138888891</v>
      </c>
      <c r="B1709">
        <v>20.5</v>
      </c>
      <c r="C1709">
        <v>55.7</v>
      </c>
    </row>
    <row r="1710" spans="1:3">
      <c r="A1710" s="171">
        <v>44123.923611111109</v>
      </c>
      <c r="B1710">
        <v>20.5</v>
      </c>
      <c r="C1710">
        <v>55.6</v>
      </c>
    </row>
    <row r="1711" spans="1:3">
      <c r="A1711" s="171">
        <v>44123.927083333336</v>
      </c>
      <c r="B1711">
        <v>20.5</v>
      </c>
      <c r="C1711">
        <v>55.6</v>
      </c>
    </row>
    <row r="1712" spans="1:3">
      <c r="A1712" s="171">
        <v>44123.930555555555</v>
      </c>
      <c r="B1712">
        <v>20.5</v>
      </c>
      <c r="C1712">
        <v>55.5</v>
      </c>
    </row>
    <row r="1713" spans="1:3">
      <c r="A1713" s="171">
        <v>44123.934027777781</v>
      </c>
      <c r="B1713">
        <v>20.5</v>
      </c>
      <c r="C1713">
        <v>55.6</v>
      </c>
    </row>
    <row r="1714" spans="1:3">
      <c r="A1714" s="171">
        <v>44123.9375</v>
      </c>
      <c r="B1714">
        <v>20.5</v>
      </c>
      <c r="C1714">
        <v>55.5</v>
      </c>
    </row>
    <row r="1715" spans="1:3">
      <c r="A1715" s="171">
        <v>44123.940972222219</v>
      </c>
      <c r="B1715">
        <v>20.5</v>
      </c>
      <c r="C1715">
        <v>55.5</v>
      </c>
    </row>
    <row r="1716" spans="1:3">
      <c r="A1716" s="171">
        <v>44123.944444444445</v>
      </c>
      <c r="B1716">
        <v>20.5</v>
      </c>
      <c r="C1716">
        <v>55.5</v>
      </c>
    </row>
    <row r="1717" spans="1:3">
      <c r="A1717" s="171">
        <v>44123.947916666664</v>
      </c>
      <c r="B1717">
        <v>20.5</v>
      </c>
      <c r="C1717">
        <v>55.4</v>
      </c>
    </row>
    <row r="1718" spans="1:3">
      <c r="A1718" s="171">
        <v>44123.951388888891</v>
      </c>
      <c r="B1718">
        <v>20.5</v>
      </c>
      <c r="C1718">
        <v>55.5</v>
      </c>
    </row>
    <row r="1719" spans="1:3">
      <c r="A1719" s="171">
        <v>44123.954861111109</v>
      </c>
      <c r="B1719">
        <v>20.5</v>
      </c>
      <c r="C1719">
        <v>55.4</v>
      </c>
    </row>
    <row r="1720" spans="1:3">
      <c r="A1720" s="171">
        <v>44123.958333333336</v>
      </c>
      <c r="B1720">
        <v>20.5</v>
      </c>
      <c r="C1720">
        <v>55.3</v>
      </c>
    </row>
    <row r="1721" spans="1:3">
      <c r="A1721" s="171">
        <v>44123.961805555555</v>
      </c>
      <c r="B1721">
        <v>20.5</v>
      </c>
      <c r="C1721">
        <v>55.4</v>
      </c>
    </row>
    <row r="1722" spans="1:3">
      <c r="A1722" s="171">
        <v>44123.965277777781</v>
      </c>
      <c r="B1722">
        <v>20.5</v>
      </c>
      <c r="C1722">
        <v>55.3</v>
      </c>
    </row>
    <row r="1723" spans="1:3">
      <c r="A1723" s="171">
        <v>44123.96875</v>
      </c>
      <c r="B1723">
        <v>20.5</v>
      </c>
      <c r="C1723">
        <v>55.2</v>
      </c>
    </row>
    <row r="1724" spans="1:3">
      <c r="A1724" s="171">
        <v>44123.972222222219</v>
      </c>
      <c r="B1724">
        <v>20.5</v>
      </c>
      <c r="C1724">
        <v>55.2</v>
      </c>
    </row>
    <row r="1725" spans="1:3">
      <c r="A1725" s="171">
        <v>44123.975694444445</v>
      </c>
      <c r="B1725">
        <v>20.5</v>
      </c>
      <c r="C1725">
        <v>55.2</v>
      </c>
    </row>
    <row r="1726" spans="1:3">
      <c r="A1726" s="171">
        <v>44123.979166666664</v>
      </c>
      <c r="B1726">
        <v>20.5</v>
      </c>
      <c r="C1726">
        <v>55.1</v>
      </c>
    </row>
    <row r="1727" spans="1:3">
      <c r="A1727" s="171">
        <v>44123.982638888891</v>
      </c>
      <c r="B1727">
        <v>20.5</v>
      </c>
      <c r="C1727">
        <v>55.2</v>
      </c>
    </row>
    <row r="1728" spans="1:3">
      <c r="A1728" s="171">
        <v>44123.986111111109</v>
      </c>
      <c r="B1728">
        <v>20.5</v>
      </c>
      <c r="C1728">
        <v>55.2</v>
      </c>
    </row>
    <row r="1729" spans="1:3">
      <c r="A1729" s="171">
        <v>44123.989583333336</v>
      </c>
      <c r="B1729">
        <v>20.5</v>
      </c>
      <c r="C1729">
        <v>55.1</v>
      </c>
    </row>
    <row r="1730" spans="1:3">
      <c r="A1730" s="171">
        <v>44123.993055555555</v>
      </c>
      <c r="B1730">
        <v>20.5</v>
      </c>
      <c r="C1730">
        <v>55.2</v>
      </c>
    </row>
    <row r="1731" spans="1:3">
      <c r="A1731" s="171">
        <v>44123.996527777781</v>
      </c>
      <c r="B1731">
        <v>20.5</v>
      </c>
      <c r="C1731">
        <v>55.1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A163-39E4-453E-B992-69460AD81556}">
  <dimension ref="A1:AL63"/>
  <sheetViews>
    <sheetView workbookViewId="0">
      <pane xSplit="5" ySplit="1" topLeftCell="P23" activePane="bottomRight" state="frozen"/>
      <selection pane="topRight" activeCell="F1" sqref="F1"/>
      <selection pane="bottomLeft" activeCell="A2" sqref="A2"/>
      <selection pane="bottomRight" activeCell="A40" sqref="A40"/>
    </sheetView>
  </sheetViews>
  <sheetFormatPr defaultRowHeight="15"/>
  <cols>
    <col min="7" max="26" width="9.140625" customWidth="1"/>
    <col min="27" max="27" width="11.28515625" customWidth="1"/>
    <col min="28" max="28" width="9.140625" customWidth="1"/>
    <col min="29" max="29" width="15" customWidth="1"/>
    <col min="35" max="35" width="10.28515625" customWidth="1"/>
    <col min="36" max="36" width="11.28515625" customWidth="1"/>
  </cols>
  <sheetData>
    <row r="1" spans="1:38">
      <c r="A1" s="38" t="s">
        <v>26</v>
      </c>
      <c r="B1" s="38" t="s">
        <v>104</v>
      </c>
      <c r="C1" s="38" t="s">
        <v>28</v>
      </c>
      <c r="D1" s="38" t="s">
        <v>105</v>
      </c>
      <c r="E1" s="38" t="s">
        <v>106</v>
      </c>
      <c r="F1" s="38" t="s">
        <v>107</v>
      </c>
      <c r="G1" s="38" t="s">
        <v>108</v>
      </c>
      <c r="H1" s="38" t="s">
        <v>109</v>
      </c>
      <c r="I1" s="38" t="s">
        <v>110</v>
      </c>
      <c r="J1" s="38" t="s">
        <v>111</v>
      </c>
      <c r="K1" s="38" t="s">
        <v>112</v>
      </c>
      <c r="L1" s="38" t="s">
        <v>113</v>
      </c>
      <c r="M1" s="38" t="s">
        <v>114</v>
      </c>
      <c r="N1" s="38" t="s">
        <v>115</v>
      </c>
      <c r="O1" s="38" t="s">
        <v>116</v>
      </c>
      <c r="P1" s="38" t="s">
        <v>117</v>
      </c>
      <c r="Q1" s="38" t="s">
        <v>118</v>
      </c>
      <c r="R1" s="38" t="s">
        <v>119</v>
      </c>
      <c r="S1" s="38" t="s">
        <v>120</v>
      </c>
      <c r="T1" s="38" t="s">
        <v>121</v>
      </c>
      <c r="U1" s="38" t="s">
        <v>122</v>
      </c>
      <c r="V1" s="38" t="s">
        <v>232</v>
      </c>
      <c r="W1" s="38" t="s">
        <v>233</v>
      </c>
      <c r="X1" s="38" t="s">
        <v>234</v>
      </c>
      <c r="Y1" s="38" t="s">
        <v>123</v>
      </c>
      <c r="Z1" s="38" t="s">
        <v>124</v>
      </c>
      <c r="AA1" s="38" t="s">
        <v>125</v>
      </c>
      <c r="AB1" s="38" t="s">
        <v>126</v>
      </c>
      <c r="AC1" s="38" t="s">
        <v>127</v>
      </c>
      <c r="AD1" s="38" t="s">
        <v>130</v>
      </c>
      <c r="AE1" s="38" t="s">
        <v>131</v>
      </c>
      <c r="AF1" s="38" t="s">
        <v>132</v>
      </c>
      <c r="AG1" s="38" t="s">
        <v>128</v>
      </c>
      <c r="AH1" s="38" t="s">
        <v>133</v>
      </c>
      <c r="AI1" s="38" t="s">
        <v>134</v>
      </c>
      <c r="AJ1" s="38" t="s">
        <v>135</v>
      </c>
      <c r="AK1" s="38" t="s">
        <v>128</v>
      </c>
      <c r="AL1" s="38" t="s">
        <v>129</v>
      </c>
    </row>
    <row r="2" spans="1:38">
      <c r="A2" t="s">
        <v>136</v>
      </c>
      <c r="B2">
        <v>1591.5</v>
      </c>
      <c r="C2" t="s">
        <v>42</v>
      </c>
      <c r="D2">
        <v>0</v>
      </c>
      <c r="E2">
        <v>0</v>
      </c>
      <c r="F2">
        <v>1591.5</v>
      </c>
      <c r="G2">
        <v>19.84</v>
      </c>
      <c r="H2">
        <v>0.5</v>
      </c>
      <c r="I2">
        <v>10</v>
      </c>
      <c r="J2">
        <v>0</v>
      </c>
      <c r="K2">
        <v>6.9999999999999994E-5</v>
      </c>
      <c r="L2">
        <v>10</v>
      </c>
      <c r="M2">
        <v>0</v>
      </c>
      <c r="N2">
        <v>1E-4</v>
      </c>
      <c r="O2">
        <v>10</v>
      </c>
      <c r="P2">
        <v>0</v>
      </c>
      <c r="Q2">
        <v>3.2277921225849981E-12</v>
      </c>
      <c r="R2">
        <v>2.08946806431709</v>
      </c>
      <c r="S2">
        <v>0</v>
      </c>
      <c r="T2">
        <v>3.2273764427759327E-8</v>
      </c>
      <c r="U2">
        <v>2.08946806431709</v>
      </c>
      <c r="V2">
        <v>1.2566760917373549E-16</v>
      </c>
      <c r="W2">
        <v>0</v>
      </c>
      <c r="AA2" s="39" t="e">
        <f t="shared" ref="AA2" si="0">Q2/Y2</f>
        <v>#DIV/0!</v>
      </c>
      <c r="AB2" s="39" t="e">
        <f t="shared" ref="AB2" si="1">T2/Z2</f>
        <v>#DIV/0!</v>
      </c>
      <c r="AC2" s="40" t="str">
        <f>A2&amp;B2</f>
        <v>coax zero1591.5</v>
      </c>
      <c r="AD2" s="41">
        <v>1000</v>
      </c>
      <c r="AE2" s="42">
        <f>AD2*S2</f>
        <v>0</v>
      </c>
      <c r="AF2" s="43">
        <f>AD2*T2</f>
        <v>3.2273764427759327E-5</v>
      </c>
      <c r="AG2" s="39">
        <f>U2</f>
        <v>2.08946806431709</v>
      </c>
      <c r="AH2" s="41">
        <v>1000000</v>
      </c>
      <c r="AI2" s="46">
        <f>AH2*P2</f>
        <v>0</v>
      </c>
      <c r="AJ2" s="60">
        <f>AH2*Q2</f>
        <v>3.2277921225849981E-6</v>
      </c>
      <c r="AK2" s="44">
        <f>R2</f>
        <v>2.08946806431709</v>
      </c>
      <c r="AL2" s="44">
        <f>B2</f>
        <v>1591.5</v>
      </c>
    </row>
    <row r="3" spans="1:38">
      <c r="A3" t="s">
        <v>103</v>
      </c>
      <c r="B3">
        <v>1591.5</v>
      </c>
      <c r="C3" t="s">
        <v>42</v>
      </c>
      <c r="D3">
        <v>49</v>
      </c>
      <c r="E3">
        <v>0</v>
      </c>
      <c r="F3">
        <v>1591.5</v>
      </c>
      <c r="G3">
        <v>19.75</v>
      </c>
      <c r="H3">
        <v>0.5</v>
      </c>
      <c r="I3">
        <v>10</v>
      </c>
      <c r="J3">
        <v>0</v>
      </c>
      <c r="K3">
        <v>6.9999999999999994E-5</v>
      </c>
      <c r="L3">
        <v>10</v>
      </c>
      <c r="M3">
        <v>0</v>
      </c>
      <c r="N3">
        <v>1E-4</v>
      </c>
      <c r="O3">
        <v>10</v>
      </c>
      <c r="P3">
        <v>0</v>
      </c>
      <c r="Q3">
        <v>0</v>
      </c>
      <c r="R3">
        <v>0</v>
      </c>
      <c r="S3">
        <v>0</v>
      </c>
      <c r="T3">
        <v>2.9378645118936909E-15</v>
      </c>
      <c r="U3">
        <v>2.446911848791681</v>
      </c>
      <c r="V3">
        <v>0</v>
      </c>
      <c r="W3">
        <v>0</v>
      </c>
      <c r="X3">
        <v>0</v>
      </c>
      <c r="Y3">
        <v>1.203764731820176E-15</v>
      </c>
      <c r="Z3">
        <v>1.5930697163018918E-11</v>
      </c>
      <c r="AA3" s="39">
        <f t="shared" ref="AA3:AA63" si="2">Q3/Y3</f>
        <v>0</v>
      </c>
      <c r="AB3" s="39">
        <f t="shared" ref="AB3:AB63" si="3">T3/Z3</f>
        <v>1.8441531351895689E-4</v>
      </c>
      <c r="AC3" s="40" t="str">
        <f t="shared" ref="AC3:AC63" si="4">A3&amp;B3</f>
        <v>box_zero1591.5</v>
      </c>
      <c r="AD3" s="41">
        <v>1000</v>
      </c>
      <c r="AE3" s="42">
        <f t="shared" ref="AE3:AE63" si="5">AD3*S3</f>
        <v>0</v>
      </c>
      <c r="AF3" s="43">
        <f t="shared" ref="AF3:AF63" si="6">AD3*T3</f>
        <v>2.9378645118936911E-12</v>
      </c>
      <c r="AG3" s="39">
        <f t="shared" ref="AG3:AG63" si="7">U3</f>
        <v>2.446911848791681</v>
      </c>
      <c r="AH3" s="41">
        <v>1000000</v>
      </c>
      <c r="AI3" s="46">
        <f t="shared" ref="AI3:AI63" si="8">AH3*P3</f>
        <v>0</v>
      </c>
      <c r="AJ3" s="60">
        <f t="shared" ref="AJ3:AJ63" si="9">AH3*Q3</f>
        <v>0</v>
      </c>
      <c r="AK3" s="44">
        <f t="shared" ref="AK3:AK63" si="10">R3</f>
        <v>0</v>
      </c>
      <c r="AL3" s="44">
        <f t="shared" ref="AL3:AL63" si="11">B3</f>
        <v>1591.5</v>
      </c>
    </row>
    <row r="4" spans="1:38">
      <c r="A4" t="s">
        <v>45</v>
      </c>
      <c r="B4">
        <v>1591.5</v>
      </c>
      <c r="C4" t="s">
        <v>42</v>
      </c>
      <c r="D4">
        <v>100013</v>
      </c>
      <c r="E4">
        <v>40</v>
      </c>
      <c r="F4">
        <v>1591.5</v>
      </c>
      <c r="G4">
        <v>19.760000000000002</v>
      </c>
      <c r="H4">
        <v>0.5</v>
      </c>
      <c r="I4">
        <v>10</v>
      </c>
      <c r="J4">
        <v>0</v>
      </c>
      <c r="K4">
        <v>6.9999999999999994E-5</v>
      </c>
      <c r="L4">
        <v>10</v>
      </c>
      <c r="M4">
        <v>0</v>
      </c>
      <c r="N4">
        <v>1E-4</v>
      </c>
      <c r="O4">
        <v>10</v>
      </c>
      <c r="P4">
        <v>9.9973006278505333E-8</v>
      </c>
      <c r="Q4">
        <v>1.197598162114327E-11</v>
      </c>
      <c r="R4">
        <v>2.0230650120073381</v>
      </c>
      <c r="S4">
        <v>3.9998452085935639E-8</v>
      </c>
      <c r="T4">
        <v>5.6571954908633601E-8</v>
      </c>
      <c r="U4">
        <v>2.0153724128065238</v>
      </c>
      <c r="V4">
        <v>4.0010494732456023E-5</v>
      </c>
      <c r="W4">
        <v>5.6588987478351721E-5</v>
      </c>
      <c r="X4">
        <v>2.0153724130026269</v>
      </c>
      <c r="Y4">
        <v>2.2006099028589379E-12</v>
      </c>
      <c r="Z4">
        <v>2.700780404293831E-8</v>
      </c>
      <c r="AA4" s="39">
        <f t="shared" si="2"/>
        <v>5.4421192986474294</v>
      </c>
      <c r="AB4" s="39">
        <f t="shared" si="3"/>
        <v>2.0946521538253453</v>
      </c>
      <c r="AC4" s="40" t="str">
        <f t="shared" si="4"/>
        <v>A11591.5</v>
      </c>
      <c r="AD4" s="41">
        <v>1000</v>
      </c>
      <c r="AE4" s="42">
        <f t="shared" si="5"/>
        <v>3.9998452085935642E-5</v>
      </c>
      <c r="AF4" s="43">
        <f t="shared" si="6"/>
        <v>5.6571954908633602E-5</v>
      </c>
      <c r="AG4" s="39">
        <f t="shared" si="7"/>
        <v>2.0153724128065238</v>
      </c>
      <c r="AH4" s="41">
        <v>1000000</v>
      </c>
      <c r="AI4" s="46">
        <f t="shared" si="8"/>
        <v>9.9973006278505333E-2</v>
      </c>
      <c r="AJ4" s="42">
        <f t="shared" si="9"/>
        <v>1.197598162114327E-5</v>
      </c>
      <c r="AK4" s="44">
        <f t="shared" si="10"/>
        <v>2.0230650120073381</v>
      </c>
      <c r="AL4" s="44">
        <f t="shared" si="11"/>
        <v>1591.5</v>
      </c>
    </row>
    <row r="5" spans="1:38">
      <c r="A5" t="s">
        <v>46</v>
      </c>
      <c r="B5">
        <v>1591.5</v>
      </c>
      <c r="C5" t="s">
        <v>42</v>
      </c>
      <c r="D5">
        <v>200413</v>
      </c>
      <c r="E5">
        <v>90</v>
      </c>
      <c r="F5">
        <v>1591.5</v>
      </c>
      <c r="G5">
        <v>19.75</v>
      </c>
      <c r="H5">
        <v>0.5</v>
      </c>
      <c r="I5">
        <v>10</v>
      </c>
      <c r="J5">
        <v>0</v>
      </c>
      <c r="K5">
        <v>6.9999999999999994E-5</v>
      </c>
      <c r="L5">
        <v>10</v>
      </c>
      <c r="M5">
        <v>0</v>
      </c>
      <c r="N5">
        <v>1E-4</v>
      </c>
      <c r="O5">
        <v>10</v>
      </c>
      <c r="P5">
        <v>2.0038205183852641E-7</v>
      </c>
      <c r="Q5">
        <v>2.2995484823086629E-11</v>
      </c>
      <c r="R5">
        <v>2.0380693592619141</v>
      </c>
      <c r="S5">
        <v>8.9996517193355192E-8</v>
      </c>
      <c r="T5">
        <v>9.2766368923906928E-8</v>
      </c>
      <c r="U5">
        <v>2.0596370828769399</v>
      </c>
      <c r="V5">
        <v>4.4913859100084212E-5</v>
      </c>
      <c r="W5">
        <v>4.6296187370135058E-5</v>
      </c>
      <c r="X5">
        <v>2.059637083777945</v>
      </c>
      <c r="Y5">
        <v>4.4096089051793999E-12</v>
      </c>
      <c r="Z5">
        <v>5.4117404338203008E-8</v>
      </c>
      <c r="AA5" s="39">
        <f t="shared" si="2"/>
        <v>5.2148581240564882</v>
      </c>
      <c r="AB5" s="39">
        <f t="shared" si="3"/>
        <v>1.7141688530397701</v>
      </c>
      <c r="AC5" s="40" t="str">
        <f t="shared" si="4"/>
        <v>A21591.5</v>
      </c>
      <c r="AD5" s="41">
        <v>1000</v>
      </c>
      <c r="AE5" s="42">
        <f t="shared" si="5"/>
        <v>8.9996517193355197E-5</v>
      </c>
      <c r="AF5" s="43">
        <f t="shared" si="6"/>
        <v>9.2766368923906926E-5</v>
      </c>
      <c r="AG5" s="39">
        <f t="shared" si="7"/>
        <v>2.0596370828769399</v>
      </c>
      <c r="AH5" s="41">
        <v>1000000</v>
      </c>
      <c r="AI5" s="46">
        <f t="shared" si="8"/>
        <v>0.20038205183852642</v>
      </c>
      <c r="AJ5" s="42">
        <f t="shared" si="9"/>
        <v>2.2995484823086631E-5</v>
      </c>
      <c r="AK5" s="44">
        <f t="shared" si="10"/>
        <v>2.0380693592619141</v>
      </c>
      <c r="AL5" s="44">
        <f t="shared" si="11"/>
        <v>1591.5</v>
      </c>
    </row>
    <row r="6" spans="1:38">
      <c r="A6" t="s">
        <v>47</v>
      </c>
      <c r="B6">
        <v>1591.5</v>
      </c>
      <c r="C6" t="s">
        <v>42</v>
      </c>
      <c r="D6">
        <v>300376</v>
      </c>
      <c r="E6">
        <v>119</v>
      </c>
      <c r="F6">
        <v>1591.5</v>
      </c>
      <c r="G6">
        <v>19.75</v>
      </c>
      <c r="H6">
        <v>0.5</v>
      </c>
      <c r="I6">
        <v>10</v>
      </c>
      <c r="J6">
        <v>0</v>
      </c>
      <c r="K6">
        <v>6.9999999999999994E-5</v>
      </c>
      <c r="L6">
        <v>10</v>
      </c>
      <c r="M6">
        <v>0</v>
      </c>
      <c r="N6">
        <v>1E-4</v>
      </c>
      <c r="O6">
        <v>10</v>
      </c>
      <c r="P6">
        <v>3.0035405802693651E-7</v>
      </c>
      <c r="Q6">
        <v>3.4162767074178807E-11</v>
      </c>
      <c r="R6">
        <v>2.041476135553304</v>
      </c>
      <c r="S6">
        <v>1.189953949556585E-7</v>
      </c>
      <c r="T6">
        <v>1.493350592472629E-7</v>
      </c>
      <c r="U6">
        <v>2.0927181556113328</v>
      </c>
      <c r="V6">
        <v>3.961960482713781E-5</v>
      </c>
      <c r="W6">
        <v>4.9721218502778812E-5</v>
      </c>
      <c r="X6">
        <v>2.0927181563098411</v>
      </c>
      <c r="Y6">
        <v>6.6089930413244221E-12</v>
      </c>
      <c r="Z6">
        <v>8.110900766803911E-8</v>
      </c>
      <c r="AA6" s="39">
        <f t="shared" si="2"/>
        <v>5.169133461113872</v>
      </c>
      <c r="AB6" s="39">
        <f t="shared" si="3"/>
        <v>1.8411649154734779</v>
      </c>
      <c r="AC6" s="40" t="str">
        <f t="shared" si="4"/>
        <v>A31591.5</v>
      </c>
      <c r="AD6" s="41">
        <v>1000</v>
      </c>
      <c r="AE6" s="42">
        <f t="shared" si="5"/>
        <v>1.1899539495565851E-4</v>
      </c>
      <c r="AF6" s="43">
        <f t="shared" si="6"/>
        <v>1.4933505924726289E-4</v>
      </c>
      <c r="AG6" s="39">
        <f t="shared" si="7"/>
        <v>2.0927181556113328</v>
      </c>
      <c r="AH6" s="41">
        <v>1000000</v>
      </c>
      <c r="AI6" s="46">
        <f t="shared" si="8"/>
        <v>0.30035405802693649</v>
      </c>
      <c r="AJ6" s="42">
        <f t="shared" si="9"/>
        <v>3.4162767074178809E-5</v>
      </c>
      <c r="AK6" s="44">
        <f t="shared" si="10"/>
        <v>2.041476135553304</v>
      </c>
      <c r="AL6" s="44">
        <f t="shared" si="11"/>
        <v>1591.5</v>
      </c>
    </row>
    <row r="7" spans="1:38">
      <c r="A7" t="s">
        <v>48</v>
      </c>
      <c r="B7">
        <v>1591.5</v>
      </c>
      <c r="C7" t="s">
        <v>42</v>
      </c>
      <c r="D7">
        <v>400767</v>
      </c>
      <c r="E7">
        <v>209</v>
      </c>
      <c r="F7">
        <v>1591.5</v>
      </c>
      <c r="G7">
        <v>19.75</v>
      </c>
      <c r="H7">
        <v>0.5</v>
      </c>
      <c r="I7">
        <v>10</v>
      </c>
      <c r="J7">
        <v>0</v>
      </c>
      <c r="K7">
        <v>6.9999999999999994E-5</v>
      </c>
      <c r="L7">
        <v>10</v>
      </c>
      <c r="M7">
        <v>0</v>
      </c>
      <c r="N7">
        <v>1E-4</v>
      </c>
      <c r="O7">
        <v>10</v>
      </c>
      <c r="P7">
        <v>4.0075410277610049E-7</v>
      </c>
      <c r="Q7">
        <v>4.5438739054445457E-11</v>
      </c>
      <c r="R7">
        <v>2.0427422852522308</v>
      </c>
      <c r="S7">
        <v>2.0899191214901371E-7</v>
      </c>
      <c r="T7">
        <v>2.292273006865296E-7</v>
      </c>
      <c r="U7">
        <v>2.1357097157912781</v>
      </c>
      <c r="V7">
        <v>5.2151282257470573E-5</v>
      </c>
      <c r="W7">
        <v>5.7200766927997977E-5</v>
      </c>
      <c r="X7">
        <v>2.1357097167954389</v>
      </c>
      <c r="Y7">
        <v>8.8177940258060314E-12</v>
      </c>
      <c r="Z7">
        <v>1.0821617781985111E-7</v>
      </c>
      <c r="AA7" s="39">
        <f t="shared" si="2"/>
        <v>5.1530733107923687</v>
      </c>
      <c r="AB7" s="39">
        <f t="shared" si="3"/>
        <v>2.1182350486276396</v>
      </c>
      <c r="AC7" s="40" t="str">
        <f t="shared" si="4"/>
        <v>A41591.5</v>
      </c>
      <c r="AD7" s="41">
        <v>1000</v>
      </c>
      <c r="AE7" s="42">
        <f t="shared" si="5"/>
        <v>2.0899191214901372E-4</v>
      </c>
      <c r="AF7" s="43">
        <f t="shared" si="6"/>
        <v>2.2922730068652958E-4</v>
      </c>
      <c r="AG7" s="39">
        <f t="shared" si="7"/>
        <v>2.1357097157912781</v>
      </c>
      <c r="AH7" s="41">
        <v>1000000</v>
      </c>
      <c r="AI7" s="46">
        <f t="shared" si="8"/>
        <v>0.40075410277610052</v>
      </c>
      <c r="AJ7" s="42">
        <f t="shared" si="9"/>
        <v>4.5438739054445458E-5</v>
      </c>
      <c r="AK7" s="44">
        <f t="shared" si="10"/>
        <v>2.0427422852522308</v>
      </c>
      <c r="AL7" s="44">
        <f t="shared" si="11"/>
        <v>1591.5</v>
      </c>
    </row>
    <row r="8" spans="1:38">
      <c r="A8" t="s">
        <v>49</v>
      </c>
      <c r="B8">
        <v>1591.5</v>
      </c>
      <c r="C8" t="s">
        <v>42</v>
      </c>
      <c r="D8">
        <v>500576</v>
      </c>
      <c r="E8">
        <v>346</v>
      </c>
      <c r="F8">
        <v>1591.5</v>
      </c>
      <c r="G8">
        <v>19.75</v>
      </c>
      <c r="H8">
        <v>0.5</v>
      </c>
      <c r="I8">
        <v>10</v>
      </c>
      <c r="J8">
        <v>0</v>
      </c>
      <c r="K8">
        <v>6.9999999999999994E-5</v>
      </c>
      <c r="L8">
        <v>10</v>
      </c>
      <c r="M8">
        <v>0</v>
      </c>
      <c r="N8">
        <v>1E-4</v>
      </c>
      <c r="O8">
        <v>10</v>
      </c>
      <c r="P8">
        <v>5.0057209508984703E-7</v>
      </c>
      <c r="Q8">
        <v>5.6673580436878518E-11</v>
      </c>
      <c r="R8">
        <v>2.0433373229954528</v>
      </c>
      <c r="S8">
        <v>3.4598661054334329E-7</v>
      </c>
      <c r="T8">
        <v>3.3355078687685408E-7</v>
      </c>
      <c r="U8">
        <v>2.183180863529889</v>
      </c>
      <c r="V8">
        <v>6.912038446580254E-5</v>
      </c>
      <c r="W8">
        <v>6.6635985089447881E-5</v>
      </c>
      <c r="X8">
        <v>2.1831808649939641</v>
      </c>
      <c r="Y8">
        <v>1.101378985670845E-11</v>
      </c>
      <c r="Z8">
        <v>1.35166198695051E-7</v>
      </c>
      <c r="AA8" s="39">
        <f t="shared" si="2"/>
        <v>5.145692915355462</v>
      </c>
      <c r="AB8" s="39">
        <f t="shared" si="3"/>
        <v>2.4677085698724084</v>
      </c>
      <c r="AC8" s="40" t="str">
        <f t="shared" si="4"/>
        <v>A51591.5</v>
      </c>
      <c r="AD8" s="41">
        <v>1000</v>
      </c>
      <c r="AE8" s="42">
        <f t="shared" si="5"/>
        <v>3.4598661054334326E-4</v>
      </c>
      <c r="AF8" s="43">
        <f t="shared" si="6"/>
        <v>3.335507868768541E-4</v>
      </c>
      <c r="AG8" s="39">
        <f t="shared" si="7"/>
        <v>2.183180863529889</v>
      </c>
      <c r="AH8" s="41">
        <v>1000000</v>
      </c>
      <c r="AI8" s="46">
        <f t="shared" si="8"/>
        <v>0.50057209508984701</v>
      </c>
      <c r="AJ8" s="42">
        <f t="shared" si="9"/>
        <v>5.6673580436878518E-5</v>
      </c>
      <c r="AK8" s="44">
        <f t="shared" si="10"/>
        <v>2.0433373229954528</v>
      </c>
      <c r="AL8" s="44">
        <f t="shared" si="11"/>
        <v>1591.5</v>
      </c>
    </row>
    <row r="9" spans="1:38">
      <c r="A9" t="s">
        <v>50</v>
      </c>
      <c r="B9">
        <v>1591.5</v>
      </c>
      <c r="C9" t="s">
        <v>42</v>
      </c>
      <c r="D9">
        <v>600560</v>
      </c>
      <c r="E9">
        <v>84</v>
      </c>
      <c r="F9">
        <v>1591.5</v>
      </c>
      <c r="G9">
        <v>19.75</v>
      </c>
      <c r="H9">
        <v>0.5</v>
      </c>
      <c r="I9">
        <v>10</v>
      </c>
      <c r="J9">
        <v>0</v>
      </c>
      <c r="K9">
        <v>6.9999999999999994E-5</v>
      </c>
      <c r="L9">
        <v>10</v>
      </c>
      <c r="M9">
        <v>0</v>
      </c>
      <c r="N9">
        <v>1E-4</v>
      </c>
      <c r="O9">
        <v>10</v>
      </c>
      <c r="P9">
        <v>6.0056510317025665E-7</v>
      </c>
      <c r="Q9">
        <v>6.794024367775919E-11</v>
      </c>
      <c r="R9">
        <v>2.0436648693802129</v>
      </c>
      <c r="S9">
        <v>8.3996749380464843E-8</v>
      </c>
      <c r="T9">
        <v>4.6352540422510358E-7</v>
      </c>
      <c r="U9">
        <v>2.2270859312472449</v>
      </c>
      <c r="V9">
        <v>1.398671981098429E-5</v>
      </c>
      <c r="W9">
        <v>7.7183938687333954E-5</v>
      </c>
      <c r="X9">
        <v>2.227085931297565</v>
      </c>
      <c r="Y9">
        <v>1.321363603447747E-11</v>
      </c>
      <c r="Z9">
        <v>1.6216347235961021E-7</v>
      </c>
      <c r="AA9" s="39">
        <f t="shared" si="2"/>
        <v>5.141676636202722</v>
      </c>
      <c r="AB9" s="39">
        <f t="shared" si="3"/>
        <v>2.8583835649325495</v>
      </c>
      <c r="AC9" s="40" t="str">
        <f t="shared" si="4"/>
        <v>A61591.5</v>
      </c>
      <c r="AD9" s="41">
        <v>1000</v>
      </c>
      <c r="AE9" s="42">
        <f t="shared" si="5"/>
        <v>8.3996749380464841E-5</v>
      </c>
      <c r="AF9" s="43">
        <f t="shared" si="6"/>
        <v>4.6352540422510359E-4</v>
      </c>
      <c r="AG9" s="39">
        <f t="shared" si="7"/>
        <v>2.2270859312472449</v>
      </c>
      <c r="AH9" s="41">
        <v>1000000</v>
      </c>
      <c r="AI9" s="46">
        <f t="shared" si="8"/>
        <v>0.60056510317025669</v>
      </c>
      <c r="AJ9" s="42">
        <f t="shared" si="9"/>
        <v>6.7940243677759194E-5</v>
      </c>
      <c r="AK9" s="44">
        <f t="shared" si="10"/>
        <v>2.0436648693802129</v>
      </c>
      <c r="AL9" s="44">
        <f t="shared" si="11"/>
        <v>1591.5</v>
      </c>
    </row>
    <row r="10" spans="1:38">
      <c r="A10" t="s">
        <v>51</v>
      </c>
      <c r="B10">
        <v>1591.5</v>
      </c>
      <c r="C10" t="s">
        <v>42</v>
      </c>
      <c r="D10">
        <v>700940</v>
      </c>
      <c r="E10">
        <v>522</v>
      </c>
      <c r="F10">
        <v>1591.5</v>
      </c>
      <c r="G10">
        <v>19.75</v>
      </c>
      <c r="H10">
        <v>0.5</v>
      </c>
      <c r="I10">
        <v>10</v>
      </c>
      <c r="J10">
        <v>0</v>
      </c>
      <c r="K10">
        <v>6.9999999999999994E-5</v>
      </c>
      <c r="L10">
        <v>10</v>
      </c>
      <c r="M10">
        <v>0</v>
      </c>
      <c r="N10">
        <v>1E-4</v>
      </c>
      <c r="O10">
        <v>10</v>
      </c>
      <c r="P10">
        <v>7.0095414692837346E-7</v>
      </c>
      <c r="Q10">
        <v>7.9258509449612502E-11</v>
      </c>
      <c r="R10">
        <v>2.043864186102736</v>
      </c>
      <c r="S10">
        <v>5.2197979972146013E-7</v>
      </c>
      <c r="T10">
        <v>6.1964142827817748E-7</v>
      </c>
      <c r="U10">
        <v>2.264305456599748</v>
      </c>
      <c r="V10">
        <v>7.4469352146667262E-5</v>
      </c>
      <c r="W10">
        <v>8.8402454930913848E-5</v>
      </c>
      <c r="X10">
        <v>2.2643054578050652</v>
      </c>
      <c r="Y10">
        <v>1.5422194997156031E-11</v>
      </c>
      <c r="Z10">
        <v>1.8926767233609111E-7</v>
      </c>
      <c r="AA10" s="39">
        <f t="shared" si="2"/>
        <v>5.1392495986614337</v>
      </c>
      <c r="AB10" s="39">
        <f t="shared" si="3"/>
        <v>3.2738894108543395</v>
      </c>
      <c r="AC10" s="40" t="str">
        <f t="shared" si="4"/>
        <v>A71591.5</v>
      </c>
      <c r="AD10" s="41">
        <v>1000</v>
      </c>
      <c r="AE10" s="42">
        <f t="shared" si="5"/>
        <v>5.2197979972146017E-4</v>
      </c>
      <c r="AF10" s="43">
        <f t="shared" si="6"/>
        <v>6.1964142827817745E-4</v>
      </c>
      <c r="AG10" s="39">
        <f t="shared" si="7"/>
        <v>2.264305456599748</v>
      </c>
      <c r="AH10" s="41">
        <v>1000000</v>
      </c>
      <c r="AI10" s="46">
        <f t="shared" si="8"/>
        <v>0.70095414692837343</v>
      </c>
      <c r="AJ10" s="43">
        <f t="shared" si="9"/>
        <v>7.9258509449612507E-5</v>
      </c>
      <c r="AK10" s="44">
        <f t="shared" si="10"/>
        <v>2.043864186102736</v>
      </c>
      <c r="AL10" s="44">
        <f t="shared" si="11"/>
        <v>1591.5</v>
      </c>
    </row>
    <row r="11" spans="1:38">
      <c r="A11" t="s">
        <v>52</v>
      </c>
      <c r="B11">
        <v>1591.5</v>
      </c>
      <c r="C11" t="s">
        <v>42</v>
      </c>
      <c r="D11">
        <v>800803</v>
      </c>
      <c r="E11">
        <v>736</v>
      </c>
      <c r="F11">
        <v>1591.5</v>
      </c>
      <c r="G11">
        <v>19.75</v>
      </c>
      <c r="H11">
        <v>0.5</v>
      </c>
      <c r="I11">
        <v>10</v>
      </c>
      <c r="J11">
        <v>0</v>
      </c>
      <c r="K11">
        <v>6.9999999999999994E-5</v>
      </c>
      <c r="L11">
        <v>10</v>
      </c>
      <c r="M11">
        <v>0</v>
      </c>
      <c r="N11">
        <v>1E-4</v>
      </c>
      <c r="O11">
        <v>10</v>
      </c>
      <c r="P11">
        <v>8.0082614410726147E-7</v>
      </c>
      <c r="Q11">
        <v>9.0522819064602347E-11</v>
      </c>
      <c r="R11">
        <v>2.0439932806047971</v>
      </c>
      <c r="S11">
        <v>7.359715183812158E-7</v>
      </c>
      <c r="T11">
        <v>8.0025255352428325E-7</v>
      </c>
      <c r="U11">
        <v>2.294411147193653</v>
      </c>
      <c r="V11">
        <v>9.1904389308087456E-5</v>
      </c>
      <c r="W11">
        <v>9.9931478833598385E-5</v>
      </c>
      <c r="X11">
        <v>2.294411148755183</v>
      </c>
      <c r="Y11">
        <v>1.761937893509157E-11</v>
      </c>
      <c r="Z11">
        <v>2.162322740720075E-7</v>
      </c>
      <c r="AA11" s="39">
        <f t="shared" si="2"/>
        <v>5.1376850113776094</v>
      </c>
      <c r="AB11" s="39">
        <f t="shared" si="3"/>
        <v>3.7008932036565048</v>
      </c>
      <c r="AC11" s="40" t="str">
        <f t="shared" si="4"/>
        <v>A81591.5</v>
      </c>
      <c r="AD11" s="41">
        <v>1000</v>
      </c>
      <c r="AE11" s="42">
        <f t="shared" si="5"/>
        <v>7.3597151838121575E-4</v>
      </c>
      <c r="AF11" s="43">
        <f t="shared" si="6"/>
        <v>8.0025255352428326E-4</v>
      </c>
      <c r="AG11" s="39">
        <f t="shared" si="7"/>
        <v>2.294411147193653</v>
      </c>
      <c r="AH11" s="41">
        <v>1000000</v>
      </c>
      <c r="AI11" s="46">
        <f t="shared" si="8"/>
        <v>0.8008261441072615</v>
      </c>
      <c r="AJ11" s="43">
        <f t="shared" si="9"/>
        <v>9.0522819064602341E-5</v>
      </c>
      <c r="AK11" s="44">
        <f t="shared" si="10"/>
        <v>2.0439932806047971</v>
      </c>
      <c r="AL11" s="44">
        <f t="shared" si="11"/>
        <v>1591.5</v>
      </c>
    </row>
    <row r="12" spans="1:38">
      <c r="A12" t="s">
        <v>53</v>
      </c>
      <c r="B12">
        <v>1591.5</v>
      </c>
      <c r="C12" t="s">
        <v>42</v>
      </c>
      <c r="D12">
        <v>901292</v>
      </c>
      <c r="E12">
        <v>1013</v>
      </c>
      <c r="F12">
        <v>1591.5</v>
      </c>
      <c r="G12">
        <v>19.75</v>
      </c>
      <c r="H12">
        <v>0.5</v>
      </c>
      <c r="I12">
        <v>10</v>
      </c>
      <c r="J12">
        <v>0</v>
      </c>
      <c r="K12">
        <v>6.9999999999999994E-5</v>
      </c>
      <c r="L12">
        <v>10</v>
      </c>
      <c r="M12">
        <v>0</v>
      </c>
      <c r="N12">
        <v>1E-4</v>
      </c>
      <c r="O12">
        <v>10</v>
      </c>
      <c r="P12">
        <v>9.0132419768575698E-7</v>
      </c>
      <c r="Q12">
        <v>1.0186065011892681E-10</v>
      </c>
      <c r="R12">
        <v>2.0440825071174848</v>
      </c>
      <c r="S12">
        <v>1.0129607990763201E-6</v>
      </c>
      <c r="T12">
        <v>1.0072764760297661E-6</v>
      </c>
      <c r="U12">
        <v>2.3187189253051321</v>
      </c>
      <c r="V12">
        <v>1.1238933377779051E-4</v>
      </c>
      <c r="W12">
        <v>1.117586506342416E-4</v>
      </c>
      <c r="X12">
        <v>2.318718927301433</v>
      </c>
      <c r="Y12">
        <v>1.983033611381847E-11</v>
      </c>
      <c r="Z12">
        <v>2.4336590578586071E-7</v>
      </c>
      <c r="AA12" s="39">
        <f t="shared" si="2"/>
        <v>5.1366073441360758</v>
      </c>
      <c r="AB12" s="39">
        <f t="shared" si="3"/>
        <v>4.1389383314689745</v>
      </c>
      <c r="AC12" s="40" t="str">
        <f t="shared" si="4"/>
        <v>A91591.5</v>
      </c>
      <c r="AD12" s="41">
        <v>1000</v>
      </c>
      <c r="AE12" s="42">
        <f t="shared" si="5"/>
        <v>1.0129607990763201E-3</v>
      </c>
      <c r="AF12" s="43">
        <f t="shared" si="6"/>
        <v>1.007276476029766E-3</v>
      </c>
      <c r="AG12" s="39">
        <f t="shared" si="7"/>
        <v>2.3187189253051321</v>
      </c>
      <c r="AH12" s="41">
        <v>1000000</v>
      </c>
      <c r="AI12" s="46">
        <f t="shared" si="8"/>
        <v>0.901324197685757</v>
      </c>
      <c r="AJ12" s="43">
        <f t="shared" si="9"/>
        <v>1.0186065011892681E-4</v>
      </c>
      <c r="AK12" s="44">
        <f t="shared" si="10"/>
        <v>2.0440825071174848</v>
      </c>
      <c r="AL12" s="44">
        <f t="shared" si="11"/>
        <v>1591.5</v>
      </c>
    </row>
    <row r="13" spans="1:38">
      <c r="A13" t="s">
        <v>54</v>
      </c>
      <c r="B13">
        <v>1591.5</v>
      </c>
      <c r="C13" t="s">
        <v>42</v>
      </c>
      <c r="D13">
        <v>1001258</v>
      </c>
      <c r="E13">
        <v>1327</v>
      </c>
      <c r="F13">
        <v>1591.5</v>
      </c>
      <c r="G13">
        <v>19.75</v>
      </c>
      <c r="H13">
        <v>0.5</v>
      </c>
      <c r="I13">
        <v>10</v>
      </c>
      <c r="J13">
        <v>0</v>
      </c>
      <c r="K13">
        <v>6.9999999999999994E-5</v>
      </c>
      <c r="L13">
        <v>10</v>
      </c>
      <c r="M13">
        <v>0</v>
      </c>
      <c r="N13">
        <v>1E-4</v>
      </c>
      <c r="O13">
        <v>10</v>
      </c>
      <c r="P13">
        <v>1.0012992041444529E-6</v>
      </c>
      <c r="Q13">
        <v>1.1314150057098701E-10</v>
      </c>
      <c r="R13">
        <v>2.04414605075134</v>
      </c>
      <c r="S13">
        <v>1.3269486479509151E-6</v>
      </c>
      <c r="T13">
        <v>1.238228129583454E-6</v>
      </c>
      <c r="U13">
        <v>2.3380980904498641</v>
      </c>
      <c r="V13">
        <v>1.325268068316044E-4</v>
      </c>
      <c r="W13">
        <v>1.236659914196927E-4</v>
      </c>
      <c r="X13">
        <v>2.3380980928400081</v>
      </c>
      <c r="Y13">
        <v>2.202978625590978E-11</v>
      </c>
      <c r="Z13">
        <v>2.7035831916351429E-7</v>
      </c>
      <c r="AA13" s="39">
        <f t="shared" si="2"/>
        <v>5.1358419576420227</v>
      </c>
      <c r="AB13" s="39">
        <f t="shared" si="3"/>
        <v>4.579952018545308</v>
      </c>
      <c r="AC13" s="40" t="str">
        <f t="shared" si="4"/>
        <v>A101591.5</v>
      </c>
      <c r="AD13" s="41">
        <v>1000</v>
      </c>
      <c r="AE13" s="42">
        <f t="shared" si="5"/>
        <v>1.326948647950915E-3</v>
      </c>
      <c r="AF13" s="43">
        <f t="shared" si="6"/>
        <v>1.2382281295834541E-3</v>
      </c>
      <c r="AG13" s="39">
        <f t="shared" si="7"/>
        <v>2.3380980904498641</v>
      </c>
      <c r="AH13" s="41">
        <v>1000000</v>
      </c>
      <c r="AI13" s="46">
        <f t="shared" si="8"/>
        <v>1.0012992041444528</v>
      </c>
      <c r="AJ13" s="43">
        <f t="shared" si="9"/>
        <v>1.1314150057098701E-4</v>
      </c>
      <c r="AK13" s="44">
        <f t="shared" si="10"/>
        <v>2.04414605075134</v>
      </c>
      <c r="AL13" s="44">
        <f t="shared" si="11"/>
        <v>1591.5</v>
      </c>
    </row>
    <row r="14" spans="1:38">
      <c r="A14" t="s">
        <v>136</v>
      </c>
      <c r="B14">
        <v>1591.5</v>
      </c>
      <c r="C14" t="s">
        <v>43</v>
      </c>
      <c r="D14">
        <v>0</v>
      </c>
      <c r="E14">
        <v>0</v>
      </c>
      <c r="F14">
        <v>1591.5</v>
      </c>
      <c r="G14">
        <v>19.84</v>
      </c>
      <c r="H14">
        <v>0.5</v>
      </c>
      <c r="I14">
        <v>10</v>
      </c>
      <c r="J14">
        <v>0</v>
      </c>
      <c r="K14">
        <v>6.9999999999999994E-5</v>
      </c>
      <c r="L14">
        <v>10</v>
      </c>
      <c r="M14">
        <v>0</v>
      </c>
      <c r="N14">
        <v>1E-4</v>
      </c>
      <c r="O14">
        <v>10</v>
      </c>
      <c r="P14">
        <v>0</v>
      </c>
      <c r="Q14">
        <v>3.2277921225849978E-13</v>
      </c>
      <c r="R14">
        <v>2.08946806431709</v>
      </c>
      <c r="S14">
        <v>0</v>
      </c>
      <c r="T14">
        <v>3.2273764427759329E-9</v>
      </c>
      <c r="U14">
        <v>2.08946806431709</v>
      </c>
      <c r="V14">
        <v>1.2566760917373549E-16</v>
      </c>
      <c r="W14">
        <v>0</v>
      </c>
      <c r="AA14" s="39" t="e">
        <f t="shared" si="2"/>
        <v>#DIV/0!</v>
      </c>
      <c r="AB14" s="39" t="e">
        <f t="shared" si="3"/>
        <v>#DIV/0!</v>
      </c>
      <c r="AC14" s="40" t="str">
        <f t="shared" si="4"/>
        <v>coax zero1591.5</v>
      </c>
      <c r="AD14" s="41">
        <v>1000</v>
      </c>
      <c r="AE14" s="42">
        <f t="shared" si="5"/>
        <v>0</v>
      </c>
      <c r="AF14" s="43">
        <f t="shared" si="6"/>
        <v>3.2273764427759327E-6</v>
      </c>
      <c r="AG14" s="39">
        <f t="shared" si="7"/>
        <v>2.08946806431709</v>
      </c>
      <c r="AH14" s="41">
        <v>1000000000</v>
      </c>
      <c r="AI14" s="46">
        <f t="shared" si="8"/>
        <v>0</v>
      </c>
      <c r="AJ14" s="43">
        <f t="shared" si="9"/>
        <v>3.2277921225849977E-4</v>
      </c>
      <c r="AK14" s="44">
        <f t="shared" si="10"/>
        <v>2.08946806431709</v>
      </c>
      <c r="AL14" s="44">
        <f t="shared" si="11"/>
        <v>1591.5</v>
      </c>
    </row>
    <row r="15" spans="1:38">
      <c r="A15" t="s">
        <v>103</v>
      </c>
      <c r="B15">
        <v>1591.5</v>
      </c>
      <c r="C15" t="s">
        <v>43</v>
      </c>
      <c r="D15">
        <v>500</v>
      </c>
      <c r="E15">
        <v>10</v>
      </c>
      <c r="F15">
        <v>1591.5</v>
      </c>
      <c r="G15">
        <v>19.71</v>
      </c>
      <c r="H15">
        <v>0.5</v>
      </c>
      <c r="I15">
        <v>10</v>
      </c>
      <c r="J15">
        <v>0</v>
      </c>
      <c r="K15">
        <v>6.9999999999999994E-5</v>
      </c>
      <c r="L15">
        <v>10</v>
      </c>
      <c r="M15">
        <v>0</v>
      </c>
      <c r="N15">
        <v>1E-4</v>
      </c>
      <c r="O15">
        <v>10</v>
      </c>
      <c r="P15">
        <v>0</v>
      </c>
      <c r="Q15">
        <v>0</v>
      </c>
      <c r="R15">
        <v>0</v>
      </c>
      <c r="S15">
        <v>0</v>
      </c>
      <c r="T15">
        <v>3.0590009494936369E-15</v>
      </c>
      <c r="U15">
        <v>2.446911848791681</v>
      </c>
      <c r="V15">
        <v>0</v>
      </c>
      <c r="W15">
        <v>0</v>
      </c>
      <c r="X15">
        <v>0</v>
      </c>
      <c r="Y15">
        <v>1.2257667139150009E-15</v>
      </c>
      <c r="Z15">
        <v>1.620071310221478E-11</v>
      </c>
      <c r="AA15" s="39">
        <f t="shared" si="2"/>
        <v>0</v>
      </c>
      <c r="AB15" s="39">
        <f t="shared" si="3"/>
        <v>1.8881890755015251E-4</v>
      </c>
      <c r="AC15" s="40" t="str">
        <f t="shared" si="4"/>
        <v>box_zero1591.5</v>
      </c>
      <c r="AD15" s="41">
        <v>1000</v>
      </c>
      <c r="AE15" s="42">
        <f t="shared" si="5"/>
        <v>0</v>
      </c>
      <c r="AF15" s="43">
        <f t="shared" si="6"/>
        <v>3.059000949493637E-12</v>
      </c>
      <c r="AG15" s="39">
        <f t="shared" si="7"/>
        <v>2.446911848791681</v>
      </c>
      <c r="AH15" s="41">
        <v>1000000000</v>
      </c>
      <c r="AI15" s="46">
        <f t="shared" si="8"/>
        <v>0</v>
      </c>
      <c r="AJ15" s="43">
        <f t="shared" si="9"/>
        <v>0</v>
      </c>
      <c r="AK15" s="44">
        <f t="shared" si="10"/>
        <v>0</v>
      </c>
      <c r="AL15" s="44">
        <f t="shared" si="11"/>
        <v>1591.5</v>
      </c>
    </row>
    <row r="16" spans="1:38">
      <c r="A16" t="s">
        <v>55</v>
      </c>
      <c r="B16">
        <v>1591.5</v>
      </c>
      <c r="C16" t="s">
        <v>43</v>
      </c>
      <c r="D16">
        <v>100618</v>
      </c>
      <c r="E16">
        <v>47</v>
      </c>
      <c r="F16">
        <v>1591.5</v>
      </c>
      <c r="G16">
        <v>19.72</v>
      </c>
      <c r="H16">
        <v>0.5</v>
      </c>
      <c r="I16">
        <v>10</v>
      </c>
      <c r="J16">
        <v>0</v>
      </c>
      <c r="K16">
        <v>6.9999999999999994E-5</v>
      </c>
      <c r="L16">
        <v>10</v>
      </c>
      <c r="M16">
        <v>0</v>
      </c>
      <c r="N16">
        <v>1E-4</v>
      </c>
      <c r="O16">
        <v>10</v>
      </c>
      <c r="P16">
        <v>1.0012702015316909E-8</v>
      </c>
      <c r="Q16">
        <v>1.2216437806519951E-12</v>
      </c>
      <c r="R16">
        <v>2.0259411684219089</v>
      </c>
      <c r="S16">
        <v>3.699856817949047E-9</v>
      </c>
      <c r="T16">
        <v>5.5801711487291877E-9</v>
      </c>
      <c r="U16">
        <v>2.0187610633386801</v>
      </c>
      <c r="V16">
        <v>3.6952779852549889E-5</v>
      </c>
      <c r="W16">
        <v>5.5732652941876539E-5</v>
      </c>
      <c r="X16">
        <v>2.018761063597041</v>
      </c>
      <c r="Y16">
        <v>2.215052110508871E-13</v>
      </c>
      <c r="Z16">
        <v>2.7195462931433612E-9</v>
      </c>
      <c r="AA16" s="39">
        <f t="shared" si="2"/>
        <v>5.5151920573613182</v>
      </c>
      <c r="AB16" s="39">
        <f t="shared" si="3"/>
        <v>2.0518757716307894</v>
      </c>
      <c r="AC16" s="40" t="str">
        <f t="shared" si="4"/>
        <v>B11591.5</v>
      </c>
      <c r="AD16" s="41">
        <v>1000</v>
      </c>
      <c r="AE16" s="42">
        <f t="shared" si="5"/>
        <v>3.6998568179490469E-6</v>
      </c>
      <c r="AF16" s="43">
        <f t="shared" si="6"/>
        <v>5.5801711487291873E-6</v>
      </c>
      <c r="AG16" s="39">
        <f t="shared" si="7"/>
        <v>2.0187610633386801</v>
      </c>
      <c r="AH16" s="41">
        <v>1000000000</v>
      </c>
      <c r="AI16" s="46">
        <f t="shared" si="8"/>
        <v>10.01270201531691</v>
      </c>
      <c r="AJ16" s="59">
        <f t="shared" si="9"/>
        <v>1.221643780651995E-3</v>
      </c>
      <c r="AK16" s="44">
        <f t="shared" si="10"/>
        <v>2.0259411684219089</v>
      </c>
      <c r="AL16" s="44">
        <f t="shared" si="11"/>
        <v>1591.5</v>
      </c>
    </row>
    <row r="17" spans="1:38">
      <c r="A17" t="s">
        <v>56</v>
      </c>
      <c r="B17">
        <v>1591.5</v>
      </c>
      <c r="C17" t="s">
        <v>43</v>
      </c>
      <c r="D17">
        <v>200526</v>
      </c>
      <c r="E17">
        <v>67</v>
      </c>
      <c r="F17">
        <v>1591.5</v>
      </c>
      <c r="G17">
        <v>19.73</v>
      </c>
      <c r="H17">
        <v>0.5</v>
      </c>
      <c r="I17">
        <v>10</v>
      </c>
      <c r="J17">
        <v>0</v>
      </c>
      <c r="K17">
        <v>6.9999999999999994E-5</v>
      </c>
      <c r="L17">
        <v>10</v>
      </c>
      <c r="M17">
        <v>0</v>
      </c>
      <c r="N17">
        <v>1E-4</v>
      </c>
      <c r="O17">
        <v>10</v>
      </c>
      <c r="P17">
        <v>2.0004402138634221E-8</v>
      </c>
      <c r="Q17">
        <v>2.3194474128910778E-12</v>
      </c>
      <c r="R17">
        <v>2.03955272381052</v>
      </c>
      <c r="S17">
        <v>5.6997794222458287E-9</v>
      </c>
      <c r="T17">
        <v>8.4288528570499735E-9</v>
      </c>
      <c r="U17">
        <v>2.090697294541481</v>
      </c>
      <c r="V17">
        <v>2.849351064859172E-5</v>
      </c>
      <c r="W17">
        <v>4.2136298758872057E-5</v>
      </c>
      <c r="X17">
        <v>2.0906972952639871</v>
      </c>
      <c r="Y17">
        <v>4.4132261376386778E-13</v>
      </c>
      <c r="Z17">
        <v>5.4172215384613931E-9</v>
      </c>
      <c r="AA17" s="39">
        <f t="shared" si="2"/>
        <v>5.2556731528199272</v>
      </c>
      <c r="AB17" s="39">
        <f t="shared" si="3"/>
        <v>1.5559365252475807</v>
      </c>
      <c r="AC17" s="40" t="str">
        <f t="shared" si="4"/>
        <v>B21591.5</v>
      </c>
      <c r="AD17" s="41">
        <v>1000</v>
      </c>
      <c r="AE17" s="42">
        <f t="shared" si="5"/>
        <v>5.6997794222458286E-6</v>
      </c>
      <c r="AF17" s="43">
        <f t="shared" si="6"/>
        <v>8.4288528570499727E-6</v>
      </c>
      <c r="AG17" s="39">
        <f t="shared" si="7"/>
        <v>2.090697294541481</v>
      </c>
      <c r="AH17" s="41">
        <v>1000000000</v>
      </c>
      <c r="AI17" s="46">
        <f t="shared" si="8"/>
        <v>20.004402138634219</v>
      </c>
      <c r="AJ17" s="59">
        <f t="shared" si="9"/>
        <v>2.3194474128910778E-3</v>
      </c>
      <c r="AK17" s="44">
        <f t="shared" si="10"/>
        <v>2.03955272381052</v>
      </c>
      <c r="AL17" s="44">
        <f t="shared" si="11"/>
        <v>1591.5</v>
      </c>
    </row>
    <row r="18" spans="1:38">
      <c r="A18" t="s">
        <v>57</v>
      </c>
      <c r="B18">
        <v>1591.5</v>
      </c>
      <c r="C18" t="s">
        <v>43</v>
      </c>
      <c r="D18">
        <v>300641</v>
      </c>
      <c r="E18">
        <v>70</v>
      </c>
      <c r="F18">
        <v>1591.5</v>
      </c>
      <c r="G18">
        <v>19.71</v>
      </c>
      <c r="H18">
        <v>0.5</v>
      </c>
      <c r="I18">
        <v>10</v>
      </c>
      <c r="J18">
        <v>0</v>
      </c>
      <c r="K18">
        <v>6.9999999999999994E-5</v>
      </c>
      <c r="L18">
        <v>10</v>
      </c>
      <c r="M18">
        <v>0</v>
      </c>
      <c r="N18">
        <v>1E-4</v>
      </c>
      <c r="O18">
        <v>10</v>
      </c>
      <c r="P18">
        <v>3.0016804126922567E-8</v>
      </c>
      <c r="Q18">
        <v>3.4806121093032439E-12</v>
      </c>
      <c r="R18">
        <v>2.0444246704972731</v>
      </c>
      <c r="S18">
        <v>5.9997678128903463E-9</v>
      </c>
      <c r="T18">
        <v>1.1882266694796649E-8</v>
      </c>
      <c r="U18">
        <v>2.1432138700685268</v>
      </c>
      <c r="V18">
        <v>1.9988650811294849E-5</v>
      </c>
      <c r="W18">
        <v>3.9586611883262337E-5</v>
      </c>
      <c r="X18">
        <v>2.1432138706270578</v>
      </c>
      <c r="Y18">
        <v>6.6159545750621152E-13</v>
      </c>
      <c r="Z18">
        <v>8.120486113720781E-9</v>
      </c>
      <c r="AA18" s="39">
        <f t="shared" si="2"/>
        <v>5.2609371328257124</v>
      </c>
      <c r="AB18" s="39">
        <f t="shared" si="3"/>
        <v>1.463245737803772</v>
      </c>
      <c r="AC18" s="40" t="str">
        <f t="shared" si="4"/>
        <v>B31591.5</v>
      </c>
      <c r="AD18" s="41">
        <v>1000</v>
      </c>
      <c r="AE18" s="42">
        <f t="shared" si="5"/>
        <v>5.9997678128903462E-6</v>
      </c>
      <c r="AF18" s="43">
        <f t="shared" si="6"/>
        <v>1.1882266694796649E-5</v>
      </c>
      <c r="AG18" s="39">
        <f t="shared" si="7"/>
        <v>2.1432138700685268</v>
      </c>
      <c r="AH18" s="41">
        <v>1000000000</v>
      </c>
      <c r="AI18" s="46">
        <f t="shared" si="8"/>
        <v>30.016804126922565</v>
      </c>
      <c r="AJ18" s="59">
        <f t="shared" si="9"/>
        <v>3.4806121093032437E-3</v>
      </c>
      <c r="AK18" s="44">
        <f t="shared" si="10"/>
        <v>2.0444246704972731</v>
      </c>
      <c r="AL18" s="44">
        <f t="shared" si="11"/>
        <v>1591.5</v>
      </c>
    </row>
    <row r="19" spans="1:38">
      <c r="A19" t="s">
        <v>58</v>
      </c>
      <c r="B19">
        <v>1591.5</v>
      </c>
      <c r="C19" t="s">
        <v>43</v>
      </c>
      <c r="D19">
        <v>400667</v>
      </c>
      <c r="E19">
        <v>64</v>
      </c>
      <c r="F19">
        <v>1591.5</v>
      </c>
      <c r="G19">
        <v>19.72</v>
      </c>
      <c r="H19">
        <v>0.5</v>
      </c>
      <c r="I19">
        <v>10</v>
      </c>
      <c r="J19">
        <v>0</v>
      </c>
      <c r="K19">
        <v>6.9999999999999994E-5</v>
      </c>
      <c r="L19">
        <v>10</v>
      </c>
      <c r="M19">
        <v>0</v>
      </c>
      <c r="N19">
        <v>1E-4</v>
      </c>
      <c r="O19">
        <v>10</v>
      </c>
      <c r="P19">
        <v>4.0020305313363457E-8</v>
      </c>
      <c r="Q19">
        <v>4.603246320297734E-12</v>
      </c>
      <c r="R19">
        <v>2.044911948352083</v>
      </c>
      <c r="S19">
        <v>5.3997910316013119E-9</v>
      </c>
      <c r="T19">
        <v>1.552732073559236E-8</v>
      </c>
      <c r="U19">
        <v>2.1698059792372062</v>
      </c>
      <c r="V19">
        <v>1.3493047349825361E-5</v>
      </c>
      <c r="W19">
        <v>3.8799811450225548E-5</v>
      </c>
      <c r="X19">
        <v>2.1698059795636642</v>
      </c>
      <c r="Y19">
        <v>8.8167248360791119E-13</v>
      </c>
      <c r="Z19">
        <v>1.0821347547121329E-8</v>
      </c>
      <c r="AA19" s="39">
        <f t="shared" si="2"/>
        <v>5.2210388844854148</v>
      </c>
      <c r="AB19" s="39">
        <f t="shared" si="3"/>
        <v>1.4348786662639721</v>
      </c>
      <c r="AC19" s="40" t="str">
        <f t="shared" si="4"/>
        <v>B41591.5</v>
      </c>
      <c r="AD19" s="41">
        <v>1000</v>
      </c>
      <c r="AE19" s="42">
        <f t="shared" si="5"/>
        <v>5.3997910316013118E-6</v>
      </c>
      <c r="AF19" s="43">
        <f t="shared" si="6"/>
        <v>1.5527320735592361E-5</v>
      </c>
      <c r="AG19" s="39">
        <f t="shared" si="7"/>
        <v>2.1698059792372062</v>
      </c>
      <c r="AH19" s="41">
        <v>1000000000</v>
      </c>
      <c r="AI19" s="46">
        <f t="shared" si="8"/>
        <v>40.020305313363458</v>
      </c>
      <c r="AJ19" s="59">
        <f t="shared" si="9"/>
        <v>4.6032463202977337E-3</v>
      </c>
      <c r="AK19" s="44">
        <f t="shared" si="10"/>
        <v>2.044911948352083</v>
      </c>
      <c r="AL19" s="44">
        <f t="shared" si="11"/>
        <v>1591.5</v>
      </c>
    </row>
    <row r="20" spans="1:38">
      <c r="A20" t="s">
        <v>59</v>
      </c>
      <c r="B20">
        <v>1591.5</v>
      </c>
      <c r="C20" t="s">
        <v>43</v>
      </c>
      <c r="D20">
        <v>500749</v>
      </c>
      <c r="E20">
        <v>57</v>
      </c>
      <c r="F20">
        <v>1591.5</v>
      </c>
      <c r="G20">
        <v>19.71</v>
      </c>
      <c r="H20">
        <v>0.5</v>
      </c>
      <c r="I20">
        <v>10</v>
      </c>
      <c r="J20">
        <v>0</v>
      </c>
      <c r="K20">
        <v>6.9999999999999994E-5</v>
      </c>
      <c r="L20">
        <v>10</v>
      </c>
      <c r="M20">
        <v>0</v>
      </c>
      <c r="N20">
        <v>1E-4</v>
      </c>
      <c r="O20">
        <v>10</v>
      </c>
      <c r="P20">
        <v>5.0029407004337588E-8</v>
      </c>
      <c r="Q20">
        <v>5.772973512105515E-12</v>
      </c>
      <c r="R20">
        <v>2.0462559639120159</v>
      </c>
      <c r="S20">
        <v>4.6998181200974372E-9</v>
      </c>
      <c r="T20">
        <v>1.9262357814963491E-8</v>
      </c>
      <c r="U20">
        <v>2.1823222534219009</v>
      </c>
      <c r="V20">
        <v>9.3944029615979191E-6</v>
      </c>
      <c r="W20">
        <v>3.8503266866574453E-5</v>
      </c>
      <c r="X20">
        <v>2.1823222535971958</v>
      </c>
      <c r="Y20">
        <v>1.1018727208093421E-12</v>
      </c>
      <c r="Z20">
        <v>1.352372106978137E-8</v>
      </c>
      <c r="AA20" s="39">
        <f t="shared" si="2"/>
        <v>5.2392380744893829</v>
      </c>
      <c r="AB20" s="39">
        <f t="shared" si="3"/>
        <v>1.4243385911001265</v>
      </c>
      <c r="AC20" s="40" t="str">
        <f t="shared" si="4"/>
        <v>B51591.5</v>
      </c>
      <c r="AD20" s="41">
        <v>1000</v>
      </c>
      <c r="AE20" s="42">
        <f t="shared" si="5"/>
        <v>4.6998181200974376E-6</v>
      </c>
      <c r="AF20" s="43">
        <f t="shared" si="6"/>
        <v>1.926235781496349E-5</v>
      </c>
      <c r="AG20" s="39">
        <f t="shared" si="7"/>
        <v>2.1823222534219009</v>
      </c>
      <c r="AH20" s="41">
        <v>1000000000</v>
      </c>
      <c r="AI20" s="46">
        <f t="shared" si="8"/>
        <v>50.029407004337585</v>
      </c>
      <c r="AJ20" s="59">
        <f t="shared" si="9"/>
        <v>5.7729735121055149E-3</v>
      </c>
      <c r="AK20" s="44">
        <f t="shared" si="10"/>
        <v>2.0462559639120159</v>
      </c>
      <c r="AL20" s="44">
        <f t="shared" si="11"/>
        <v>1591.5</v>
      </c>
    </row>
    <row r="21" spans="1:38">
      <c r="A21" t="s">
        <v>60</v>
      </c>
      <c r="B21">
        <v>1591.5</v>
      </c>
      <c r="C21" t="s">
        <v>43</v>
      </c>
      <c r="D21">
        <v>600867</v>
      </c>
      <c r="E21">
        <v>-61</v>
      </c>
      <c r="F21">
        <v>1591.5</v>
      </c>
      <c r="G21">
        <v>19.72</v>
      </c>
      <c r="H21">
        <v>0.5</v>
      </c>
      <c r="I21">
        <v>10</v>
      </c>
      <c r="J21">
        <v>0</v>
      </c>
      <c r="K21">
        <v>6.9999999999999994E-5</v>
      </c>
      <c r="L21">
        <v>10</v>
      </c>
      <c r="M21">
        <v>0</v>
      </c>
      <c r="N21">
        <v>1E-4</v>
      </c>
      <c r="O21">
        <v>10</v>
      </c>
      <c r="P21">
        <v>6.00421090196545E-8</v>
      </c>
      <c r="Q21">
        <v>6.8891315079061949E-12</v>
      </c>
      <c r="R21">
        <v>2.0458177970523201</v>
      </c>
      <c r="S21">
        <v>-7.0997252452535756E-9</v>
      </c>
      <c r="T21">
        <v>2.3055925287986971E-8</v>
      </c>
      <c r="U21">
        <v>2.1873204008238649</v>
      </c>
      <c r="V21">
        <v>-1.1824943983259471E-5</v>
      </c>
      <c r="W21">
        <v>3.8400785327682359E-5</v>
      </c>
      <c r="X21">
        <v>2.1873204009759362</v>
      </c>
      <c r="Y21">
        <v>1.322152165146314E-12</v>
      </c>
      <c r="Z21">
        <v>1.6227066649822509E-8</v>
      </c>
      <c r="AA21" s="39">
        <f t="shared" si="2"/>
        <v>5.2105436042180662</v>
      </c>
      <c r="AB21" s="39">
        <f t="shared" si="3"/>
        <v>1.4208313668471408</v>
      </c>
      <c r="AC21" s="40" t="str">
        <f t="shared" si="4"/>
        <v>B61591.5</v>
      </c>
      <c r="AD21" s="41">
        <v>1000</v>
      </c>
      <c r="AE21" s="42">
        <f t="shared" si="5"/>
        <v>-7.0997252452535754E-6</v>
      </c>
      <c r="AF21" s="43">
        <f t="shared" si="6"/>
        <v>2.3055925287986969E-5</v>
      </c>
      <c r="AG21" s="39">
        <f t="shared" si="7"/>
        <v>2.1873204008238649</v>
      </c>
      <c r="AH21" s="41">
        <v>1000000000</v>
      </c>
      <c r="AI21" s="46">
        <f t="shared" si="8"/>
        <v>60.042109019654504</v>
      </c>
      <c r="AJ21" s="59">
        <f t="shared" si="9"/>
        <v>6.8891315079061951E-3</v>
      </c>
      <c r="AK21" s="44">
        <f t="shared" si="10"/>
        <v>2.0458177970523201</v>
      </c>
      <c r="AL21" s="44">
        <f t="shared" si="11"/>
        <v>1591.5</v>
      </c>
    </row>
    <row r="22" spans="1:38">
      <c r="A22" t="s">
        <v>61</v>
      </c>
      <c r="B22">
        <v>1591.5</v>
      </c>
      <c r="C22" t="s">
        <v>43</v>
      </c>
      <c r="D22">
        <v>700768</v>
      </c>
      <c r="E22">
        <v>99</v>
      </c>
      <c r="F22">
        <v>1591.5</v>
      </c>
      <c r="G22">
        <v>19.72</v>
      </c>
      <c r="H22">
        <v>0.5</v>
      </c>
      <c r="I22">
        <v>10</v>
      </c>
      <c r="J22">
        <v>0</v>
      </c>
      <c r="K22">
        <v>6.9999999999999994E-5</v>
      </c>
      <c r="L22">
        <v>10</v>
      </c>
      <c r="M22">
        <v>0</v>
      </c>
      <c r="N22">
        <v>1E-4</v>
      </c>
      <c r="O22">
        <v>10</v>
      </c>
      <c r="P22">
        <v>7.0033109079905145E-8</v>
      </c>
      <c r="Q22">
        <v>8.0310807513182292E-12</v>
      </c>
      <c r="R22">
        <v>2.0460104858461272</v>
      </c>
      <c r="S22">
        <v>8.8996555891206787E-9</v>
      </c>
      <c r="T22">
        <v>2.689006530193827E-8</v>
      </c>
      <c r="U22">
        <v>2.188028251478078</v>
      </c>
      <c r="V22">
        <v>1.270817777956924E-5</v>
      </c>
      <c r="W22">
        <v>3.8397410657151383E-5</v>
      </c>
      <c r="X22">
        <v>2.1880282517728071</v>
      </c>
      <c r="Y22">
        <v>1.541954166471828E-12</v>
      </c>
      <c r="Z22">
        <v>1.892455288398311E-8</v>
      </c>
      <c r="AA22" s="39">
        <f t="shared" si="2"/>
        <v>5.2083783850036767</v>
      </c>
      <c r="AB22" s="39">
        <f t="shared" si="3"/>
        <v>1.420908883120658</v>
      </c>
      <c r="AC22" s="40" t="str">
        <f t="shared" si="4"/>
        <v>B71591.5</v>
      </c>
      <c r="AD22" s="41">
        <v>1000</v>
      </c>
      <c r="AE22" s="42">
        <f t="shared" si="5"/>
        <v>8.8996555891206787E-6</v>
      </c>
      <c r="AF22" s="43">
        <f t="shared" si="6"/>
        <v>2.689006530193827E-5</v>
      </c>
      <c r="AG22" s="39">
        <f t="shared" si="7"/>
        <v>2.188028251478078</v>
      </c>
      <c r="AH22" s="41">
        <v>1000000000</v>
      </c>
      <c r="AI22" s="46">
        <f t="shared" si="8"/>
        <v>70.033109079905145</v>
      </c>
      <c r="AJ22" s="44">
        <f t="shared" si="9"/>
        <v>8.0310807513182293E-3</v>
      </c>
      <c r="AK22" s="44">
        <f t="shared" si="10"/>
        <v>2.0460104858461272</v>
      </c>
      <c r="AL22" s="44">
        <f t="shared" si="11"/>
        <v>1591.5</v>
      </c>
    </row>
    <row r="23" spans="1:38">
      <c r="A23" t="s">
        <v>62</v>
      </c>
      <c r="B23">
        <v>1591.5</v>
      </c>
      <c r="C23" t="s">
        <v>43</v>
      </c>
      <c r="D23">
        <v>800879</v>
      </c>
      <c r="E23">
        <v>189</v>
      </c>
      <c r="F23">
        <v>1591.5</v>
      </c>
      <c r="G23">
        <v>19.71</v>
      </c>
      <c r="H23">
        <v>0.5</v>
      </c>
      <c r="I23">
        <v>10</v>
      </c>
      <c r="J23">
        <v>0</v>
      </c>
      <c r="K23">
        <v>6.9999999999999994E-5</v>
      </c>
      <c r="L23">
        <v>10</v>
      </c>
      <c r="M23">
        <v>0</v>
      </c>
      <c r="N23">
        <v>1E-4</v>
      </c>
      <c r="O23">
        <v>10</v>
      </c>
      <c r="P23">
        <v>8.0045111032155427E-8</v>
      </c>
      <c r="Q23">
        <v>9.2200582747232552E-12</v>
      </c>
      <c r="R23">
        <v>2.0468936963099149</v>
      </c>
      <c r="S23">
        <v>1.7899307308456199E-8</v>
      </c>
      <c r="T23">
        <v>3.0781310061122138E-8</v>
      </c>
      <c r="U23">
        <v>2.1861300106186401</v>
      </c>
      <c r="V23">
        <v>2.2362219276208719E-5</v>
      </c>
      <c r="W23">
        <v>3.8456147680921358E-5</v>
      </c>
      <c r="X23">
        <v>2.1861300114192401</v>
      </c>
      <c r="Y23">
        <v>1.762218209421334E-12</v>
      </c>
      <c r="Z23">
        <v>2.162770945286682E-8</v>
      </c>
      <c r="AA23" s="39">
        <f t="shared" si="2"/>
        <v>5.2320752477928822</v>
      </c>
      <c r="AB23" s="39">
        <f t="shared" si="3"/>
        <v>1.4232348611952514</v>
      </c>
      <c r="AC23" s="40" t="str">
        <f t="shared" si="4"/>
        <v>B81591.5</v>
      </c>
      <c r="AD23" s="41">
        <v>1000</v>
      </c>
      <c r="AE23" s="42">
        <f t="shared" si="5"/>
        <v>1.7899307308456198E-5</v>
      </c>
      <c r="AF23" s="43">
        <f t="shared" si="6"/>
        <v>3.0781310061122138E-5</v>
      </c>
      <c r="AG23" s="39">
        <f t="shared" si="7"/>
        <v>2.1861300106186401</v>
      </c>
      <c r="AH23" s="41">
        <v>1000000000</v>
      </c>
      <c r="AI23" s="46">
        <f t="shared" si="8"/>
        <v>80.045111032155432</v>
      </c>
      <c r="AJ23" s="44">
        <f t="shared" si="9"/>
        <v>9.220058274723256E-3</v>
      </c>
      <c r="AK23" s="44">
        <f t="shared" si="10"/>
        <v>2.0468936963099149</v>
      </c>
      <c r="AL23" s="44">
        <f t="shared" si="11"/>
        <v>1591.5</v>
      </c>
    </row>
    <row r="24" spans="1:38">
      <c r="A24" t="s">
        <v>63</v>
      </c>
      <c r="B24">
        <v>1591.5</v>
      </c>
      <c r="C24" t="s">
        <v>43</v>
      </c>
      <c r="D24">
        <v>900901</v>
      </c>
      <c r="E24">
        <v>329</v>
      </c>
      <c r="F24">
        <v>1591.5</v>
      </c>
      <c r="G24">
        <v>19.72</v>
      </c>
      <c r="H24">
        <v>0.5</v>
      </c>
      <c r="I24">
        <v>10</v>
      </c>
      <c r="J24">
        <v>0</v>
      </c>
      <c r="K24">
        <v>6.9999999999999994E-5</v>
      </c>
      <c r="L24">
        <v>10</v>
      </c>
      <c r="M24">
        <v>0</v>
      </c>
      <c r="N24">
        <v>1E-4</v>
      </c>
      <c r="O24">
        <v>10</v>
      </c>
      <c r="P24">
        <v>9.004821218255822E-8</v>
      </c>
      <c r="Q24">
        <v>1.031990179735E-11</v>
      </c>
      <c r="R24">
        <v>2.0462211296171429</v>
      </c>
      <c r="S24">
        <v>3.1898765538533682E-8</v>
      </c>
      <c r="T24">
        <v>3.4722097896049003E-8</v>
      </c>
      <c r="U24">
        <v>2.1825847224033268</v>
      </c>
      <c r="V24">
        <v>3.5425196702464769E-5</v>
      </c>
      <c r="W24">
        <v>3.8560650461716753E-5</v>
      </c>
      <c r="X24">
        <v>2.1825847243416781</v>
      </c>
      <c r="Y24">
        <v>1.982286434730195E-12</v>
      </c>
      <c r="Z24">
        <v>2.4328462879891681E-8</v>
      </c>
      <c r="AA24" s="39">
        <f t="shared" si="2"/>
        <v>5.2060598390537951</v>
      </c>
      <c r="AB24" s="39">
        <f t="shared" si="3"/>
        <v>1.4272211963193129</v>
      </c>
      <c r="AC24" s="40" t="str">
        <f t="shared" si="4"/>
        <v>B91591.5</v>
      </c>
      <c r="AD24" s="41">
        <v>1000</v>
      </c>
      <c r="AE24" s="42">
        <f t="shared" si="5"/>
        <v>3.1898765538533679E-5</v>
      </c>
      <c r="AF24" s="43">
        <f t="shared" si="6"/>
        <v>3.4722097896049005E-5</v>
      </c>
      <c r="AG24" s="39">
        <f t="shared" si="7"/>
        <v>2.1825847224033268</v>
      </c>
      <c r="AH24" s="41">
        <v>1000000000</v>
      </c>
      <c r="AI24" s="46">
        <f t="shared" si="8"/>
        <v>90.048212182558217</v>
      </c>
      <c r="AJ24" s="44">
        <f t="shared" si="9"/>
        <v>1.031990179735E-2</v>
      </c>
      <c r="AK24" s="44">
        <f t="shared" si="10"/>
        <v>2.0462211296171429</v>
      </c>
      <c r="AL24" s="44">
        <f t="shared" si="11"/>
        <v>1591.5</v>
      </c>
    </row>
    <row r="25" spans="1:38">
      <c r="A25" t="s">
        <v>64</v>
      </c>
      <c r="B25">
        <v>1591.5</v>
      </c>
      <c r="C25" t="s">
        <v>43</v>
      </c>
      <c r="D25">
        <v>1001011</v>
      </c>
      <c r="E25">
        <v>514</v>
      </c>
      <c r="F25">
        <v>1591.5</v>
      </c>
      <c r="G25">
        <v>19.71</v>
      </c>
      <c r="H25">
        <v>0.5</v>
      </c>
      <c r="I25">
        <v>10</v>
      </c>
      <c r="J25">
        <v>0</v>
      </c>
      <c r="K25">
        <v>6.9999999999999994E-5</v>
      </c>
      <c r="L25">
        <v>10</v>
      </c>
      <c r="M25">
        <v>0</v>
      </c>
      <c r="N25">
        <v>1E-4</v>
      </c>
      <c r="O25">
        <v>10</v>
      </c>
      <c r="P25">
        <v>1.00060114125799E-7</v>
      </c>
      <c r="Q25">
        <v>1.15204193512222E-11</v>
      </c>
      <c r="R25">
        <v>2.0470400913523572</v>
      </c>
      <c r="S25">
        <v>5.0398049628278911E-8</v>
      </c>
      <c r="T25">
        <v>3.8725449925355442E-8</v>
      </c>
      <c r="U25">
        <v>2.177986221380384</v>
      </c>
      <c r="V25">
        <v>5.0369335871853413E-5</v>
      </c>
      <c r="W25">
        <v>3.8703386524980227E-5</v>
      </c>
      <c r="X25">
        <v>2.1779862250030391</v>
      </c>
      <c r="Y25">
        <v>2.2025482774814929E-12</v>
      </c>
      <c r="Z25">
        <v>2.7031592447181471E-8</v>
      </c>
      <c r="AA25" s="39">
        <f t="shared" si="2"/>
        <v>5.2304957257941425</v>
      </c>
      <c r="AB25" s="39">
        <f t="shared" si="3"/>
        <v>1.432599651723192</v>
      </c>
      <c r="AC25" s="40" t="str">
        <f t="shared" si="4"/>
        <v>B101591.5</v>
      </c>
      <c r="AD25" s="41">
        <v>1000</v>
      </c>
      <c r="AE25" s="42">
        <f t="shared" si="5"/>
        <v>5.0398049628278911E-5</v>
      </c>
      <c r="AF25" s="43">
        <f t="shared" si="6"/>
        <v>3.8725449925355442E-5</v>
      </c>
      <c r="AG25" s="39">
        <f t="shared" si="7"/>
        <v>2.177986221380384</v>
      </c>
      <c r="AH25" s="41">
        <v>1000000000</v>
      </c>
      <c r="AI25" s="46">
        <f t="shared" si="8"/>
        <v>100.060114125799</v>
      </c>
      <c r="AJ25" s="44">
        <f t="shared" si="9"/>
        <v>1.1520419351222201E-2</v>
      </c>
      <c r="AK25" s="44">
        <f t="shared" si="10"/>
        <v>2.0470400913523572</v>
      </c>
      <c r="AL25" s="44">
        <f t="shared" si="11"/>
        <v>1591.5</v>
      </c>
    </row>
    <row r="26" spans="1:38">
      <c r="A26" t="s">
        <v>136</v>
      </c>
      <c r="B26">
        <v>1591.5</v>
      </c>
      <c r="C26" t="s">
        <v>44</v>
      </c>
      <c r="D26">
        <v>0</v>
      </c>
      <c r="E26">
        <v>0</v>
      </c>
      <c r="F26">
        <v>1591.5</v>
      </c>
      <c r="G26">
        <v>19.84</v>
      </c>
      <c r="H26">
        <v>0.5</v>
      </c>
      <c r="I26">
        <v>10</v>
      </c>
      <c r="J26">
        <v>0</v>
      </c>
      <c r="K26">
        <v>6.9999999999999994E-5</v>
      </c>
      <c r="L26">
        <v>10</v>
      </c>
      <c r="M26">
        <v>0</v>
      </c>
      <c r="N26">
        <v>1E-4</v>
      </c>
      <c r="O26">
        <v>10</v>
      </c>
      <c r="P26">
        <v>0</v>
      </c>
      <c r="Q26">
        <v>3.2277921225849973E-14</v>
      </c>
      <c r="R26">
        <v>2.08946806431709</v>
      </c>
      <c r="S26">
        <v>0</v>
      </c>
      <c r="T26">
        <v>3.2273764427759331E-10</v>
      </c>
      <c r="U26">
        <v>2.08946806431709</v>
      </c>
      <c r="V26">
        <v>1.2566760917373549E-16</v>
      </c>
      <c r="W26">
        <v>0</v>
      </c>
      <c r="AA26" s="39" t="e">
        <f t="shared" si="2"/>
        <v>#DIV/0!</v>
      </c>
      <c r="AB26" s="39" t="e">
        <f t="shared" si="3"/>
        <v>#DIV/0!</v>
      </c>
      <c r="AC26" s="40" t="str">
        <f t="shared" si="4"/>
        <v>coax zero1591.5</v>
      </c>
      <c r="AD26" s="41">
        <v>1000</v>
      </c>
      <c r="AE26" s="42">
        <f t="shared" si="5"/>
        <v>0</v>
      </c>
      <c r="AF26" s="43">
        <f t="shared" si="6"/>
        <v>3.2273764427759331E-7</v>
      </c>
      <c r="AG26" s="39">
        <f t="shared" si="7"/>
        <v>2.08946806431709</v>
      </c>
      <c r="AH26" s="41">
        <v>1000000000</v>
      </c>
      <c r="AI26" s="46">
        <f t="shared" si="8"/>
        <v>0</v>
      </c>
      <c r="AJ26" s="43">
        <f t="shared" si="9"/>
        <v>3.2277921225849974E-5</v>
      </c>
      <c r="AK26" s="44">
        <f t="shared" si="10"/>
        <v>2.08946806431709</v>
      </c>
      <c r="AL26" s="44">
        <f t="shared" si="11"/>
        <v>1591.5</v>
      </c>
    </row>
    <row r="27" spans="1:38">
      <c r="A27" t="s">
        <v>103</v>
      </c>
      <c r="B27">
        <v>1591.5</v>
      </c>
      <c r="C27" t="s">
        <v>44</v>
      </c>
      <c r="D27">
        <v>5001</v>
      </c>
      <c r="E27">
        <v>123</v>
      </c>
      <c r="F27">
        <v>1591.5</v>
      </c>
      <c r="G27">
        <v>19.75</v>
      </c>
      <c r="H27">
        <v>0.5</v>
      </c>
      <c r="I27">
        <v>10</v>
      </c>
      <c r="J27">
        <v>0</v>
      </c>
      <c r="K27">
        <v>6.9999999999999994E-5</v>
      </c>
      <c r="L27">
        <v>10</v>
      </c>
      <c r="M27">
        <v>0</v>
      </c>
      <c r="N27">
        <v>1E-4</v>
      </c>
      <c r="O27">
        <v>10</v>
      </c>
      <c r="P27">
        <v>0</v>
      </c>
      <c r="Q27">
        <v>0</v>
      </c>
      <c r="R27">
        <v>0</v>
      </c>
      <c r="S27">
        <v>0</v>
      </c>
      <c r="T27">
        <v>3.0602246722334749E-15</v>
      </c>
      <c r="U27">
        <v>2.446911848791681</v>
      </c>
      <c r="V27">
        <v>0</v>
      </c>
      <c r="W27">
        <v>0</v>
      </c>
      <c r="X27">
        <v>0</v>
      </c>
      <c r="Y27">
        <v>1.225986733735949E-15</v>
      </c>
      <c r="Z27">
        <v>1.620341326160674E-11</v>
      </c>
      <c r="AA27" s="39">
        <f t="shared" si="2"/>
        <v>0</v>
      </c>
      <c r="AB27" s="39">
        <f t="shared" si="3"/>
        <v>1.8886296503246879E-4</v>
      </c>
      <c r="AC27" s="40" t="str">
        <f t="shared" si="4"/>
        <v>box_zero1591.5</v>
      </c>
      <c r="AD27" s="41">
        <v>1000</v>
      </c>
      <c r="AE27" s="42">
        <f t="shared" si="5"/>
        <v>0</v>
      </c>
      <c r="AF27" s="43">
        <f t="shared" si="6"/>
        <v>3.060224672233475E-12</v>
      </c>
      <c r="AG27" s="39">
        <f t="shared" si="7"/>
        <v>2.446911848791681</v>
      </c>
      <c r="AH27" s="41">
        <v>1000000000</v>
      </c>
      <c r="AI27" s="46">
        <f t="shared" si="8"/>
        <v>0</v>
      </c>
      <c r="AJ27" s="43">
        <f t="shared" si="9"/>
        <v>0</v>
      </c>
      <c r="AK27" s="44">
        <f t="shared" si="10"/>
        <v>0</v>
      </c>
      <c r="AL27" s="44">
        <f t="shared" si="11"/>
        <v>1591.5</v>
      </c>
    </row>
    <row r="28" spans="1:38">
      <c r="A28" t="s">
        <v>65</v>
      </c>
      <c r="B28">
        <v>1591.5</v>
      </c>
      <c r="C28" t="s">
        <v>44</v>
      </c>
      <c r="D28">
        <v>104502</v>
      </c>
      <c r="E28">
        <v>163</v>
      </c>
      <c r="F28">
        <v>1591.5</v>
      </c>
      <c r="G28">
        <v>19.75</v>
      </c>
      <c r="H28">
        <v>0.5</v>
      </c>
      <c r="I28">
        <v>10</v>
      </c>
      <c r="J28">
        <v>0</v>
      </c>
      <c r="K28">
        <v>6.9999999999999994E-5</v>
      </c>
      <c r="L28">
        <v>10</v>
      </c>
      <c r="M28">
        <v>0</v>
      </c>
      <c r="N28">
        <v>1E-4</v>
      </c>
      <c r="O28">
        <v>10</v>
      </c>
      <c r="P28">
        <v>9.9509964564418797E-10</v>
      </c>
      <c r="Q28">
        <v>1.2362792046686661E-13</v>
      </c>
      <c r="R28">
        <v>2.026370659601175</v>
      </c>
      <c r="S28">
        <v>3.9998452085935631E-10</v>
      </c>
      <c r="T28">
        <v>5.5656234157866796E-10</v>
      </c>
      <c r="U28">
        <v>2.0184910687790718</v>
      </c>
      <c r="V28">
        <v>4.0196672349375691E-5</v>
      </c>
      <c r="W28">
        <v>5.5932049377480558E-5</v>
      </c>
      <c r="X28">
        <v>2.018491070446947</v>
      </c>
      <c r="Y28">
        <v>2.311817893790808E-14</v>
      </c>
      <c r="Z28">
        <v>2.848719729208829E-10</v>
      </c>
      <c r="AA28" s="39">
        <f t="shared" si="2"/>
        <v>5.3476496050537738</v>
      </c>
      <c r="AB28" s="39">
        <f t="shared" si="3"/>
        <v>1.9537279707514128</v>
      </c>
      <c r="AC28" s="40" t="str">
        <f t="shared" si="4"/>
        <v>C11591.5</v>
      </c>
      <c r="AD28" s="41">
        <v>1000</v>
      </c>
      <c r="AE28" s="42">
        <f t="shared" si="5"/>
        <v>3.9998452085935632E-7</v>
      </c>
      <c r="AF28" s="43">
        <f t="shared" si="6"/>
        <v>5.56562341578668E-7</v>
      </c>
      <c r="AG28" s="39">
        <f t="shared" si="7"/>
        <v>2.0184910687790718</v>
      </c>
      <c r="AH28" s="41">
        <v>1000000000</v>
      </c>
      <c r="AI28" s="46">
        <f t="shared" si="8"/>
        <v>0.99509964564418796</v>
      </c>
      <c r="AJ28" s="43">
        <f t="shared" si="9"/>
        <v>1.2362792046686661E-4</v>
      </c>
      <c r="AK28" s="44">
        <f t="shared" si="10"/>
        <v>2.026370659601175</v>
      </c>
      <c r="AL28" s="44">
        <f t="shared" si="11"/>
        <v>1591.5</v>
      </c>
    </row>
    <row r="29" spans="1:38">
      <c r="A29" t="s">
        <v>66</v>
      </c>
      <c r="B29">
        <v>1591.5</v>
      </c>
      <c r="C29" t="s">
        <v>44</v>
      </c>
      <c r="D29">
        <v>204731</v>
      </c>
      <c r="E29">
        <v>157</v>
      </c>
      <c r="F29">
        <v>1591.5</v>
      </c>
      <c r="G29">
        <v>19.760000000000002</v>
      </c>
      <c r="H29">
        <v>0.5</v>
      </c>
      <c r="I29">
        <v>10</v>
      </c>
      <c r="J29">
        <v>0</v>
      </c>
      <c r="K29">
        <v>6.9999999999999994E-5</v>
      </c>
      <c r="L29">
        <v>10</v>
      </c>
      <c r="M29">
        <v>0</v>
      </c>
      <c r="N29">
        <v>1E-4</v>
      </c>
      <c r="O29">
        <v>10</v>
      </c>
      <c r="P29">
        <v>1.9974799471815731E-9</v>
      </c>
      <c r="Q29">
        <v>2.3233835872882751E-13</v>
      </c>
      <c r="R29">
        <v>2.0387344890652281</v>
      </c>
      <c r="S29">
        <v>3.399868427304527E-10</v>
      </c>
      <c r="T29">
        <v>8.4116017844846187E-10</v>
      </c>
      <c r="U29">
        <v>2.0911730998783251</v>
      </c>
      <c r="V29">
        <v>1.7021317434135799E-5</v>
      </c>
      <c r="W29">
        <v>4.2112377851494111E-5</v>
      </c>
      <c r="X29">
        <v>2.0911731014047739</v>
      </c>
      <c r="Y29">
        <v>4.5170545571730558E-14</v>
      </c>
      <c r="Z29">
        <v>5.5550624861750494E-10</v>
      </c>
      <c r="AA29" s="39">
        <f t="shared" si="2"/>
        <v>5.1435809726910557</v>
      </c>
      <c r="AB29" s="39">
        <f t="shared" si="3"/>
        <v>1.5142227122410725</v>
      </c>
      <c r="AC29" s="40" t="str">
        <f t="shared" si="4"/>
        <v>C21591.5</v>
      </c>
      <c r="AD29" s="41">
        <v>1000</v>
      </c>
      <c r="AE29" s="42">
        <f t="shared" si="5"/>
        <v>3.3998684273045273E-7</v>
      </c>
      <c r="AF29" s="43">
        <f t="shared" si="6"/>
        <v>8.4116017844846187E-7</v>
      </c>
      <c r="AG29" s="39">
        <f t="shared" si="7"/>
        <v>2.0911730998783251</v>
      </c>
      <c r="AH29" s="41">
        <v>1000000000</v>
      </c>
      <c r="AI29" s="46">
        <f t="shared" si="8"/>
        <v>1.9974799471815732</v>
      </c>
      <c r="AJ29" s="43">
        <f t="shared" si="9"/>
        <v>2.323383587288275E-4</v>
      </c>
      <c r="AK29" s="44">
        <f t="shared" si="10"/>
        <v>2.0387344890652281</v>
      </c>
      <c r="AL29" s="44">
        <f t="shared" si="11"/>
        <v>1591.5</v>
      </c>
    </row>
    <row r="30" spans="1:38">
      <c r="A30" t="s">
        <v>67</v>
      </c>
      <c r="B30">
        <v>1591.5</v>
      </c>
      <c r="C30" t="s">
        <v>44</v>
      </c>
      <c r="D30">
        <v>304202</v>
      </c>
      <c r="E30">
        <v>160</v>
      </c>
      <c r="F30">
        <v>1591.5</v>
      </c>
      <c r="G30">
        <v>19.760000000000002</v>
      </c>
      <c r="H30">
        <v>0.5</v>
      </c>
      <c r="I30">
        <v>10</v>
      </c>
      <c r="J30">
        <v>0</v>
      </c>
      <c r="K30">
        <v>6.9999999999999994E-5</v>
      </c>
      <c r="L30">
        <v>10</v>
      </c>
      <c r="M30">
        <v>0</v>
      </c>
      <c r="N30">
        <v>1E-4</v>
      </c>
      <c r="O30">
        <v>10</v>
      </c>
      <c r="P30">
        <v>2.9922795657971949E-9</v>
      </c>
      <c r="Q30">
        <v>3.4298921179309191E-13</v>
      </c>
      <c r="R30">
        <v>2.0416855675884471</v>
      </c>
      <c r="S30">
        <v>3.6998568179490419E-10</v>
      </c>
      <c r="T30">
        <v>1.182427365791617E-9</v>
      </c>
      <c r="U30">
        <v>2.1454687891178108</v>
      </c>
      <c r="V30">
        <v>1.2365060321581761E-5</v>
      </c>
      <c r="W30">
        <v>3.951716623412619E-5</v>
      </c>
      <c r="X30">
        <v>2.1454687903929739</v>
      </c>
      <c r="Y30">
        <v>6.705613718127423E-14</v>
      </c>
      <c r="Z30">
        <v>8.2409380349502231E-10</v>
      </c>
      <c r="AA30" s="39">
        <f t="shared" si="2"/>
        <v>5.1149563069206048</v>
      </c>
      <c r="AB30" s="39">
        <f t="shared" si="3"/>
        <v>1.4348213283207378</v>
      </c>
      <c r="AC30" s="40" t="str">
        <f t="shared" si="4"/>
        <v>C31591.5</v>
      </c>
      <c r="AD30" s="41">
        <v>1000</v>
      </c>
      <c r="AE30" s="42">
        <f t="shared" si="5"/>
        <v>3.6998568179490421E-7</v>
      </c>
      <c r="AF30" s="43">
        <f t="shared" si="6"/>
        <v>1.182427365791617E-6</v>
      </c>
      <c r="AG30" s="39">
        <f t="shared" si="7"/>
        <v>2.1454687891178108</v>
      </c>
      <c r="AH30" s="41">
        <v>1000000000</v>
      </c>
      <c r="AI30" s="46">
        <f t="shared" si="8"/>
        <v>2.9922795657971948</v>
      </c>
      <c r="AJ30" s="43">
        <f t="shared" si="9"/>
        <v>3.4298921179309189E-4</v>
      </c>
      <c r="AK30" s="44">
        <f t="shared" si="10"/>
        <v>2.0416855675884471</v>
      </c>
      <c r="AL30" s="44">
        <f t="shared" si="11"/>
        <v>1591.5</v>
      </c>
    </row>
    <row r="31" spans="1:38">
      <c r="A31" t="s">
        <v>68</v>
      </c>
      <c r="B31">
        <v>1591.5</v>
      </c>
      <c r="C31" t="s">
        <v>44</v>
      </c>
      <c r="D31">
        <v>404451</v>
      </c>
      <c r="E31">
        <v>146</v>
      </c>
      <c r="F31">
        <v>1591.5</v>
      </c>
      <c r="G31">
        <v>19.75</v>
      </c>
      <c r="H31">
        <v>0.5</v>
      </c>
      <c r="I31">
        <v>10</v>
      </c>
      <c r="J31">
        <v>0</v>
      </c>
      <c r="K31">
        <v>6.9999999999999994E-5</v>
      </c>
      <c r="L31">
        <v>10</v>
      </c>
      <c r="M31">
        <v>0</v>
      </c>
      <c r="N31">
        <v>1E-4</v>
      </c>
      <c r="O31">
        <v>10</v>
      </c>
      <c r="P31">
        <v>3.9948598853536236E-9</v>
      </c>
      <c r="Q31">
        <v>4.5704888998026373E-13</v>
      </c>
      <c r="R31">
        <v>2.043394603514574</v>
      </c>
      <c r="S31">
        <v>2.299910994941299E-10</v>
      </c>
      <c r="T31">
        <v>1.544533375906858E-9</v>
      </c>
      <c r="U31">
        <v>2.1754446503618841</v>
      </c>
      <c r="V31">
        <v>5.7573544370390752E-6</v>
      </c>
      <c r="W31">
        <v>3.8664218319809579E-5</v>
      </c>
      <c r="X31">
        <v>2.1754446508880312</v>
      </c>
      <c r="Y31">
        <v>8.9112904211515677E-14</v>
      </c>
      <c r="Z31">
        <v>1.094782082379483E-9</v>
      </c>
      <c r="AA31" s="39">
        <f t="shared" si="2"/>
        <v>5.1288743647656956</v>
      </c>
      <c r="AB31" s="39">
        <f t="shared" si="3"/>
        <v>1.4108135315384878</v>
      </c>
      <c r="AC31" s="40" t="str">
        <f t="shared" si="4"/>
        <v>C41591.5</v>
      </c>
      <c r="AD31" s="41">
        <v>1000</v>
      </c>
      <c r="AE31" s="42">
        <f t="shared" si="5"/>
        <v>2.299910994941299E-7</v>
      </c>
      <c r="AF31" s="43">
        <f t="shared" si="6"/>
        <v>1.5445333759068581E-6</v>
      </c>
      <c r="AG31" s="39">
        <f t="shared" si="7"/>
        <v>2.1754446503618841</v>
      </c>
      <c r="AH31" s="41">
        <v>1000000000</v>
      </c>
      <c r="AI31" s="46">
        <f t="shared" si="8"/>
        <v>3.9948598853536237</v>
      </c>
      <c r="AJ31" s="43">
        <f t="shared" si="9"/>
        <v>4.5704888998026374E-4</v>
      </c>
      <c r="AK31" s="44">
        <f t="shared" si="10"/>
        <v>2.043394603514574</v>
      </c>
      <c r="AL31" s="44">
        <f t="shared" si="11"/>
        <v>1591.5</v>
      </c>
    </row>
    <row r="32" spans="1:38">
      <c r="A32" t="s">
        <v>69</v>
      </c>
      <c r="B32">
        <v>1591.5</v>
      </c>
      <c r="C32" t="s">
        <v>44</v>
      </c>
      <c r="D32">
        <v>504786</v>
      </c>
      <c r="E32">
        <v>116</v>
      </c>
      <c r="F32">
        <v>1591.5</v>
      </c>
      <c r="G32">
        <v>19.75</v>
      </c>
      <c r="H32">
        <v>0.5</v>
      </c>
      <c r="I32">
        <v>10</v>
      </c>
      <c r="J32">
        <v>0</v>
      </c>
      <c r="K32">
        <v>6.9999999999999994E-5</v>
      </c>
      <c r="L32">
        <v>10</v>
      </c>
      <c r="M32">
        <v>0</v>
      </c>
      <c r="N32">
        <v>1E-4</v>
      </c>
      <c r="O32">
        <v>10</v>
      </c>
      <c r="P32">
        <v>4.9983002823919412E-9</v>
      </c>
      <c r="Q32">
        <v>5.699884414197902E-13</v>
      </c>
      <c r="R32">
        <v>2.0438624917684858</v>
      </c>
      <c r="S32">
        <v>-6.9997291150387469E-11</v>
      </c>
      <c r="T32">
        <v>1.9138887585401261E-9</v>
      </c>
      <c r="U32">
        <v>2.1922229724607951</v>
      </c>
      <c r="V32">
        <v>-1.400465383517246E-6</v>
      </c>
      <c r="W32">
        <v>3.829198116572226E-5</v>
      </c>
      <c r="X32">
        <v>2.192222972359978</v>
      </c>
      <c r="Y32">
        <v>1.1118859294635869E-13</v>
      </c>
      <c r="Z32">
        <v>1.3657025749716531E-9</v>
      </c>
      <c r="AA32" s="39">
        <f t="shared" si="2"/>
        <v>5.1263212018050517</v>
      </c>
      <c r="AB32" s="39">
        <f t="shared" si="3"/>
        <v>1.401394998892677</v>
      </c>
      <c r="AC32" s="40" t="str">
        <f t="shared" si="4"/>
        <v>C51591.5</v>
      </c>
      <c r="AD32" s="41">
        <v>1000</v>
      </c>
      <c r="AE32" s="42">
        <f t="shared" si="5"/>
        <v>-6.9997291150387469E-8</v>
      </c>
      <c r="AF32" s="43">
        <f t="shared" si="6"/>
        <v>1.9138887585401259E-6</v>
      </c>
      <c r="AG32" s="39">
        <f t="shared" si="7"/>
        <v>2.1922229724607951</v>
      </c>
      <c r="AH32" s="41">
        <v>1000000000</v>
      </c>
      <c r="AI32" s="46">
        <f t="shared" si="8"/>
        <v>4.9983002823919414</v>
      </c>
      <c r="AJ32" s="43">
        <f t="shared" si="9"/>
        <v>5.6998844141979016E-4</v>
      </c>
      <c r="AK32" s="44">
        <f t="shared" si="10"/>
        <v>2.0438624917684858</v>
      </c>
      <c r="AL32" s="44">
        <f t="shared" si="11"/>
        <v>1591.5</v>
      </c>
    </row>
    <row r="33" spans="1:38">
      <c r="A33" t="s">
        <v>70</v>
      </c>
      <c r="B33">
        <v>1591.5</v>
      </c>
      <c r="C33" t="s">
        <v>44</v>
      </c>
      <c r="D33">
        <v>604205</v>
      </c>
      <c r="E33">
        <v>67</v>
      </c>
      <c r="F33">
        <v>1591.5</v>
      </c>
      <c r="G33">
        <v>19.75</v>
      </c>
      <c r="H33">
        <v>0.5</v>
      </c>
      <c r="I33">
        <v>10</v>
      </c>
      <c r="J33">
        <v>0</v>
      </c>
      <c r="K33">
        <v>6.9999999999999994E-5</v>
      </c>
      <c r="L33">
        <v>10</v>
      </c>
      <c r="M33">
        <v>0</v>
      </c>
      <c r="N33">
        <v>1E-4</v>
      </c>
      <c r="O33">
        <v>10</v>
      </c>
      <c r="P33">
        <v>5.9925798541580487E-9</v>
      </c>
      <c r="Q33">
        <v>6.8201721326008383E-13</v>
      </c>
      <c r="R33">
        <v>2.0441019246197518</v>
      </c>
      <c r="S33">
        <v>-5.5997832920309923E-10</v>
      </c>
      <c r="T33">
        <v>2.283061244996019E-9</v>
      </c>
      <c r="U33">
        <v>2.2021688365475329</v>
      </c>
      <c r="V33">
        <v>-9.3448186821338453E-6</v>
      </c>
      <c r="W33">
        <v>3.8099319685464992E-5</v>
      </c>
      <c r="X33">
        <v>2.2021688360822038</v>
      </c>
      <c r="Y33">
        <v>1.33062743525213E-13</v>
      </c>
      <c r="Z33">
        <v>1.6341497215607881E-9</v>
      </c>
      <c r="AA33" s="39">
        <f t="shared" si="2"/>
        <v>5.1255309727689013</v>
      </c>
      <c r="AB33" s="39">
        <f t="shared" si="3"/>
        <v>1.3970942899989915</v>
      </c>
      <c r="AC33" s="40" t="str">
        <f t="shared" si="4"/>
        <v>C61591.5</v>
      </c>
      <c r="AD33" s="41">
        <v>1000</v>
      </c>
      <c r="AE33" s="42">
        <f t="shared" si="5"/>
        <v>-5.5997832920309922E-7</v>
      </c>
      <c r="AF33" s="43">
        <f t="shared" si="6"/>
        <v>2.2830612449960191E-6</v>
      </c>
      <c r="AG33" s="39">
        <f t="shared" si="7"/>
        <v>2.2021688365475329</v>
      </c>
      <c r="AH33" s="41">
        <v>1000000000</v>
      </c>
      <c r="AI33" s="46">
        <f t="shared" si="8"/>
        <v>5.9925798541580484</v>
      </c>
      <c r="AJ33" s="43">
        <f t="shared" si="9"/>
        <v>6.8201721326008379E-4</v>
      </c>
      <c r="AK33" s="44">
        <f t="shared" si="10"/>
        <v>2.0441019246197518</v>
      </c>
      <c r="AL33" s="44">
        <f t="shared" si="11"/>
        <v>1591.5</v>
      </c>
    </row>
    <row r="34" spans="1:38">
      <c r="A34" t="s">
        <v>71</v>
      </c>
      <c r="B34">
        <v>1591.5</v>
      </c>
      <c r="C34" t="s">
        <v>44</v>
      </c>
      <c r="D34">
        <v>704439</v>
      </c>
      <c r="E34">
        <v>137</v>
      </c>
      <c r="F34">
        <v>1591.5</v>
      </c>
      <c r="G34">
        <v>19.760000000000002</v>
      </c>
      <c r="H34">
        <v>0.5</v>
      </c>
      <c r="I34">
        <v>10</v>
      </c>
      <c r="J34">
        <v>0</v>
      </c>
      <c r="K34">
        <v>6.9999999999999994E-5</v>
      </c>
      <c r="L34">
        <v>10</v>
      </c>
      <c r="M34">
        <v>0</v>
      </c>
      <c r="N34">
        <v>1E-4</v>
      </c>
      <c r="O34">
        <v>10</v>
      </c>
      <c r="P34">
        <v>6.9950101602001948E-9</v>
      </c>
      <c r="Q34">
        <v>7.9164228435395461E-13</v>
      </c>
      <c r="R34">
        <v>2.0435845915965101</v>
      </c>
      <c r="S34">
        <v>1.3999458230077429E-10</v>
      </c>
      <c r="T34">
        <v>2.6570024760588439E-9</v>
      </c>
      <c r="U34">
        <v>2.2085461590323261</v>
      </c>
      <c r="V34">
        <v>2.001411395152003E-6</v>
      </c>
      <c r="W34">
        <v>3.7985434470821377E-5</v>
      </c>
      <c r="X34">
        <v>2.208546159157009</v>
      </c>
      <c r="Y34">
        <v>1.5511621025814019E-13</v>
      </c>
      <c r="Z34">
        <v>1.904797498054371E-9</v>
      </c>
      <c r="AA34" s="39">
        <f t="shared" si="2"/>
        <v>5.1035432276002943</v>
      </c>
      <c r="AB34" s="39">
        <f t="shared" si="3"/>
        <v>1.3949002341575953</v>
      </c>
      <c r="AC34" s="40" t="str">
        <f t="shared" si="4"/>
        <v>C71591.5</v>
      </c>
      <c r="AD34" s="41">
        <v>1000</v>
      </c>
      <c r="AE34" s="42">
        <f t="shared" si="5"/>
        <v>1.399945823007743E-7</v>
      </c>
      <c r="AF34" s="43">
        <f t="shared" si="6"/>
        <v>2.657002476058844E-6</v>
      </c>
      <c r="AG34" s="39">
        <f t="shared" si="7"/>
        <v>2.2085461590323261</v>
      </c>
      <c r="AH34" s="41">
        <v>1000000000</v>
      </c>
      <c r="AI34" s="46">
        <f t="shared" si="8"/>
        <v>6.9950101602001951</v>
      </c>
      <c r="AJ34" s="59">
        <f t="shared" si="9"/>
        <v>7.9164228435395462E-4</v>
      </c>
      <c r="AK34" s="44">
        <f t="shared" si="10"/>
        <v>2.0435845915965101</v>
      </c>
      <c r="AL34" s="44">
        <f t="shared" si="11"/>
        <v>1591.5</v>
      </c>
    </row>
    <row r="35" spans="1:38">
      <c r="A35" t="s">
        <v>72</v>
      </c>
      <c r="B35">
        <v>1591.5</v>
      </c>
      <c r="C35" t="s">
        <v>44</v>
      </c>
      <c r="D35">
        <v>803838</v>
      </c>
      <c r="E35">
        <v>238</v>
      </c>
      <c r="F35">
        <v>1591.5</v>
      </c>
      <c r="G35">
        <v>19.760000000000002</v>
      </c>
      <c r="H35">
        <v>0.5</v>
      </c>
      <c r="I35">
        <v>10</v>
      </c>
      <c r="J35">
        <v>0</v>
      </c>
      <c r="K35">
        <v>6.9999999999999994E-5</v>
      </c>
      <c r="L35">
        <v>10</v>
      </c>
      <c r="M35">
        <v>0</v>
      </c>
      <c r="N35">
        <v>1E-4</v>
      </c>
      <c r="O35">
        <v>10</v>
      </c>
      <c r="P35">
        <v>7.9890897139472595E-9</v>
      </c>
      <c r="Q35">
        <v>9.0328195437323895E-13</v>
      </c>
      <c r="R35">
        <v>2.043667734322129</v>
      </c>
      <c r="S35">
        <v>1.149955497470649E-9</v>
      </c>
      <c r="T35">
        <v>3.028876850559554E-9</v>
      </c>
      <c r="U35">
        <v>2.2127708182143562</v>
      </c>
      <c r="V35">
        <v>1.4394521221946769E-5</v>
      </c>
      <c r="W35">
        <v>3.7913842915989301E-5</v>
      </c>
      <c r="X35">
        <v>2.2127708193622229</v>
      </c>
      <c r="Y35">
        <v>1.7698596044057559E-13</v>
      </c>
      <c r="Z35">
        <v>2.173190641455667E-9</v>
      </c>
      <c r="AA35" s="39">
        <f t="shared" si="2"/>
        <v>5.1036927003965538</v>
      </c>
      <c r="AB35" s="39">
        <f t="shared" si="3"/>
        <v>1.3937465000910934</v>
      </c>
      <c r="AC35" s="40" t="str">
        <f t="shared" si="4"/>
        <v>C81591.5</v>
      </c>
      <c r="AD35" s="41">
        <v>1000</v>
      </c>
      <c r="AE35" s="42">
        <f t="shared" si="5"/>
        <v>1.149955497470649E-6</v>
      </c>
      <c r="AF35" s="43">
        <f t="shared" si="6"/>
        <v>3.0288768505595538E-6</v>
      </c>
      <c r="AG35" s="39">
        <f t="shared" si="7"/>
        <v>2.2127708182143562</v>
      </c>
      <c r="AH35" s="41">
        <v>1000000000</v>
      </c>
      <c r="AI35" s="46">
        <f t="shared" si="8"/>
        <v>7.9890897139472594</v>
      </c>
      <c r="AJ35" s="59">
        <f t="shared" si="9"/>
        <v>9.0328195437323899E-4</v>
      </c>
      <c r="AK35" s="44">
        <f t="shared" si="10"/>
        <v>2.043667734322129</v>
      </c>
      <c r="AL35" s="44">
        <f t="shared" si="11"/>
        <v>1591.5</v>
      </c>
    </row>
    <row r="36" spans="1:38">
      <c r="A36" t="s">
        <v>73</v>
      </c>
      <c r="B36">
        <v>1591.5</v>
      </c>
      <c r="C36" t="s">
        <v>44</v>
      </c>
      <c r="D36">
        <v>904057</v>
      </c>
      <c r="E36">
        <v>329</v>
      </c>
      <c r="F36">
        <v>1591.5</v>
      </c>
      <c r="G36">
        <v>19.78</v>
      </c>
      <c r="H36">
        <v>0.5</v>
      </c>
      <c r="I36">
        <v>10</v>
      </c>
      <c r="J36">
        <v>0</v>
      </c>
      <c r="K36">
        <v>6.9999999999999994E-5</v>
      </c>
      <c r="L36">
        <v>10</v>
      </c>
      <c r="M36">
        <v>0</v>
      </c>
      <c r="N36">
        <v>1E-4</v>
      </c>
      <c r="O36">
        <v>10</v>
      </c>
      <c r="P36">
        <v>8.9913700064751199E-9</v>
      </c>
      <c r="Q36">
        <v>1.007664110550956E-12</v>
      </c>
      <c r="R36">
        <v>2.0424978224834049</v>
      </c>
      <c r="S36">
        <v>2.0599202824256849E-9</v>
      </c>
      <c r="T36">
        <v>3.4045157787099001E-9</v>
      </c>
      <c r="U36">
        <v>2.2157301605774999</v>
      </c>
      <c r="V36">
        <v>2.2910682806734452E-5</v>
      </c>
      <c r="W36">
        <v>3.7865436712557743E-5</v>
      </c>
      <c r="X36">
        <v>2.2157301627214752</v>
      </c>
      <c r="Y36">
        <v>1.990361268761886E-13</v>
      </c>
      <c r="Z36">
        <v>2.4437979155583689E-9</v>
      </c>
      <c r="AA36" s="39">
        <f t="shared" si="2"/>
        <v>5.0627196497738245</v>
      </c>
      <c r="AB36" s="39">
        <f t="shared" si="3"/>
        <v>1.3931249212691232</v>
      </c>
      <c r="AC36" s="40" t="str">
        <f t="shared" si="4"/>
        <v>C91591.5</v>
      </c>
      <c r="AD36" s="41">
        <v>1000</v>
      </c>
      <c r="AE36" s="42">
        <f t="shared" si="5"/>
        <v>2.0599202824256849E-6</v>
      </c>
      <c r="AF36" s="43">
        <f t="shared" si="6"/>
        <v>3.4045157787099E-6</v>
      </c>
      <c r="AG36" s="39">
        <f t="shared" si="7"/>
        <v>2.2157301605774999</v>
      </c>
      <c r="AH36" s="41">
        <v>1000000000</v>
      </c>
      <c r="AI36" s="46">
        <f t="shared" si="8"/>
        <v>8.9913700064751207</v>
      </c>
      <c r="AJ36" s="59">
        <f t="shared" si="9"/>
        <v>1.0076641105509561E-3</v>
      </c>
      <c r="AK36" s="44">
        <f t="shared" si="10"/>
        <v>2.0424978224834049</v>
      </c>
      <c r="AL36" s="44">
        <f t="shared" si="11"/>
        <v>1591.5</v>
      </c>
    </row>
    <row r="37" spans="1:38">
      <c r="A37" t="s">
        <v>74</v>
      </c>
      <c r="B37">
        <v>1591.5</v>
      </c>
      <c r="C37" t="s">
        <v>44</v>
      </c>
      <c r="D37">
        <v>1003463</v>
      </c>
      <c r="E37">
        <v>493</v>
      </c>
      <c r="F37">
        <v>1591.5</v>
      </c>
      <c r="G37">
        <v>19.86</v>
      </c>
      <c r="H37">
        <v>0.5</v>
      </c>
      <c r="I37">
        <v>10</v>
      </c>
      <c r="J37">
        <v>0</v>
      </c>
      <c r="K37">
        <v>6.9999999999999994E-5</v>
      </c>
      <c r="L37">
        <v>10</v>
      </c>
      <c r="M37">
        <v>0</v>
      </c>
      <c r="N37">
        <v>1E-4</v>
      </c>
      <c r="O37">
        <v>10</v>
      </c>
      <c r="P37">
        <v>9.9855195665288511E-9</v>
      </c>
      <c r="Q37">
        <v>1.0896109491564369E-12</v>
      </c>
      <c r="R37">
        <v>2.038755549119657</v>
      </c>
      <c r="S37">
        <v>3.6998568179490462E-9</v>
      </c>
      <c r="T37">
        <v>3.7775954300011353E-9</v>
      </c>
      <c r="U37">
        <v>2.2178315217790932</v>
      </c>
      <c r="V37">
        <v>3.7053372219249102E-5</v>
      </c>
      <c r="W37">
        <v>3.7831909818105252E-5</v>
      </c>
      <c r="X37">
        <v>2.2178315265685939</v>
      </c>
      <c r="Y37">
        <v>2.209074171973707E-13</v>
      </c>
      <c r="Z37">
        <v>2.712209960075409E-9</v>
      </c>
      <c r="AA37" s="39">
        <f t="shared" si="2"/>
        <v>4.9324326135365535</v>
      </c>
      <c r="AB37" s="39">
        <f t="shared" si="3"/>
        <v>1.3928108389868552</v>
      </c>
      <c r="AC37" s="40" t="str">
        <f t="shared" si="4"/>
        <v>C101591.5</v>
      </c>
      <c r="AD37" s="41">
        <v>1000</v>
      </c>
      <c r="AE37" s="42">
        <f t="shared" si="5"/>
        <v>3.6998568179490461E-6</v>
      </c>
      <c r="AF37" s="43">
        <f t="shared" si="6"/>
        <v>3.7775954300011352E-6</v>
      </c>
      <c r="AG37" s="39">
        <f t="shared" si="7"/>
        <v>2.2178315217790932</v>
      </c>
      <c r="AH37" s="41">
        <v>1000000000</v>
      </c>
      <c r="AI37" s="46">
        <f t="shared" si="8"/>
        <v>9.9855195665288505</v>
      </c>
      <c r="AJ37" s="59">
        <f t="shared" si="9"/>
        <v>1.089610949156437E-3</v>
      </c>
      <c r="AK37" s="44">
        <f t="shared" si="10"/>
        <v>2.038755549119657</v>
      </c>
      <c r="AL37" s="44">
        <f t="shared" si="11"/>
        <v>1591.5</v>
      </c>
    </row>
    <row r="38" spans="1:38">
      <c r="A38" t="s">
        <v>136</v>
      </c>
      <c r="B38">
        <v>1591.5</v>
      </c>
      <c r="C38" t="s">
        <v>44</v>
      </c>
      <c r="D38">
        <v>0</v>
      </c>
      <c r="E38">
        <v>0</v>
      </c>
      <c r="F38">
        <v>1591.5</v>
      </c>
      <c r="G38">
        <v>19.84</v>
      </c>
      <c r="H38">
        <v>0.5</v>
      </c>
      <c r="I38">
        <v>10</v>
      </c>
      <c r="J38">
        <v>0</v>
      </c>
      <c r="K38">
        <v>6.9999999999999994E-5</v>
      </c>
      <c r="L38">
        <v>10</v>
      </c>
      <c r="M38">
        <v>0</v>
      </c>
      <c r="N38">
        <v>1E-4</v>
      </c>
      <c r="O38">
        <v>10</v>
      </c>
      <c r="P38">
        <v>0</v>
      </c>
      <c r="Q38">
        <v>3.2277921225849973E-14</v>
      </c>
      <c r="R38">
        <v>2.08946806431709</v>
      </c>
      <c r="S38">
        <v>0</v>
      </c>
      <c r="T38">
        <v>3.2273764427759331E-10</v>
      </c>
      <c r="U38">
        <v>2.08946806431709</v>
      </c>
      <c r="V38">
        <v>1.2566760917373549E-16</v>
      </c>
      <c r="W38">
        <v>0</v>
      </c>
      <c r="AA38" s="39" t="e">
        <f t="shared" si="2"/>
        <v>#DIV/0!</v>
      </c>
      <c r="AB38" s="39" t="e">
        <f t="shared" si="3"/>
        <v>#DIV/0!</v>
      </c>
      <c r="AC38" s="40" t="str">
        <f t="shared" si="4"/>
        <v>coax zero1591.5</v>
      </c>
      <c r="AD38" s="41">
        <v>1000</v>
      </c>
      <c r="AE38" s="42">
        <f t="shared" si="5"/>
        <v>0</v>
      </c>
      <c r="AF38" s="43">
        <f t="shared" si="6"/>
        <v>3.2273764427759331E-7</v>
      </c>
      <c r="AG38" s="39">
        <f t="shared" si="7"/>
        <v>2.08946806431709</v>
      </c>
      <c r="AH38" s="41">
        <v>1000000000000</v>
      </c>
      <c r="AI38" s="46">
        <f t="shared" si="8"/>
        <v>0</v>
      </c>
      <c r="AJ38" s="44">
        <f t="shared" si="9"/>
        <v>3.2277921225849972E-2</v>
      </c>
      <c r="AK38" s="44">
        <f t="shared" si="10"/>
        <v>2.08946806431709</v>
      </c>
      <c r="AL38" s="44">
        <f t="shared" si="11"/>
        <v>1591.5</v>
      </c>
    </row>
    <row r="39" spans="1:38">
      <c r="A39" t="s">
        <v>245</v>
      </c>
      <c r="B39">
        <v>1591.5</v>
      </c>
      <c r="C39" t="s">
        <v>40</v>
      </c>
      <c r="D39">
        <v>50024</v>
      </c>
      <c r="E39">
        <v>1095</v>
      </c>
      <c r="F39">
        <v>1591.5</v>
      </c>
      <c r="G39">
        <v>19.670000000000002</v>
      </c>
      <c r="H39">
        <v>0.5</v>
      </c>
      <c r="I39">
        <v>10</v>
      </c>
      <c r="J39">
        <v>0</v>
      </c>
      <c r="K39">
        <v>6.9999999999999994E-5</v>
      </c>
      <c r="L39">
        <v>10</v>
      </c>
      <c r="M39">
        <v>0</v>
      </c>
      <c r="N39">
        <v>1E-4</v>
      </c>
      <c r="O39">
        <v>10</v>
      </c>
      <c r="P39">
        <v>4.9143522789431212E-11</v>
      </c>
      <c r="Q39">
        <v>1.5423434907529409E-12</v>
      </c>
      <c r="R39">
        <v>2.5705264285340821</v>
      </c>
      <c r="S39">
        <v>1.0800262442111519E-9</v>
      </c>
      <c r="T39">
        <v>4.7012919176658029E-11</v>
      </c>
      <c r="U39">
        <v>2.011488060706661</v>
      </c>
      <c r="V39">
        <v>2.1977663134311151E-3</v>
      </c>
      <c r="W39">
        <v>1.1020777541487211E-4</v>
      </c>
      <c r="X39">
        <v>2.0181675079277692</v>
      </c>
      <c r="Y39">
        <v>1.2263641015297909E-15</v>
      </c>
      <c r="Z39">
        <v>1.6208044449780479E-11</v>
      </c>
      <c r="AA39" s="39">
        <f t="shared" si="2"/>
        <v>1257.6554457432267</v>
      </c>
      <c r="AB39" s="39">
        <f t="shared" si="3"/>
        <v>2.9005916982967537</v>
      </c>
      <c r="AC39" s="40" t="str">
        <f t="shared" si="4"/>
        <v>main_zero1591.5</v>
      </c>
      <c r="AD39" s="41">
        <v>1000</v>
      </c>
      <c r="AE39" s="42">
        <f t="shared" si="5"/>
        <v>1.0800262442111519E-6</v>
      </c>
      <c r="AF39" s="43">
        <f t="shared" si="6"/>
        <v>4.7012919176658028E-8</v>
      </c>
      <c r="AG39" s="39">
        <f t="shared" si="7"/>
        <v>2.011488060706661</v>
      </c>
      <c r="AH39" s="41">
        <v>1000000000000</v>
      </c>
      <c r="AI39" s="46">
        <f t="shared" si="8"/>
        <v>49.143522789431209</v>
      </c>
      <c r="AJ39" s="44">
        <f t="shared" si="9"/>
        <v>1.542343490752941</v>
      </c>
      <c r="AK39" s="44">
        <f t="shared" si="10"/>
        <v>2.5705264285340821</v>
      </c>
      <c r="AL39" s="44">
        <f t="shared" si="11"/>
        <v>1591.5</v>
      </c>
    </row>
    <row r="40" spans="1:38">
      <c r="A40" t="s">
        <v>75</v>
      </c>
      <c r="B40">
        <v>1591.5</v>
      </c>
      <c r="C40" t="s">
        <v>40</v>
      </c>
      <c r="D40">
        <v>146641</v>
      </c>
      <c r="E40">
        <v>1150</v>
      </c>
      <c r="F40">
        <v>1591.5</v>
      </c>
      <c r="G40">
        <v>19.72</v>
      </c>
      <c r="H40">
        <v>0.5</v>
      </c>
      <c r="I40">
        <v>10</v>
      </c>
      <c r="J40">
        <v>0</v>
      </c>
      <c r="K40">
        <v>6.9999999999999994E-5</v>
      </c>
      <c r="L40">
        <v>10</v>
      </c>
      <c r="M40">
        <v>0</v>
      </c>
      <c r="N40">
        <v>1E-4</v>
      </c>
      <c r="O40">
        <v>10</v>
      </c>
      <c r="P40">
        <v>9.6631792196077704E-11</v>
      </c>
      <c r="Q40">
        <v>1.6686378239978371E-14</v>
      </c>
      <c r="R40">
        <v>2.0391009284297841</v>
      </c>
      <c r="S40">
        <v>5.5001336510753119E-11</v>
      </c>
      <c r="T40">
        <v>5.5026876297270853E-11</v>
      </c>
      <c r="U40">
        <v>2.0171004625881719</v>
      </c>
      <c r="V40">
        <v>5.6920236668737848E-5</v>
      </c>
      <c r="W40">
        <v>5.6946660542239117E-5</v>
      </c>
      <c r="X40">
        <v>2.0171004955311349</v>
      </c>
      <c r="Y40">
        <v>3.352263529843501E-15</v>
      </c>
      <c r="Z40">
        <v>4.2297818011912499E-11</v>
      </c>
      <c r="AA40" s="39">
        <f t="shared" si="2"/>
        <v>4.9776451318424142</v>
      </c>
      <c r="AB40" s="39">
        <f t="shared" si="3"/>
        <v>1.300938887244099</v>
      </c>
      <c r="AC40" s="40" t="str">
        <f t="shared" si="4"/>
        <v>D11591.5</v>
      </c>
      <c r="AD40" s="41">
        <v>1000</v>
      </c>
      <c r="AE40" s="42">
        <f t="shared" si="5"/>
        <v>5.5001336510753117E-8</v>
      </c>
      <c r="AF40" s="43">
        <f t="shared" si="6"/>
        <v>5.5026876297270852E-8</v>
      </c>
      <c r="AG40" s="39">
        <f t="shared" si="7"/>
        <v>2.0171004625881719</v>
      </c>
      <c r="AH40" s="41">
        <v>1000000000000</v>
      </c>
      <c r="AI40" s="46">
        <f t="shared" si="8"/>
        <v>96.631792196077697</v>
      </c>
      <c r="AJ40" s="44">
        <f t="shared" si="9"/>
        <v>1.6686378239978372E-2</v>
      </c>
      <c r="AK40" s="44">
        <f t="shared" si="10"/>
        <v>2.0391009284297841</v>
      </c>
      <c r="AL40" s="44">
        <f t="shared" si="11"/>
        <v>1591.5</v>
      </c>
    </row>
    <row r="41" spans="1:38">
      <c r="A41" t="s">
        <v>76</v>
      </c>
      <c r="B41">
        <v>1591.5</v>
      </c>
      <c r="C41" t="s">
        <v>40</v>
      </c>
      <c r="D41">
        <v>245729</v>
      </c>
      <c r="E41">
        <v>1138</v>
      </c>
      <c r="F41">
        <v>1591.5</v>
      </c>
      <c r="G41">
        <v>19.73</v>
      </c>
      <c r="H41">
        <v>0.5</v>
      </c>
      <c r="I41">
        <v>10</v>
      </c>
      <c r="J41">
        <v>0</v>
      </c>
      <c r="K41">
        <v>6.9999999999999994E-5</v>
      </c>
      <c r="L41">
        <v>10</v>
      </c>
      <c r="M41">
        <v>0</v>
      </c>
      <c r="N41">
        <v>1E-4</v>
      </c>
      <c r="O41">
        <v>10</v>
      </c>
      <c r="P41">
        <v>1.9573496270566671E-10</v>
      </c>
      <c r="Q41">
        <v>2.7317999129987419E-14</v>
      </c>
      <c r="R41">
        <v>2.047482982003682</v>
      </c>
      <c r="S41">
        <v>4.3001044908407082E-11</v>
      </c>
      <c r="T41">
        <v>8.2815655583053245E-11</v>
      </c>
      <c r="U41">
        <v>2.088319158918944</v>
      </c>
      <c r="V41">
        <v>2.1969698155861538E-5</v>
      </c>
      <c r="W41">
        <v>4.2311411436935623E-5</v>
      </c>
      <c r="X41">
        <v>2.088319180523273</v>
      </c>
      <c r="Y41">
        <v>5.5325332810544572E-15</v>
      </c>
      <c r="Z41">
        <v>6.9054842994312481E-11</v>
      </c>
      <c r="AA41" s="39">
        <f t="shared" si="2"/>
        <v>4.937701725814259</v>
      </c>
      <c r="AB41" s="39">
        <f t="shared" si="3"/>
        <v>1.1992736786017186</v>
      </c>
      <c r="AC41" s="40" t="str">
        <f t="shared" si="4"/>
        <v>D21591.5</v>
      </c>
      <c r="AD41" s="41">
        <v>1000</v>
      </c>
      <c r="AE41" s="42">
        <f t="shared" si="5"/>
        <v>4.3001044908407078E-8</v>
      </c>
      <c r="AF41" s="43">
        <f t="shared" si="6"/>
        <v>8.2815655583053248E-8</v>
      </c>
      <c r="AG41" s="39">
        <f t="shared" si="7"/>
        <v>2.088319158918944</v>
      </c>
      <c r="AH41" s="41">
        <v>1000000000000</v>
      </c>
      <c r="AI41" s="46">
        <f t="shared" si="8"/>
        <v>195.7349627056667</v>
      </c>
      <c r="AJ41" s="44">
        <f t="shared" si="9"/>
        <v>2.7317999129987419E-2</v>
      </c>
      <c r="AK41" s="44">
        <f t="shared" si="10"/>
        <v>2.047482982003682</v>
      </c>
      <c r="AL41" s="44">
        <f t="shared" si="11"/>
        <v>1591.5</v>
      </c>
    </row>
    <row r="42" spans="1:38">
      <c r="A42" t="s">
        <v>77</v>
      </c>
      <c r="B42">
        <v>1591.5</v>
      </c>
      <c r="C42" t="s">
        <v>40</v>
      </c>
      <c r="D42">
        <v>342214</v>
      </c>
      <c r="E42">
        <v>1170</v>
      </c>
      <c r="F42">
        <v>1591.5</v>
      </c>
      <c r="G42">
        <v>19.739999999999998</v>
      </c>
      <c r="H42">
        <v>0.5</v>
      </c>
      <c r="I42">
        <v>10</v>
      </c>
      <c r="J42">
        <v>0</v>
      </c>
      <c r="K42">
        <v>6.9999999999999994E-5</v>
      </c>
      <c r="L42">
        <v>10</v>
      </c>
      <c r="M42">
        <v>0</v>
      </c>
      <c r="N42">
        <v>1E-4</v>
      </c>
      <c r="O42">
        <v>10</v>
      </c>
      <c r="P42">
        <v>2.9223473469236221E-10</v>
      </c>
      <c r="Q42">
        <v>3.789112183972134E-14</v>
      </c>
      <c r="R42">
        <v>2.04827494430794</v>
      </c>
      <c r="S42">
        <v>7.5001822514663277E-11</v>
      </c>
      <c r="T42">
        <v>1.157615915440642E-10</v>
      </c>
      <c r="U42">
        <v>2.142625417849084</v>
      </c>
      <c r="V42">
        <v>2.566572111961755E-5</v>
      </c>
      <c r="W42">
        <v>3.9613766235884842E-5</v>
      </c>
      <c r="X42">
        <v>2.1426254444280639</v>
      </c>
      <c r="Y42">
        <v>7.655528264761758E-15</v>
      </c>
      <c r="Z42">
        <v>9.5108972207000807E-11</v>
      </c>
      <c r="AA42" s="39">
        <f t="shared" si="2"/>
        <v>4.9495110630227055</v>
      </c>
      <c r="AB42" s="39">
        <f t="shared" si="3"/>
        <v>1.2171469090435947</v>
      </c>
      <c r="AC42" s="40" t="str">
        <f t="shared" si="4"/>
        <v>D31591.5</v>
      </c>
      <c r="AD42" s="41">
        <v>1000</v>
      </c>
      <c r="AE42" s="42">
        <f t="shared" si="5"/>
        <v>7.5001822514663282E-8</v>
      </c>
      <c r="AF42" s="43">
        <f t="shared" si="6"/>
        <v>1.1576159154406419E-7</v>
      </c>
      <c r="AG42" s="39">
        <f t="shared" si="7"/>
        <v>2.142625417849084</v>
      </c>
      <c r="AH42" s="41">
        <v>1000000000000</v>
      </c>
      <c r="AI42" s="46">
        <f t="shared" si="8"/>
        <v>292.23473469236222</v>
      </c>
      <c r="AJ42" s="44">
        <f t="shared" si="9"/>
        <v>3.7891121839721341E-2</v>
      </c>
      <c r="AK42" s="44">
        <f t="shared" si="10"/>
        <v>2.04827494430794</v>
      </c>
      <c r="AL42" s="44">
        <f t="shared" si="11"/>
        <v>1591.5</v>
      </c>
    </row>
    <row r="43" spans="1:38">
      <c r="A43" t="s">
        <v>78</v>
      </c>
      <c r="B43">
        <v>1591.5</v>
      </c>
      <c r="C43" t="s">
        <v>40</v>
      </c>
      <c r="D43">
        <v>442013</v>
      </c>
      <c r="E43">
        <v>1123</v>
      </c>
      <c r="F43">
        <v>1591.5</v>
      </c>
      <c r="G43">
        <v>19.739999999999998</v>
      </c>
      <c r="H43">
        <v>0.5</v>
      </c>
      <c r="I43">
        <v>10</v>
      </c>
      <c r="J43">
        <v>0</v>
      </c>
      <c r="K43">
        <v>6.9999999999999994E-5</v>
      </c>
      <c r="L43">
        <v>10</v>
      </c>
      <c r="M43">
        <v>0</v>
      </c>
      <c r="N43">
        <v>1E-4</v>
      </c>
      <c r="O43">
        <v>10</v>
      </c>
      <c r="P43">
        <v>3.9204901405703262E-10</v>
      </c>
      <c r="Q43">
        <v>4.9075301665357553E-14</v>
      </c>
      <c r="R43">
        <v>2.0484668144377398</v>
      </c>
      <c r="S43">
        <v>2.8000680405474461E-11</v>
      </c>
      <c r="T43">
        <v>1.517316037028433E-10</v>
      </c>
      <c r="U43">
        <v>2.1738385616962388</v>
      </c>
      <c r="V43">
        <v>7.1423595223454657E-6</v>
      </c>
      <c r="W43">
        <v>3.8703404511581348E-5</v>
      </c>
      <c r="X43">
        <v>2.173838568255253</v>
      </c>
      <c r="Y43">
        <v>9.8514424107845073E-15</v>
      </c>
      <c r="Z43">
        <v>1.220579906170861E-10</v>
      </c>
      <c r="AA43" s="39">
        <f t="shared" si="2"/>
        <v>4.9815346442703818</v>
      </c>
      <c r="AB43" s="39">
        <f t="shared" si="3"/>
        <v>1.2431107782107251</v>
      </c>
      <c r="AC43" s="40" t="str">
        <f t="shared" si="4"/>
        <v>D41591.5</v>
      </c>
      <c r="AD43" s="41">
        <v>1000</v>
      </c>
      <c r="AE43" s="42">
        <f t="shared" si="5"/>
        <v>2.8000680405474461E-8</v>
      </c>
      <c r="AF43" s="43">
        <f t="shared" si="6"/>
        <v>1.5173160370284331E-7</v>
      </c>
      <c r="AG43" s="39">
        <f t="shared" si="7"/>
        <v>2.1738385616962388</v>
      </c>
      <c r="AH43" s="41">
        <v>1000000000000</v>
      </c>
      <c r="AI43" s="46">
        <f t="shared" si="8"/>
        <v>392.04901405703265</v>
      </c>
      <c r="AJ43" s="44">
        <f t="shared" si="9"/>
        <v>4.9075301665357556E-2</v>
      </c>
      <c r="AK43" s="44">
        <f t="shared" si="10"/>
        <v>2.0484668144377398</v>
      </c>
      <c r="AL43" s="44">
        <f t="shared" si="11"/>
        <v>1591.5</v>
      </c>
    </row>
    <row r="44" spans="1:38">
      <c r="A44" t="s">
        <v>79</v>
      </c>
      <c r="B44">
        <v>1591.5</v>
      </c>
      <c r="C44" t="s">
        <v>40</v>
      </c>
      <c r="D44">
        <v>538500</v>
      </c>
      <c r="E44">
        <v>1140</v>
      </c>
      <c r="F44">
        <v>1591.5</v>
      </c>
      <c r="G44">
        <v>19.739999999999998</v>
      </c>
      <c r="H44">
        <v>0.5</v>
      </c>
      <c r="I44">
        <v>10</v>
      </c>
      <c r="J44">
        <v>0</v>
      </c>
      <c r="K44">
        <v>6.9999999999999994E-5</v>
      </c>
      <c r="L44">
        <v>10</v>
      </c>
      <c r="M44">
        <v>0</v>
      </c>
      <c r="N44">
        <v>1E-4</v>
      </c>
      <c r="O44">
        <v>10</v>
      </c>
      <c r="P44">
        <v>4.8855078634993086E-10</v>
      </c>
      <c r="Q44">
        <v>5.9937001568168622E-14</v>
      </c>
      <c r="R44">
        <v>2.0483102141884881</v>
      </c>
      <c r="S44">
        <v>4.5001093508798049E-11</v>
      </c>
      <c r="T44">
        <v>1.8720748090422981E-10</v>
      </c>
      <c r="U44">
        <v>2.1908528911668168</v>
      </c>
      <c r="V44">
        <v>9.2114253972859246E-6</v>
      </c>
      <c r="W44">
        <v>3.8320129651074198E-5</v>
      </c>
      <c r="X44">
        <v>2.1908528985493989</v>
      </c>
      <c r="Y44">
        <v>1.197448140122827E-14</v>
      </c>
      <c r="Z44">
        <v>1.4811265989567511E-10</v>
      </c>
      <c r="AA44" s="39">
        <f t="shared" si="2"/>
        <v>5.0053943515266264</v>
      </c>
      <c r="AB44" s="39">
        <f t="shared" si="3"/>
        <v>1.2639532706798433</v>
      </c>
      <c r="AC44" s="40" t="str">
        <f t="shared" si="4"/>
        <v>D51591.5</v>
      </c>
      <c r="AD44" s="41">
        <v>1000</v>
      </c>
      <c r="AE44" s="42">
        <f t="shared" si="5"/>
        <v>4.5001093508798047E-8</v>
      </c>
      <c r="AF44" s="43">
        <f t="shared" si="6"/>
        <v>1.8720748090422981E-7</v>
      </c>
      <c r="AG44" s="39">
        <f t="shared" si="7"/>
        <v>2.1908528911668168</v>
      </c>
      <c r="AH44" s="41">
        <v>1000000000000</v>
      </c>
      <c r="AI44" s="46">
        <f t="shared" si="8"/>
        <v>488.55078634993083</v>
      </c>
      <c r="AJ44" s="44">
        <f t="shared" si="9"/>
        <v>5.993700156816862E-2</v>
      </c>
      <c r="AK44" s="44">
        <f t="shared" si="10"/>
        <v>2.0483102141884881</v>
      </c>
      <c r="AL44" s="44">
        <f t="shared" si="11"/>
        <v>1591.5</v>
      </c>
    </row>
    <row r="45" spans="1:38">
      <c r="A45" t="s">
        <v>80</v>
      </c>
      <c r="B45">
        <v>1591.5</v>
      </c>
      <c r="C45" t="s">
        <v>40</v>
      </c>
      <c r="D45">
        <v>641458</v>
      </c>
      <c r="E45">
        <v>1058</v>
      </c>
      <c r="F45">
        <v>1591.5</v>
      </c>
      <c r="G45">
        <v>19.73</v>
      </c>
      <c r="H45">
        <v>0.5</v>
      </c>
      <c r="I45">
        <v>10</v>
      </c>
      <c r="J45">
        <v>0</v>
      </c>
      <c r="K45">
        <v>6.9999999999999994E-5</v>
      </c>
      <c r="L45">
        <v>10</v>
      </c>
      <c r="M45">
        <v>0</v>
      </c>
      <c r="N45">
        <v>1E-4</v>
      </c>
      <c r="O45">
        <v>10</v>
      </c>
      <c r="P45">
        <v>5.9152454936186195E-10</v>
      </c>
      <c r="Q45">
        <v>7.1894496201180138E-14</v>
      </c>
      <c r="R45">
        <v>2.048827644427055</v>
      </c>
      <c r="S45">
        <v>-3.7000899107233953E-11</v>
      </c>
      <c r="T45">
        <v>2.2541058055927511E-10</v>
      </c>
      <c r="U45">
        <v>2.2017081912083798</v>
      </c>
      <c r="V45">
        <v>-6.2553698523885897E-6</v>
      </c>
      <c r="W45">
        <v>3.810789972491809E-5</v>
      </c>
      <c r="X45">
        <v>2.2017081869938182</v>
      </c>
      <c r="Y45">
        <v>1.4239904187490751E-14</v>
      </c>
      <c r="Z45">
        <v>1.7591471239585609E-10</v>
      </c>
      <c r="AA45" s="39">
        <f t="shared" si="2"/>
        <v>5.0488047710557558</v>
      </c>
      <c r="AB45" s="39">
        <f t="shared" si="3"/>
        <v>1.2813628689113836</v>
      </c>
      <c r="AC45" s="40" t="str">
        <f t="shared" si="4"/>
        <v>D61591.5</v>
      </c>
      <c r="AD45" s="41">
        <v>1000</v>
      </c>
      <c r="AE45" s="42">
        <f t="shared" si="5"/>
        <v>-3.7000899107233953E-8</v>
      </c>
      <c r="AF45" s="43">
        <f t="shared" si="6"/>
        <v>2.2541058055927512E-7</v>
      </c>
      <c r="AG45" s="39">
        <f t="shared" si="7"/>
        <v>2.2017081912083798</v>
      </c>
      <c r="AH45" s="41">
        <v>1000000000000</v>
      </c>
      <c r="AI45" s="46">
        <f t="shared" si="8"/>
        <v>591.524549361862</v>
      </c>
      <c r="AJ45" s="44">
        <f t="shared" si="9"/>
        <v>7.1894496201180144E-2</v>
      </c>
      <c r="AK45" s="44">
        <f t="shared" si="10"/>
        <v>2.048827644427055</v>
      </c>
      <c r="AL45" s="44">
        <f t="shared" si="11"/>
        <v>1591.5</v>
      </c>
    </row>
    <row r="46" spans="1:38">
      <c r="A46" t="s">
        <v>81</v>
      </c>
      <c r="B46">
        <v>1591.5</v>
      </c>
      <c r="C46" t="s">
        <v>40</v>
      </c>
      <c r="D46">
        <v>740537</v>
      </c>
      <c r="E46">
        <v>1164</v>
      </c>
      <c r="F46">
        <v>1591.5</v>
      </c>
      <c r="G46">
        <v>19.739999999999998</v>
      </c>
      <c r="H46">
        <v>0.5</v>
      </c>
      <c r="I46">
        <v>10</v>
      </c>
      <c r="J46">
        <v>0</v>
      </c>
      <c r="K46">
        <v>6.9999999999999994E-5</v>
      </c>
      <c r="L46">
        <v>10</v>
      </c>
      <c r="M46">
        <v>0</v>
      </c>
      <c r="N46">
        <v>1E-4</v>
      </c>
      <c r="O46">
        <v>10</v>
      </c>
      <c r="P46">
        <v>6.9061871849353849E-10</v>
      </c>
      <c r="Q46">
        <v>8.2751581484316205E-14</v>
      </c>
      <c r="R46">
        <v>2.047826546831252</v>
      </c>
      <c r="S46">
        <v>6.9001676713490356E-11</v>
      </c>
      <c r="T46">
        <v>2.6235546390226792E-10</v>
      </c>
      <c r="U46">
        <v>2.2083070225203492</v>
      </c>
      <c r="V46">
        <v>9.9915942055048683E-6</v>
      </c>
      <c r="W46">
        <v>3.7989646786424838E-5</v>
      </c>
      <c r="X46">
        <v>2.208307028610939</v>
      </c>
      <c r="Y46">
        <v>1.6419975908387641E-14</v>
      </c>
      <c r="Z46">
        <v>2.0266930708170309E-10</v>
      </c>
      <c r="AA46" s="39">
        <f t="shared" si="2"/>
        <v>5.0396895796932988</v>
      </c>
      <c r="AB46" s="39">
        <f t="shared" si="3"/>
        <v>1.2945002264033165</v>
      </c>
      <c r="AC46" s="40" t="str">
        <f t="shared" si="4"/>
        <v>D71591.5</v>
      </c>
      <c r="AD46" s="41">
        <v>1000</v>
      </c>
      <c r="AE46" s="42">
        <f t="shared" si="5"/>
        <v>6.9001676713490356E-8</v>
      </c>
      <c r="AF46" s="43">
        <f t="shared" si="6"/>
        <v>2.6235546390226789E-7</v>
      </c>
      <c r="AG46" s="39">
        <f t="shared" si="7"/>
        <v>2.2083070225203492</v>
      </c>
      <c r="AH46" s="41">
        <v>1000000000000</v>
      </c>
      <c r="AI46" s="46">
        <f t="shared" si="8"/>
        <v>690.61871849353849</v>
      </c>
      <c r="AJ46" s="46">
        <f t="shared" si="9"/>
        <v>8.2751581484316203E-2</v>
      </c>
      <c r="AK46" s="44">
        <f t="shared" si="10"/>
        <v>2.047826546831252</v>
      </c>
      <c r="AL46" s="44">
        <f t="shared" si="11"/>
        <v>1591.5</v>
      </c>
    </row>
    <row r="47" spans="1:38">
      <c r="A47" t="s">
        <v>82</v>
      </c>
      <c r="B47">
        <v>1591.5</v>
      </c>
      <c r="C47" t="s">
        <v>40</v>
      </c>
      <c r="D47">
        <v>837056</v>
      </c>
      <c r="E47">
        <v>1308</v>
      </c>
      <c r="F47">
        <v>1591.5</v>
      </c>
      <c r="G47">
        <v>19.739999999999998</v>
      </c>
      <c r="H47">
        <v>0.5</v>
      </c>
      <c r="I47">
        <v>10</v>
      </c>
      <c r="J47">
        <v>0</v>
      </c>
      <c r="K47">
        <v>6.9999999999999994E-5</v>
      </c>
      <c r="L47">
        <v>10</v>
      </c>
      <c r="M47">
        <v>0</v>
      </c>
      <c r="N47">
        <v>1E-4</v>
      </c>
      <c r="O47">
        <v>10</v>
      </c>
      <c r="P47">
        <v>7.8715249568568099E-10</v>
      </c>
      <c r="Q47">
        <v>9.3668542627683626E-14</v>
      </c>
      <c r="R47">
        <v>2.0476153959437711</v>
      </c>
      <c r="S47">
        <v>2.1300517594164399E-10</v>
      </c>
      <c r="T47">
        <v>2.9844691413695278E-10</v>
      </c>
      <c r="U47">
        <v>2.2126492702716432</v>
      </c>
      <c r="V47">
        <v>2.706105778823811E-5</v>
      </c>
      <c r="W47">
        <v>3.7915929069507327E-5</v>
      </c>
      <c r="X47">
        <v>2.212649285651958</v>
      </c>
      <c r="Y47">
        <v>1.8543719006614771E-14</v>
      </c>
      <c r="Z47">
        <v>2.2873261741470271E-10</v>
      </c>
      <c r="AA47" s="39">
        <f t="shared" si="2"/>
        <v>5.0512274584332797</v>
      </c>
      <c r="AB47" s="39">
        <f t="shared" si="3"/>
        <v>1.3047851133354316</v>
      </c>
      <c r="AC47" s="40" t="str">
        <f t="shared" si="4"/>
        <v>D81591.5</v>
      </c>
      <c r="AD47" s="41">
        <v>1000</v>
      </c>
      <c r="AE47" s="42">
        <f t="shared" si="5"/>
        <v>2.1300517594164398E-7</v>
      </c>
      <c r="AF47" s="43">
        <f t="shared" si="6"/>
        <v>2.9844691413695279E-7</v>
      </c>
      <c r="AG47" s="39">
        <f t="shared" si="7"/>
        <v>2.2126492702716432</v>
      </c>
      <c r="AH47" s="41">
        <v>1000000000000</v>
      </c>
      <c r="AI47" s="46">
        <f t="shared" si="8"/>
        <v>787.15249568568095</v>
      </c>
      <c r="AJ47" s="46">
        <f t="shared" si="9"/>
        <v>9.3668542627683621E-2</v>
      </c>
      <c r="AK47" s="44">
        <f t="shared" si="10"/>
        <v>2.0476153959437711</v>
      </c>
      <c r="AL47" s="44">
        <f t="shared" si="11"/>
        <v>1591.5</v>
      </c>
    </row>
    <row r="48" spans="1:38">
      <c r="A48" t="s">
        <v>83</v>
      </c>
      <c r="B48">
        <v>1591.5</v>
      </c>
      <c r="C48" t="s">
        <v>40</v>
      </c>
      <c r="D48">
        <v>936847</v>
      </c>
      <c r="E48">
        <v>1426</v>
      </c>
      <c r="F48">
        <v>1591.5</v>
      </c>
      <c r="G48">
        <v>19.739999999999998</v>
      </c>
      <c r="H48">
        <v>0.5</v>
      </c>
      <c r="I48">
        <v>10</v>
      </c>
      <c r="J48">
        <v>0</v>
      </c>
      <c r="K48">
        <v>6.9999999999999994E-5</v>
      </c>
      <c r="L48">
        <v>10</v>
      </c>
      <c r="M48">
        <v>0</v>
      </c>
      <c r="N48">
        <v>1E-4</v>
      </c>
      <c r="O48">
        <v>10</v>
      </c>
      <c r="P48">
        <v>8.8695877382554025E-10</v>
      </c>
      <c r="Q48">
        <v>1.049624921408368E-13</v>
      </c>
      <c r="R48">
        <v>2.0474216145547048</v>
      </c>
      <c r="S48">
        <v>3.3100804336471408E-10</v>
      </c>
      <c r="T48">
        <v>3.3582950465765971E-10</v>
      </c>
      <c r="U48">
        <v>2.2158102910788302</v>
      </c>
      <c r="V48">
        <v>3.7320598659176108E-5</v>
      </c>
      <c r="W48">
        <v>3.7864210026772072E-5</v>
      </c>
      <c r="X48">
        <v>2.215810310843318</v>
      </c>
      <c r="Y48">
        <v>2.0739457125691671E-14</v>
      </c>
      <c r="Z48">
        <v>2.5567947556118541E-10</v>
      </c>
      <c r="AA48" s="39">
        <f t="shared" si="2"/>
        <v>5.0610048037762345</v>
      </c>
      <c r="AB48" s="39">
        <f t="shared" si="3"/>
        <v>1.3134785415237367</v>
      </c>
      <c r="AC48" s="40" t="str">
        <f t="shared" si="4"/>
        <v>D91591.5</v>
      </c>
      <c r="AD48" s="41">
        <v>1000</v>
      </c>
      <c r="AE48" s="42">
        <f t="shared" si="5"/>
        <v>3.3100804336471406E-7</v>
      </c>
      <c r="AF48" s="43">
        <f t="shared" si="6"/>
        <v>3.3582950465765968E-7</v>
      </c>
      <c r="AG48" s="39">
        <f t="shared" si="7"/>
        <v>2.2158102910788302</v>
      </c>
      <c r="AH48" s="41">
        <v>1000000000000</v>
      </c>
      <c r="AI48" s="46">
        <f t="shared" si="8"/>
        <v>886.95877382554022</v>
      </c>
      <c r="AJ48" s="46">
        <f t="shared" si="9"/>
        <v>0.10496249214083679</v>
      </c>
      <c r="AK48" s="44">
        <f t="shared" si="10"/>
        <v>2.0474216145547048</v>
      </c>
      <c r="AL48" s="44">
        <f t="shared" si="11"/>
        <v>1591.5</v>
      </c>
    </row>
    <row r="49" spans="1:38">
      <c r="A49" t="s">
        <v>84</v>
      </c>
      <c r="B49">
        <v>1591.5</v>
      </c>
      <c r="C49" t="s">
        <v>40</v>
      </c>
      <c r="D49">
        <v>1033147</v>
      </c>
      <c r="E49">
        <v>1534</v>
      </c>
      <c r="F49">
        <v>1591.5</v>
      </c>
      <c r="G49">
        <v>19.739999999999998</v>
      </c>
      <c r="H49">
        <v>0.5</v>
      </c>
      <c r="I49">
        <v>10</v>
      </c>
      <c r="J49">
        <v>0</v>
      </c>
      <c r="K49">
        <v>6.9999999999999994E-5</v>
      </c>
      <c r="L49">
        <v>10</v>
      </c>
      <c r="M49">
        <v>0</v>
      </c>
      <c r="N49">
        <v>1E-4</v>
      </c>
      <c r="O49">
        <v>10</v>
      </c>
      <c r="P49">
        <v>9.8327351748848033E-10</v>
      </c>
      <c r="Q49">
        <v>1.158660995123804E-13</v>
      </c>
      <c r="R49">
        <v>2.0472570264382348</v>
      </c>
      <c r="S49">
        <v>4.3901066778582941E-10</v>
      </c>
      <c r="T49">
        <v>3.7194897989882867E-10</v>
      </c>
      <c r="U49">
        <v>2.2180327572150169</v>
      </c>
      <c r="V49">
        <v>4.4649255304170151E-5</v>
      </c>
      <c r="W49">
        <v>3.782879565991914E-5</v>
      </c>
      <c r="X49">
        <v>2.2180327794683219</v>
      </c>
      <c r="Y49">
        <v>2.2858381486276361E-14</v>
      </c>
      <c r="Z49">
        <v>2.8168364867806237E-10</v>
      </c>
      <c r="AA49" s="39">
        <f t="shared" si="2"/>
        <v>5.0688671716299645</v>
      </c>
      <c r="AB49" s="39">
        <f t="shared" si="3"/>
        <v>1.3204493112908056</v>
      </c>
      <c r="AC49" s="40" t="str">
        <f t="shared" si="4"/>
        <v>D101591.5</v>
      </c>
      <c r="AD49" s="41">
        <v>1000</v>
      </c>
      <c r="AE49" s="42">
        <f t="shared" si="5"/>
        <v>4.3901066778582941E-7</v>
      </c>
      <c r="AF49" s="43">
        <f t="shared" si="6"/>
        <v>3.7194897989882869E-7</v>
      </c>
      <c r="AG49" s="39">
        <f t="shared" si="7"/>
        <v>2.2180327572150169</v>
      </c>
      <c r="AH49" s="41">
        <v>1000000000000</v>
      </c>
      <c r="AI49" s="46">
        <f t="shared" si="8"/>
        <v>983.27351748848037</v>
      </c>
      <c r="AJ49" s="46">
        <f t="shared" si="9"/>
        <v>0.1158660995123804</v>
      </c>
      <c r="AK49" s="44">
        <f t="shared" si="10"/>
        <v>2.0472570264382348</v>
      </c>
      <c r="AL49" s="44">
        <f t="shared" si="11"/>
        <v>1591.5</v>
      </c>
    </row>
    <row r="50" spans="1:38">
      <c r="A50" t="s">
        <v>136</v>
      </c>
      <c r="B50">
        <v>1591.5</v>
      </c>
      <c r="C50" t="s">
        <v>40</v>
      </c>
      <c r="D50">
        <v>0</v>
      </c>
      <c r="E50">
        <v>17</v>
      </c>
      <c r="F50">
        <v>1591.4</v>
      </c>
      <c r="G50">
        <v>19.84</v>
      </c>
      <c r="H50">
        <v>0.5</v>
      </c>
      <c r="I50">
        <v>10</v>
      </c>
      <c r="J50">
        <v>0</v>
      </c>
      <c r="K50">
        <v>6.9999999999999994E-5</v>
      </c>
      <c r="L50">
        <v>10</v>
      </c>
      <c r="M50">
        <v>0</v>
      </c>
      <c r="N50">
        <v>1E-4</v>
      </c>
      <c r="O50">
        <v>10</v>
      </c>
      <c r="P50">
        <v>0</v>
      </c>
      <c r="Q50">
        <v>3.2280825676722471E-15</v>
      </c>
      <c r="R50">
        <v>2.089469961393533</v>
      </c>
      <c r="S50">
        <v>1.7000413103323691E-11</v>
      </c>
      <c r="T50">
        <v>3.2276668503679878E-11</v>
      </c>
      <c r="U50">
        <v>2.089469961414669</v>
      </c>
      <c r="V50">
        <v>1.25675505843911E-16</v>
      </c>
      <c r="W50">
        <v>0</v>
      </c>
      <c r="AA50" s="39" t="e">
        <f t="shared" si="2"/>
        <v>#DIV/0!</v>
      </c>
      <c r="AB50" s="39" t="e">
        <f t="shared" si="3"/>
        <v>#DIV/0!</v>
      </c>
      <c r="AC50" s="40" t="str">
        <f t="shared" si="4"/>
        <v>coax zero1591.5</v>
      </c>
      <c r="AD50" s="41">
        <v>1000</v>
      </c>
      <c r="AE50" s="42">
        <f t="shared" si="5"/>
        <v>1.7000413103323692E-8</v>
      </c>
      <c r="AF50" s="43">
        <f t="shared" si="6"/>
        <v>3.2276668503679875E-8</v>
      </c>
      <c r="AG50" s="39">
        <f t="shared" si="7"/>
        <v>2.089469961414669</v>
      </c>
      <c r="AH50" s="41">
        <v>1000000000000</v>
      </c>
      <c r="AI50" s="46">
        <f t="shared" si="8"/>
        <v>0</v>
      </c>
      <c r="AJ50" s="46">
        <f t="shared" si="9"/>
        <v>3.2280825676722471E-3</v>
      </c>
      <c r="AK50" s="44">
        <f t="shared" si="10"/>
        <v>2.089469961393533</v>
      </c>
      <c r="AL50" s="44">
        <f t="shared" si="11"/>
        <v>1591.5</v>
      </c>
    </row>
    <row r="51" spans="1:38">
      <c r="A51" t="s">
        <v>39</v>
      </c>
      <c r="B51">
        <v>1591.5</v>
      </c>
      <c r="C51" t="s">
        <v>40</v>
      </c>
      <c r="D51">
        <v>999924</v>
      </c>
      <c r="E51">
        <v>-113</v>
      </c>
      <c r="F51">
        <v>1591.4</v>
      </c>
      <c r="G51">
        <v>19.62</v>
      </c>
      <c r="H51">
        <v>0.5</v>
      </c>
      <c r="I51">
        <v>10</v>
      </c>
      <c r="J51">
        <v>0</v>
      </c>
      <c r="K51">
        <v>6.9999999999999994E-5</v>
      </c>
      <c r="L51">
        <v>10</v>
      </c>
      <c r="M51">
        <v>0</v>
      </c>
      <c r="N51">
        <v>1E-4</v>
      </c>
      <c r="O51">
        <v>10</v>
      </c>
      <c r="P51">
        <v>1.000077089744774E-9</v>
      </c>
      <c r="Q51">
        <v>1.2079441635341089E-13</v>
      </c>
      <c r="R51">
        <v>2.0551028982569659</v>
      </c>
      <c r="S51">
        <v>-1.130027459220928E-10</v>
      </c>
      <c r="T51">
        <v>3.774683668217422E-10</v>
      </c>
      <c r="U51">
        <v>2.22318025227802</v>
      </c>
      <c r="V51">
        <v>2.212737148022893E-14</v>
      </c>
      <c r="W51">
        <v>2.7269520841508562E-10</v>
      </c>
      <c r="AA51" s="39" t="e">
        <f t="shared" si="2"/>
        <v>#DIV/0!</v>
      </c>
      <c r="AB51" s="39" t="e">
        <f t="shared" si="3"/>
        <v>#DIV/0!</v>
      </c>
      <c r="AC51" s="40" t="str">
        <f t="shared" si="4"/>
        <v>GR1000A1591.5</v>
      </c>
      <c r="AD51" s="41">
        <v>1000</v>
      </c>
      <c r="AE51" s="42">
        <f t="shared" si="5"/>
        <v>-1.130027459220928E-7</v>
      </c>
      <c r="AF51" s="43">
        <f t="shared" si="6"/>
        <v>3.7746836682174219E-7</v>
      </c>
      <c r="AG51" s="39">
        <f t="shared" si="7"/>
        <v>2.22318025227802</v>
      </c>
      <c r="AH51" s="41">
        <v>1000000000000</v>
      </c>
      <c r="AI51" s="46">
        <f t="shared" si="8"/>
        <v>1000.0770897447741</v>
      </c>
      <c r="AJ51" s="46">
        <f t="shared" si="9"/>
        <v>0.1207944163534109</v>
      </c>
      <c r="AK51" s="44">
        <f t="shared" si="10"/>
        <v>2.0551028982569659</v>
      </c>
      <c r="AL51" s="44">
        <f t="shared" si="11"/>
        <v>1591.5</v>
      </c>
    </row>
    <row r="52" spans="1:38">
      <c r="A52" t="s">
        <v>41</v>
      </c>
      <c r="B52">
        <v>1591.5</v>
      </c>
      <c r="C52" t="s">
        <v>40</v>
      </c>
      <c r="D52">
        <v>999907</v>
      </c>
      <c r="E52">
        <v>-83</v>
      </c>
      <c r="F52">
        <v>1591.4</v>
      </c>
      <c r="G52">
        <v>19.62</v>
      </c>
      <c r="H52">
        <v>0.5</v>
      </c>
      <c r="I52">
        <v>10</v>
      </c>
      <c r="J52">
        <v>0</v>
      </c>
      <c r="K52">
        <v>6.9999999999999994E-5</v>
      </c>
      <c r="L52">
        <v>10</v>
      </c>
      <c r="M52">
        <v>0</v>
      </c>
      <c r="N52">
        <v>1E-4</v>
      </c>
      <c r="O52">
        <v>10</v>
      </c>
      <c r="P52">
        <v>1.00006008714205E-9</v>
      </c>
      <c r="Q52">
        <v>1.2079236383609519E-13</v>
      </c>
      <c r="R52">
        <v>2.055102893583844</v>
      </c>
      <c r="S52">
        <v>-8.3002016916227444E-11</v>
      </c>
      <c r="T52">
        <v>3.7746197421630982E-10</v>
      </c>
      <c r="U52">
        <v>2.223180087262616</v>
      </c>
      <c r="V52">
        <v>2.2126997422969021E-14</v>
      </c>
      <c r="W52">
        <v>2.7269061814337232E-10</v>
      </c>
      <c r="AA52" s="39" t="e">
        <f t="shared" si="2"/>
        <v>#DIV/0!</v>
      </c>
      <c r="AB52" s="39" t="e">
        <f t="shared" si="3"/>
        <v>#DIV/0!</v>
      </c>
      <c r="AC52" s="40" t="str">
        <f t="shared" si="4"/>
        <v>GR1000B1591.5</v>
      </c>
      <c r="AD52" s="41">
        <v>1000</v>
      </c>
      <c r="AE52" s="42">
        <f t="shared" si="5"/>
        <v>-8.3002016916227449E-8</v>
      </c>
      <c r="AF52" s="43">
        <f t="shared" si="6"/>
        <v>3.7746197421630983E-7</v>
      </c>
      <c r="AG52" s="39">
        <f t="shared" si="7"/>
        <v>2.223180087262616</v>
      </c>
      <c r="AH52" s="41">
        <v>1000000000000</v>
      </c>
      <c r="AI52" s="46">
        <f t="shared" si="8"/>
        <v>1000.06008714205</v>
      </c>
      <c r="AJ52" s="46">
        <f t="shared" si="9"/>
        <v>0.12079236383609519</v>
      </c>
      <c r="AK52" s="44">
        <f t="shared" si="10"/>
        <v>2.055102893583844</v>
      </c>
      <c r="AL52" s="44">
        <f t="shared" si="11"/>
        <v>1591.5</v>
      </c>
    </row>
    <row r="53" spans="1:38">
      <c r="A53" t="s">
        <v>85</v>
      </c>
      <c r="B53">
        <v>1591.5</v>
      </c>
      <c r="C53" t="s">
        <v>40</v>
      </c>
      <c r="D53">
        <v>60487</v>
      </c>
      <c r="E53">
        <v>1341</v>
      </c>
      <c r="F53">
        <v>1591.7</v>
      </c>
      <c r="G53">
        <v>19.62</v>
      </c>
      <c r="H53">
        <v>0.5</v>
      </c>
      <c r="I53">
        <v>10</v>
      </c>
      <c r="J53">
        <v>0</v>
      </c>
      <c r="K53">
        <v>6.9999999999999994E-5</v>
      </c>
      <c r="L53">
        <v>10</v>
      </c>
      <c r="M53">
        <v>0</v>
      </c>
      <c r="N53">
        <v>1E-4</v>
      </c>
      <c r="O53">
        <v>10</v>
      </c>
      <c r="P53">
        <v>1.046460189974395E-11</v>
      </c>
      <c r="Q53">
        <v>1.285280419110367E-12</v>
      </c>
      <c r="R53">
        <v>2.5704573942557332</v>
      </c>
      <c r="S53">
        <v>2.4600597784809563E-10</v>
      </c>
      <c r="T53">
        <v>4.4313182611364462E-11</v>
      </c>
      <c r="U53">
        <v>2.0218869382643549</v>
      </c>
      <c r="V53">
        <v>2.3509123518041328E-3</v>
      </c>
      <c r="W53">
        <v>4.804886736350484E-4</v>
      </c>
      <c r="X53">
        <v>2.0217101920671858</v>
      </c>
      <c r="Y53">
        <v>1.4565695529604999E-15</v>
      </c>
      <c r="Z53">
        <v>1.9035791090866979E-11</v>
      </c>
      <c r="AA53" s="39">
        <f t="shared" si="2"/>
        <v>882.40236554307683</v>
      </c>
      <c r="AB53" s="39">
        <f t="shared" si="3"/>
        <v>2.3278876301928482</v>
      </c>
      <c r="AC53" s="40" t="str">
        <f t="shared" si="4"/>
        <v>E11591.5</v>
      </c>
      <c r="AD53" s="41">
        <v>1000</v>
      </c>
      <c r="AE53" s="42">
        <f t="shared" si="5"/>
        <v>2.4600597784809564E-7</v>
      </c>
      <c r="AF53" s="43">
        <f t="shared" si="6"/>
        <v>4.4313182611364459E-8</v>
      </c>
      <c r="AG53" s="39">
        <f t="shared" si="7"/>
        <v>2.0218869382643549</v>
      </c>
      <c r="AH53" s="41">
        <v>1000000000000</v>
      </c>
      <c r="AI53" s="46">
        <f t="shared" si="8"/>
        <v>10.464601899743949</v>
      </c>
      <c r="AJ53" s="46">
        <f t="shared" si="9"/>
        <v>1.2852804191103671</v>
      </c>
      <c r="AK53" s="44">
        <f t="shared" si="10"/>
        <v>2.5704573942557332</v>
      </c>
      <c r="AL53" s="44">
        <f t="shared" si="11"/>
        <v>1591.5</v>
      </c>
    </row>
    <row r="54" spans="1:38">
      <c r="A54" t="s">
        <v>86</v>
      </c>
      <c r="B54">
        <v>1591.5</v>
      </c>
      <c r="C54" t="s">
        <v>40</v>
      </c>
      <c r="D54">
        <v>71300</v>
      </c>
      <c r="E54">
        <v>1391</v>
      </c>
      <c r="F54">
        <v>1591.7</v>
      </c>
      <c r="G54">
        <v>19.61</v>
      </c>
      <c r="H54">
        <v>0.5</v>
      </c>
      <c r="I54">
        <v>10</v>
      </c>
      <c r="J54">
        <v>0</v>
      </c>
      <c r="K54">
        <v>6.9999999999999994E-5</v>
      </c>
      <c r="L54">
        <v>10</v>
      </c>
      <c r="M54">
        <v>0</v>
      </c>
      <c r="N54">
        <v>1E-4</v>
      </c>
      <c r="O54">
        <v>10</v>
      </c>
      <c r="P54">
        <v>2.1279257384971069E-11</v>
      </c>
      <c r="Q54">
        <v>1.285278265356133E-12</v>
      </c>
      <c r="R54">
        <v>2.5704318515995861</v>
      </c>
      <c r="S54">
        <v>2.9600719285787142E-10</v>
      </c>
      <c r="T54">
        <v>4.471191281729928E-11</v>
      </c>
      <c r="U54">
        <v>2.0195219161193321</v>
      </c>
      <c r="V54">
        <v>1.3911029942762141E-3</v>
      </c>
      <c r="W54">
        <v>2.1954872454871819E-4</v>
      </c>
      <c r="X54">
        <v>2.0130793907467308</v>
      </c>
      <c r="Y54">
        <v>1.6944919736354959E-15</v>
      </c>
      <c r="Z54">
        <v>2.1956024315412301E-11</v>
      </c>
      <c r="AA54" s="39">
        <f t="shared" si="2"/>
        <v>758.50360187814658</v>
      </c>
      <c r="AB54" s="39">
        <f t="shared" si="3"/>
        <v>2.0364302833237984</v>
      </c>
      <c r="AC54" s="40" t="str">
        <f t="shared" si="4"/>
        <v>E21591.5</v>
      </c>
      <c r="AD54" s="41">
        <v>1000</v>
      </c>
      <c r="AE54" s="42">
        <f t="shared" si="5"/>
        <v>2.9600719285787142E-7</v>
      </c>
      <c r="AF54" s="43">
        <f t="shared" si="6"/>
        <v>4.471191281729928E-8</v>
      </c>
      <c r="AG54" s="39">
        <f t="shared" si="7"/>
        <v>2.0195219161193321</v>
      </c>
      <c r="AH54" s="41">
        <v>1000000000000</v>
      </c>
      <c r="AI54" s="46">
        <f t="shared" si="8"/>
        <v>21.279257384971068</v>
      </c>
      <c r="AJ54" s="46">
        <f t="shared" si="9"/>
        <v>1.285278265356133</v>
      </c>
      <c r="AK54" s="44">
        <f t="shared" si="10"/>
        <v>2.5704318515995861</v>
      </c>
      <c r="AL54" s="44">
        <f t="shared" si="11"/>
        <v>1591.5</v>
      </c>
    </row>
    <row r="55" spans="1:38">
      <c r="A55" t="s">
        <v>87</v>
      </c>
      <c r="B55">
        <v>1591.5</v>
      </c>
      <c r="C55" t="s">
        <v>40</v>
      </c>
      <c r="D55">
        <v>81517</v>
      </c>
      <c r="E55">
        <v>1332</v>
      </c>
      <c r="F55">
        <v>1591.7</v>
      </c>
      <c r="G55">
        <v>19.600000000000001</v>
      </c>
      <c r="H55">
        <v>0.5</v>
      </c>
      <c r="I55">
        <v>10</v>
      </c>
      <c r="J55">
        <v>0</v>
      </c>
      <c r="K55">
        <v>6.9999999999999994E-5</v>
      </c>
      <c r="L55">
        <v>10</v>
      </c>
      <c r="M55">
        <v>0</v>
      </c>
      <c r="N55">
        <v>1E-4</v>
      </c>
      <c r="O55">
        <v>10</v>
      </c>
      <c r="P55">
        <v>3.149782162177543E-11</v>
      </c>
      <c r="Q55">
        <v>1.2852757739010681E-12</v>
      </c>
      <c r="R55">
        <v>2.570402297343509</v>
      </c>
      <c r="S55">
        <v>2.3700575914633629E-10</v>
      </c>
      <c r="T55">
        <v>4.5341723756163423E-11</v>
      </c>
      <c r="U55">
        <v>2.0164684199673562</v>
      </c>
      <c r="V55">
        <v>7.524746416808101E-4</v>
      </c>
      <c r="W55">
        <v>1.457587743583932E-4</v>
      </c>
      <c r="X55">
        <v>2.013723530987257</v>
      </c>
      <c r="Y55">
        <v>1.919300386845192E-15</v>
      </c>
      <c r="Z55">
        <v>2.4715297676660759E-11</v>
      </c>
      <c r="AA55" s="39">
        <f t="shared" si="2"/>
        <v>669.65847696915853</v>
      </c>
      <c r="AB55" s="39">
        <f t="shared" si="3"/>
        <v>1.8345611025749726</v>
      </c>
      <c r="AC55" s="40" t="str">
        <f t="shared" si="4"/>
        <v>E31591.5</v>
      </c>
      <c r="AD55" s="41">
        <v>1000</v>
      </c>
      <c r="AE55" s="42">
        <f t="shared" si="5"/>
        <v>2.3700575914633629E-7</v>
      </c>
      <c r="AF55" s="43">
        <f t="shared" si="6"/>
        <v>4.5341723756163422E-8</v>
      </c>
      <c r="AG55" s="39">
        <f t="shared" si="7"/>
        <v>2.0164684199673562</v>
      </c>
      <c r="AH55" s="41">
        <v>1000000000000</v>
      </c>
      <c r="AI55" s="46">
        <f t="shared" si="8"/>
        <v>31.497821621775429</v>
      </c>
      <c r="AJ55" s="46">
        <f t="shared" si="9"/>
        <v>1.2852757739010681</v>
      </c>
      <c r="AK55" s="44">
        <f t="shared" si="10"/>
        <v>2.570402297343509</v>
      </c>
      <c r="AL55" s="44">
        <f t="shared" si="11"/>
        <v>1591.5</v>
      </c>
    </row>
    <row r="56" spans="1:38">
      <c r="A56" t="s">
        <v>88</v>
      </c>
      <c r="B56">
        <v>1591.5</v>
      </c>
      <c r="C56" t="s">
        <v>40</v>
      </c>
      <c r="D56">
        <v>91813</v>
      </c>
      <c r="E56">
        <v>1324</v>
      </c>
      <c r="F56">
        <v>1591.7</v>
      </c>
      <c r="G56">
        <v>19.600000000000001</v>
      </c>
      <c r="H56">
        <v>0.5</v>
      </c>
      <c r="I56">
        <v>10</v>
      </c>
      <c r="J56">
        <v>0</v>
      </c>
      <c r="K56">
        <v>6.9999999999999994E-5</v>
      </c>
      <c r="L56">
        <v>10</v>
      </c>
      <c r="M56">
        <v>0</v>
      </c>
      <c r="N56">
        <v>1E-4</v>
      </c>
      <c r="O56">
        <v>10</v>
      </c>
      <c r="P56">
        <v>4.1795397953588841E-11</v>
      </c>
      <c r="Q56">
        <v>1.2852729789996951E-12</v>
      </c>
      <c r="R56">
        <v>2.570369135191243</v>
      </c>
      <c r="S56">
        <v>2.290055647447718E-10</v>
      </c>
      <c r="T56">
        <v>4.6228163126021843E-11</v>
      </c>
      <c r="U56">
        <v>2.0133391103383902</v>
      </c>
      <c r="V56">
        <v>5.4793754508044375E-4</v>
      </c>
      <c r="W56">
        <v>1.113147908596344E-4</v>
      </c>
      <c r="X56">
        <v>2.0119115405372661</v>
      </c>
      <c r="Y56">
        <v>2.1458470661450869E-15</v>
      </c>
      <c r="Z56">
        <v>2.7495906321802592E-11</v>
      </c>
      <c r="AA56" s="39">
        <f t="shared" si="2"/>
        <v>598.95833178299483</v>
      </c>
      <c r="AB56" s="39">
        <f t="shared" si="3"/>
        <v>1.6812743899031146</v>
      </c>
      <c r="AC56" s="40" t="str">
        <f t="shared" si="4"/>
        <v>E41591.5</v>
      </c>
      <c r="AD56" s="41">
        <v>1000</v>
      </c>
      <c r="AE56" s="42">
        <f t="shared" si="5"/>
        <v>2.2900556474477181E-7</v>
      </c>
      <c r="AF56" s="43">
        <f t="shared" si="6"/>
        <v>4.6228163126021844E-8</v>
      </c>
      <c r="AG56" s="39">
        <f t="shared" si="7"/>
        <v>2.0133391103383902</v>
      </c>
      <c r="AH56" s="41">
        <v>1000000000000</v>
      </c>
      <c r="AI56" s="46">
        <f t="shared" si="8"/>
        <v>41.795397953588839</v>
      </c>
      <c r="AJ56" s="46">
        <f t="shared" si="9"/>
        <v>1.2852729789996951</v>
      </c>
      <c r="AK56" s="44">
        <f t="shared" si="10"/>
        <v>2.570369135191243</v>
      </c>
      <c r="AL56" s="44">
        <f t="shared" si="11"/>
        <v>1591.5</v>
      </c>
    </row>
    <row r="57" spans="1:38">
      <c r="A57" t="s">
        <v>89</v>
      </c>
      <c r="B57">
        <v>1591.5</v>
      </c>
      <c r="C57" t="s">
        <v>40</v>
      </c>
      <c r="D57">
        <v>101710</v>
      </c>
      <c r="E57">
        <v>1334</v>
      </c>
      <c r="F57">
        <v>1591.7</v>
      </c>
      <c r="G57">
        <v>19.61</v>
      </c>
      <c r="H57">
        <v>0.5</v>
      </c>
      <c r="I57">
        <v>10</v>
      </c>
      <c r="J57">
        <v>0</v>
      </c>
      <c r="K57">
        <v>6.9999999999999994E-5</v>
      </c>
      <c r="L57">
        <v>10</v>
      </c>
      <c r="M57">
        <v>0</v>
      </c>
      <c r="N57">
        <v>1E-4</v>
      </c>
      <c r="O57">
        <v>10</v>
      </c>
      <c r="P57">
        <v>5.1693913197951418E-11</v>
      </c>
      <c r="Q57">
        <v>1.2852701346203241E-12</v>
      </c>
      <c r="R57">
        <v>2.5703353770280231</v>
      </c>
      <c r="S57">
        <v>2.3900580774672711E-10</v>
      </c>
      <c r="T57">
        <v>4.7318846395758112E-11</v>
      </c>
      <c r="U57">
        <v>2.0109578737558089</v>
      </c>
      <c r="V57">
        <v>4.6236242590305882E-4</v>
      </c>
      <c r="W57">
        <v>9.1936686029938053E-5</v>
      </c>
      <c r="X57">
        <v>2.010009213002633</v>
      </c>
      <c r="Y57">
        <v>2.363614401521064E-15</v>
      </c>
      <c r="Z57">
        <v>3.0168758279938623E-11</v>
      </c>
      <c r="AA57" s="39">
        <f t="shared" si="2"/>
        <v>543.7731864356598</v>
      </c>
      <c r="AB57" s="39">
        <f t="shared" si="3"/>
        <v>1.5684717931272569</v>
      </c>
      <c r="AC57" s="40" t="str">
        <f t="shared" si="4"/>
        <v>E51591.5</v>
      </c>
      <c r="AD57" s="41">
        <v>1000</v>
      </c>
      <c r="AE57" s="42">
        <f t="shared" si="5"/>
        <v>2.390058077467271E-7</v>
      </c>
      <c r="AF57" s="43">
        <f t="shared" si="6"/>
        <v>4.7318846395758111E-8</v>
      </c>
      <c r="AG57" s="39">
        <f t="shared" si="7"/>
        <v>2.0109578737558089</v>
      </c>
      <c r="AH57" s="41">
        <v>1000000000000</v>
      </c>
      <c r="AI57" s="46">
        <f t="shared" si="8"/>
        <v>51.693913197951417</v>
      </c>
      <c r="AJ57" s="46">
        <f t="shared" si="9"/>
        <v>1.2852701346203241</v>
      </c>
      <c r="AK57" s="44">
        <f t="shared" si="10"/>
        <v>2.5703353770280231</v>
      </c>
      <c r="AL57" s="44">
        <f t="shared" si="11"/>
        <v>1591.5</v>
      </c>
    </row>
    <row r="58" spans="1:38">
      <c r="A58" t="s">
        <v>90</v>
      </c>
      <c r="B58">
        <v>1591.5</v>
      </c>
      <c r="C58" t="s">
        <v>40</v>
      </c>
      <c r="D58">
        <v>111557</v>
      </c>
      <c r="E58">
        <v>1338</v>
      </c>
      <c r="F58">
        <v>1591.7</v>
      </c>
      <c r="G58">
        <v>19.61</v>
      </c>
      <c r="H58">
        <v>0.5</v>
      </c>
      <c r="I58">
        <v>10</v>
      </c>
      <c r="J58">
        <v>0</v>
      </c>
      <c r="K58">
        <v>6.9999999999999994E-5</v>
      </c>
      <c r="L58">
        <v>10</v>
      </c>
      <c r="M58">
        <v>0</v>
      </c>
      <c r="N58">
        <v>1E-4</v>
      </c>
      <c r="O58">
        <v>10</v>
      </c>
      <c r="P58">
        <v>6.1542420787244981E-11</v>
      </c>
      <c r="Q58">
        <v>1.2852667833227609E-12</v>
      </c>
      <c r="R58">
        <v>2.5702955907214529</v>
      </c>
      <c r="S58">
        <v>2.4300590494750922E-10</v>
      </c>
      <c r="T58">
        <v>4.8632973574831429E-11</v>
      </c>
      <c r="U58">
        <v>2.0097064615466511</v>
      </c>
      <c r="V58">
        <v>3.9487145523164869E-4</v>
      </c>
      <c r="W58">
        <v>7.9262838776365056E-5</v>
      </c>
      <c r="X58">
        <v>2.0090567827854309</v>
      </c>
      <c r="Y58">
        <v>2.5802815684855219E-15</v>
      </c>
      <c r="Z58">
        <v>3.2828106893838352E-11</v>
      </c>
      <c r="AA58" s="39">
        <f t="shared" si="2"/>
        <v>498.11105850635488</v>
      </c>
      <c r="AB58" s="39">
        <f t="shared" si="3"/>
        <v>1.4814431344489001</v>
      </c>
      <c r="AC58" s="40" t="str">
        <f t="shared" si="4"/>
        <v>E61591.5</v>
      </c>
      <c r="AD58" s="41">
        <v>1000</v>
      </c>
      <c r="AE58" s="42">
        <f t="shared" si="5"/>
        <v>2.4300590494750923E-7</v>
      </c>
      <c r="AF58" s="43">
        <f t="shared" si="6"/>
        <v>4.8632973574831429E-8</v>
      </c>
      <c r="AG58" s="39">
        <f t="shared" si="7"/>
        <v>2.0097064615466511</v>
      </c>
      <c r="AH58" s="41">
        <v>1000000000000</v>
      </c>
      <c r="AI58" s="46">
        <f t="shared" si="8"/>
        <v>61.542420787244978</v>
      </c>
      <c r="AJ58" s="46">
        <f t="shared" si="9"/>
        <v>1.2852667833227609</v>
      </c>
      <c r="AK58" s="44">
        <f t="shared" si="10"/>
        <v>2.5702955907214529</v>
      </c>
      <c r="AL58" s="44">
        <f t="shared" si="11"/>
        <v>1591.5</v>
      </c>
    </row>
    <row r="59" spans="1:38">
      <c r="A59" t="s">
        <v>91</v>
      </c>
      <c r="B59">
        <v>1591.5</v>
      </c>
      <c r="C59" t="s">
        <v>40</v>
      </c>
      <c r="D59">
        <v>120990</v>
      </c>
      <c r="E59">
        <v>1319</v>
      </c>
      <c r="F59">
        <v>1591.7</v>
      </c>
      <c r="G59">
        <v>19.61</v>
      </c>
      <c r="H59">
        <v>0.5</v>
      </c>
      <c r="I59">
        <v>10</v>
      </c>
      <c r="J59">
        <v>0</v>
      </c>
      <c r="K59">
        <v>6.9999999999999994E-5</v>
      </c>
      <c r="L59">
        <v>10</v>
      </c>
      <c r="M59">
        <v>0</v>
      </c>
      <c r="N59">
        <v>1E-4</v>
      </c>
      <c r="O59">
        <v>10</v>
      </c>
      <c r="P59">
        <v>7.0976864992567061E-11</v>
      </c>
      <c r="Q59">
        <v>1.285263243956929E-12</v>
      </c>
      <c r="R59">
        <v>2.5702535578952199</v>
      </c>
      <c r="S59">
        <v>2.2400544324379471E-10</v>
      </c>
      <c r="T59">
        <v>5.009957200385247E-11</v>
      </c>
      <c r="U59">
        <v>2.009835703383513</v>
      </c>
      <c r="V59">
        <v>3.1561326458356552E-4</v>
      </c>
      <c r="W59">
        <v>7.0715186197403758E-5</v>
      </c>
      <c r="X59">
        <v>2.0094366893371389</v>
      </c>
      <c r="Y59">
        <v>2.787839341002608E-15</v>
      </c>
      <c r="Z59">
        <v>3.5375647817461388E-11</v>
      </c>
      <c r="AA59" s="39">
        <f t="shared" si="2"/>
        <v>461.02486074204757</v>
      </c>
      <c r="AB59" s="39">
        <f t="shared" si="3"/>
        <v>1.4162163831561938</v>
      </c>
      <c r="AC59" s="40" t="str">
        <f t="shared" si="4"/>
        <v>E71591.5</v>
      </c>
      <c r="AD59" s="41">
        <v>1000</v>
      </c>
      <c r="AE59" s="42">
        <f t="shared" si="5"/>
        <v>2.2400544324379471E-7</v>
      </c>
      <c r="AF59" s="43">
        <f t="shared" si="6"/>
        <v>5.0099572003852472E-8</v>
      </c>
      <c r="AG59" s="39">
        <f t="shared" si="7"/>
        <v>2.009835703383513</v>
      </c>
      <c r="AH59" s="41">
        <v>1000000000000</v>
      </c>
      <c r="AI59" s="46">
        <f t="shared" si="8"/>
        <v>70.976864992567059</v>
      </c>
      <c r="AJ59" s="46">
        <f t="shared" si="9"/>
        <v>1.2852632439569289</v>
      </c>
      <c r="AK59" s="44">
        <f t="shared" si="10"/>
        <v>2.5702535578952199</v>
      </c>
      <c r="AL59" s="44">
        <f t="shared" si="11"/>
        <v>1591.5</v>
      </c>
    </row>
    <row r="60" spans="1:38">
      <c r="A60" t="s">
        <v>92</v>
      </c>
      <c r="B60">
        <v>1591.5</v>
      </c>
      <c r="C60" t="s">
        <v>40</v>
      </c>
      <c r="D60">
        <v>130672</v>
      </c>
      <c r="E60">
        <v>1315</v>
      </c>
      <c r="F60">
        <v>1591.7</v>
      </c>
      <c r="G60">
        <v>19.61</v>
      </c>
      <c r="H60">
        <v>0.5</v>
      </c>
      <c r="I60">
        <v>10</v>
      </c>
      <c r="J60">
        <v>0</v>
      </c>
      <c r="K60">
        <v>6.9999999999999994E-5</v>
      </c>
      <c r="L60">
        <v>10</v>
      </c>
      <c r="M60">
        <v>0</v>
      </c>
      <c r="N60">
        <v>1E-4</v>
      </c>
      <c r="O60">
        <v>10</v>
      </c>
      <c r="P60">
        <v>8.0660347320132878E-11</v>
      </c>
      <c r="Q60">
        <v>1.2852592768661711E-12</v>
      </c>
      <c r="R60">
        <v>2.5702064286468151</v>
      </c>
      <c r="S60">
        <v>2.200053460430125E-10</v>
      </c>
      <c r="T60">
        <v>5.1806493433290987E-11</v>
      </c>
      <c r="U60">
        <v>2.0114256871811729</v>
      </c>
      <c r="V60">
        <v>2.7276373902506909E-4</v>
      </c>
      <c r="W60">
        <v>6.4310601096928552E-5</v>
      </c>
      <c r="X60">
        <v>2.0111350674154349</v>
      </c>
      <c r="Y60">
        <v>3.000875952209055E-15</v>
      </c>
      <c r="Z60">
        <v>3.799043539538129E-11</v>
      </c>
      <c r="AA60" s="39">
        <f t="shared" si="2"/>
        <v>428.29470372477226</v>
      </c>
      <c r="AB60" s="39">
        <f t="shared" si="3"/>
        <v>1.3636720109711982</v>
      </c>
      <c r="AC60" s="40" t="str">
        <f t="shared" si="4"/>
        <v>E81591.5</v>
      </c>
      <c r="AD60" s="41">
        <v>1000</v>
      </c>
      <c r="AE60" s="42">
        <f t="shared" si="5"/>
        <v>2.2000534604301249E-7</v>
      </c>
      <c r="AF60" s="43">
        <f t="shared" si="6"/>
        <v>5.1806493433290985E-8</v>
      </c>
      <c r="AG60" s="39">
        <f t="shared" si="7"/>
        <v>2.0114256871811729</v>
      </c>
      <c r="AH60" s="41">
        <v>1000000000000</v>
      </c>
      <c r="AI60" s="46">
        <f t="shared" si="8"/>
        <v>80.660347320132871</v>
      </c>
      <c r="AJ60" s="46">
        <f t="shared" si="9"/>
        <v>1.285259276866171</v>
      </c>
      <c r="AK60" s="44">
        <f t="shared" si="10"/>
        <v>2.5702064286468151</v>
      </c>
      <c r="AL60" s="44">
        <f t="shared" si="11"/>
        <v>1591.5</v>
      </c>
    </row>
    <row r="61" spans="1:38">
      <c r="A61" t="s">
        <v>93</v>
      </c>
      <c r="B61">
        <v>1591.5</v>
      </c>
      <c r="C61" t="s">
        <v>40</v>
      </c>
      <c r="D61">
        <v>140694</v>
      </c>
      <c r="E61">
        <v>1310</v>
      </c>
      <c r="F61">
        <v>1591.7</v>
      </c>
      <c r="G61">
        <v>19.61</v>
      </c>
      <c r="H61">
        <v>0.5</v>
      </c>
      <c r="I61">
        <v>10</v>
      </c>
      <c r="J61">
        <v>0</v>
      </c>
      <c r="K61">
        <v>6.9999999999999994E-5</v>
      </c>
      <c r="L61">
        <v>10</v>
      </c>
      <c r="M61">
        <v>0</v>
      </c>
      <c r="N61">
        <v>1E-4</v>
      </c>
      <c r="O61">
        <v>10</v>
      </c>
      <c r="P61">
        <v>9.068388170216802E-11</v>
      </c>
      <c r="Q61">
        <v>1.28525481431002E-12</v>
      </c>
      <c r="R61">
        <v>2.5701533919530211</v>
      </c>
      <c r="S61">
        <v>2.1500522454203499E-10</v>
      </c>
      <c r="T61">
        <v>5.3775173236054398E-11</v>
      </c>
      <c r="U61">
        <v>2.0145815733264691</v>
      </c>
      <c r="V61">
        <v>2.3710046198262239E-4</v>
      </c>
      <c r="W61">
        <v>5.9353420289222247E-5</v>
      </c>
      <c r="X61">
        <v>2.01436302638117</v>
      </c>
      <c r="Y61">
        <v>3.2213937086138292E-15</v>
      </c>
      <c r="Z61">
        <v>4.0697045714108111E-11</v>
      </c>
      <c r="AA61" s="39">
        <f t="shared" si="2"/>
        <v>398.9747701044177</v>
      </c>
      <c r="AB61" s="39">
        <f t="shared" si="3"/>
        <v>1.3213532405722659</v>
      </c>
      <c r="AC61" s="40" t="str">
        <f t="shared" si="4"/>
        <v>E91591.5</v>
      </c>
      <c r="AD61" s="41">
        <v>1000</v>
      </c>
      <c r="AE61" s="42">
        <f t="shared" si="5"/>
        <v>2.15005224542035E-7</v>
      </c>
      <c r="AF61" s="43">
        <f t="shared" si="6"/>
        <v>5.37751732360544E-8</v>
      </c>
      <c r="AG61" s="39">
        <f t="shared" si="7"/>
        <v>2.0145815733264691</v>
      </c>
      <c r="AH61" s="41">
        <v>1000000000000</v>
      </c>
      <c r="AI61" s="46">
        <f t="shared" si="8"/>
        <v>90.683881702168023</v>
      </c>
      <c r="AJ61" s="46">
        <f t="shared" si="9"/>
        <v>1.28525481431002</v>
      </c>
      <c r="AK61" s="44">
        <f t="shared" si="10"/>
        <v>2.5701533919530211</v>
      </c>
      <c r="AL61" s="44">
        <f t="shared" si="11"/>
        <v>1591.5</v>
      </c>
    </row>
    <row r="62" spans="1:38">
      <c r="A62" t="s">
        <v>94</v>
      </c>
      <c r="B62">
        <v>1591.5</v>
      </c>
      <c r="C62" t="s">
        <v>40</v>
      </c>
      <c r="D62">
        <v>150067</v>
      </c>
      <c r="E62">
        <v>1304</v>
      </c>
      <c r="F62">
        <v>1591.7</v>
      </c>
      <c r="G62">
        <v>19.62</v>
      </c>
      <c r="H62">
        <v>0.5</v>
      </c>
      <c r="I62">
        <v>10</v>
      </c>
      <c r="J62">
        <v>0</v>
      </c>
      <c r="K62">
        <v>6.9999999999999994E-5</v>
      </c>
      <c r="L62">
        <v>10</v>
      </c>
      <c r="M62">
        <v>0</v>
      </c>
      <c r="N62">
        <v>1E-4</v>
      </c>
      <c r="O62">
        <v>10</v>
      </c>
      <c r="P62">
        <v>1.0005831672140729E-10</v>
      </c>
      <c r="Q62">
        <v>1.285250754844017E-12</v>
      </c>
      <c r="R62">
        <v>2.5701051269996422</v>
      </c>
      <c r="S62">
        <v>2.0900507874086181E-10</v>
      </c>
      <c r="T62">
        <v>5.5788264453583547E-11</v>
      </c>
      <c r="U62">
        <v>2.0187813945313331</v>
      </c>
      <c r="V62">
        <v>2.088897526428544E-4</v>
      </c>
      <c r="W62">
        <v>5.5792527065498732E-5</v>
      </c>
      <c r="X62">
        <v>2.0186099969285141</v>
      </c>
      <c r="Y62">
        <v>3.4276312790370929E-15</v>
      </c>
      <c r="Z62">
        <v>4.3228382624647577E-11</v>
      </c>
      <c r="AA62" s="39">
        <f t="shared" si="2"/>
        <v>374.96762347351313</v>
      </c>
      <c r="AB62" s="39">
        <f t="shared" si="3"/>
        <v>1.29054711433443</v>
      </c>
      <c r="AC62" s="40" t="str">
        <f t="shared" si="4"/>
        <v>E101591.5</v>
      </c>
      <c r="AD62" s="41">
        <v>1000</v>
      </c>
      <c r="AE62" s="42">
        <f t="shared" si="5"/>
        <v>2.0900507874086182E-7</v>
      </c>
      <c r="AF62" s="43">
        <f t="shared" si="6"/>
        <v>5.5788264453583544E-8</v>
      </c>
      <c r="AG62" s="39">
        <f t="shared" si="7"/>
        <v>2.0187813945313331</v>
      </c>
      <c r="AH62" s="41">
        <v>1000000000000</v>
      </c>
      <c r="AI62" s="46">
        <f t="shared" si="8"/>
        <v>100.05831672140729</v>
      </c>
      <c r="AJ62" s="46">
        <f t="shared" si="9"/>
        <v>1.2852507548440169</v>
      </c>
      <c r="AK62" s="44">
        <f t="shared" si="10"/>
        <v>2.5701051269996422</v>
      </c>
      <c r="AL62" s="44">
        <f t="shared" si="11"/>
        <v>1591.5</v>
      </c>
    </row>
    <row r="63" spans="1:38">
      <c r="A63" t="s">
        <v>95</v>
      </c>
      <c r="B63">
        <v>1591.5</v>
      </c>
      <c r="C63" t="s">
        <v>40</v>
      </c>
      <c r="D63">
        <v>888</v>
      </c>
      <c r="E63">
        <v>15</v>
      </c>
      <c r="F63">
        <v>1591.6</v>
      </c>
      <c r="G63">
        <v>19.75</v>
      </c>
      <c r="H63">
        <v>0.5</v>
      </c>
      <c r="I63">
        <v>10</v>
      </c>
      <c r="J63">
        <v>0</v>
      </c>
      <c r="K63">
        <v>6.9999999999999994E-5</v>
      </c>
      <c r="L63">
        <v>10</v>
      </c>
      <c r="M63">
        <v>0</v>
      </c>
      <c r="N63">
        <v>1E-4</v>
      </c>
      <c r="O63">
        <v>10</v>
      </c>
      <c r="P63">
        <v>8.8813595402586509E-13</v>
      </c>
      <c r="Q63">
        <v>3.2291070681138662E-15</v>
      </c>
      <c r="R63">
        <v>2.0891891266900289</v>
      </c>
      <c r="S63">
        <v>1.5000364502932669E-11</v>
      </c>
      <c r="T63">
        <v>3.2276050794953228E-11</v>
      </c>
      <c r="U63">
        <v>2.0894401422468989</v>
      </c>
      <c r="V63">
        <v>1.4519870448442229E-16</v>
      </c>
      <c r="W63">
        <v>2.9398901151903411E-12</v>
      </c>
      <c r="AA63" s="39" t="e">
        <f t="shared" si="2"/>
        <v>#DIV/0!</v>
      </c>
      <c r="AB63" s="39" t="e">
        <f t="shared" si="3"/>
        <v>#DIV/0!</v>
      </c>
      <c r="AC63" s="40" t="str">
        <f t="shared" si="4"/>
        <v>CuZero1591.5</v>
      </c>
      <c r="AD63" s="41">
        <v>1000</v>
      </c>
      <c r="AE63" s="42">
        <f t="shared" si="5"/>
        <v>1.500036450293267E-8</v>
      </c>
      <c r="AF63" s="43">
        <f t="shared" si="6"/>
        <v>3.2276050794953226E-8</v>
      </c>
      <c r="AG63" s="39">
        <f t="shared" si="7"/>
        <v>2.0894401422468989</v>
      </c>
      <c r="AH63" s="41">
        <v>1000000000000</v>
      </c>
      <c r="AI63" s="46">
        <f t="shared" si="8"/>
        <v>0.88813595402586509</v>
      </c>
      <c r="AJ63" s="46">
        <f t="shared" si="9"/>
        <v>3.2291070681138663E-3</v>
      </c>
      <c r="AK63" s="44">
        <f t="shared" si="10"/>
        <v>2.0891891266900289</v>
      </c>
      <c r="AL63" s="44">
        <f t="shared" si="11"/>
        <v>1591.5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CF07-B500-463C-BB3C-22F0A0BCF3A6}">
  <dimension ref="A1:D2320"/>
  <sheetViews>
    <sheetView topLeftCell="A183" workbookViewId="0">
      <selection activeCell="A186" sqref="A186:XFD186"/>
    </sheetView>
  </sheetViews>
  <sheetFormatPr defaultRowHeight="15"/>
  <cols>
    <col min="1" max="1" width="12" customWidth="1"/>
  </cols>
  <sheetData>
    <row r="1" spans="1:4">
      <c r="A1" t="s">
        <v>137</v>
      </c>
      <c r="B1" t="s">
        <v>138</v>
      </c>
    </row>
    <row r="2" spans="1:4">
      <c r="A2" s="13">
        <v>44116</v>
      </c>
      <c r="B2" s="45">
        <v>0.66524305555555563</v>
      </c>
    </row>
    <row r="3" spans="1:4">
      <c r="A3" s="37">
        <v>-2.1E-7</v>
      </c>
      <c r="B3" s="37">
        <v>3.0499999999999999E-5</v>
      </c>
      <c r="C3">
        <v>1591.5</v>
      </c>
      <c r="D3">
        <v>15</v>
      </c>
    </row>
    <row r="4" spans="1:4">
      <c r="A4" s="37">
        <v>-1.9999999999999999E-7</v>
      </c>
      <c r="B4" s="37">
        <v>2.9E-5</v>
      </c>
      <c r="C4">
        <v>1591.5</v>
      </c>
      <c r="D4">
        <v>15</v>
      </c>
    </row>
    <row r="5" spans="1:4">
      <c r="A5" s="37">
        <v>-1.9999999999999999E-7</v>
      </c>
      <c r="B5" s="37">
        <v>2.4499999999999999E-5</v>
      </c>
      <c r="C5">
        <v>1591.5</v>
      </c>
      <c r="D5">
        <v>15</v>
      </c>
    </row>
    <row r="6" spans="1:4">
      <c r="A6" s="37">
        <v>-2.1E-7</v>
      </c>
      <c r="B6" s="37">
        <v>2.7500000000000001E-5</v>
      </c>
      <c r="C6">
        <v>1591.5</v>
      </c>
      <c r="D6">
        <v>15</v>
      </c>
    </row>
    <row r="7" spans="1:4">
      <c r="A7" s="37">
        <v>-1.9999999999999999E-7</v>
      </c>
      <c r="B7" s="37">
        <v>2.5999999999999998E-5</v>
      </c>
      <c r="C7">
        <v>1591.5</v>
      </c>
      <c r="D7">
        <v>15</v>
      </c>
    </row>
    <row r="8" spans="1:4">
      <c r="A8" s="37">
        <v>1.1000000000000001E-7</v>
      </c>
      <c r="B8" s="37">
        <v>2.9E-5</v>
      </c>
      <c r="C8">
        <v>1591.5</v>
      </c>
      <c r="D8">
        <v>15</v>
      </c>
    </row>
    <row r="9" spans="1:4">
      <c r="A9" s="37">
        <v>-9.9999999999999995E-8</v>
      </c>
      <c r="B9" s="37">
        <v>2.9E-5</v>
      </c>
      <c r="C9">
        <v>1591.5</v>
      </c>
      <c r="D9">
        <v>15</v>
      </c>
    </row>
    <row r="10" spans="1:4">
      <c r="A10" s="37">
        <v>9.9999999999999995E-8</v>
      </c>
      <c r="B10" s="37">
        <v>2.7500000000000001E-5</v>
      </c>
      <c r="C10">
        <v>1591.5</v>
      </c>
      <c r="D10">
        <v>15</v>
      </c>
    </row>
    <row r="11" spans="1:4">
      <c r="A11" s="37">
        <v>-1.9999999999999999E-7</v>
      </c>
      <c r="B11" s="37">
        <v>2.9E-5</v>
      </c>
      <c r="C11">
        <v>1591.5</v>
      </c>
      <c r="D11">
        <v>15</v>
      </c>
    </row>
    <row r="12" spans="1:4">
      <c r="A12" s="37">
        <v>9.9999999999999995E-8</v>
      </c>
      <c r="B12" s="37">
        <v>2.7500000000000001E-5</v>
      </c>
      <c r="C12">
        <v>1591.5</v>
      </c>
      <c r="D12">
        <v>15</v>
      </c>
    </row>
    <row r="13" spans="1:4">
      <c r="A13" s="37">
        <v>-3.4999999999999998E-7</v>
      </c>
      <c r="B13" s="37">
        <v>2.3E-5</v>
      </c>
      <c r="C13">
        <v>1591.5</v>
      </c>
      <c r="D13">
        <v>15</v>
      </c>
    </row>
    <row r="14" spans="1:4">
      <c r="A14" s="37">
        <v>-3.4999999999999998E-7</v>
      </c>
      <c r="B14" s="37">
        <v>2.7500000000000001E-5</v>
      </c>
      <c r="C14">
        <v>1591.5</v>
      </c>
      <c r="D14">
        <v>15</v>
      </c>
    </row>
    <row r="15" spans="1:4">
      <c r="A15" s="37">
        <v>-9.9999999999999995E-8</v>
      </c>
      <c r="B15" s="37">
        <v>2.9E-5</v>
      </c>
      <c r="C15">
        <v>1591.5</v>
      </c>
      <c r="D15">
        <v>15</v>
      </c>
    </row>
    <row r="16" spans="1:4">
      <c r="A16" s="37">
        <v>-9.9999999999999995E-8</v>
      </c>
      <c r="B16" s="37">
        <v>2.7500000000000001E-5</v>
      </c>
      <c r="C16">
        <v>1591.5</v>
      </c>
      <c r="D16">
        <v>15</v>
      </c>
    </row>
    <row r="17" spans="1:4">
      <c r="A17" s="37">
        <v>-9.9999999999999995E-8</v>
      </c>
      <c r="B17" s="37">
        <v>2.4499999999999999E-5</v>
      </c>
      <c r="C17">
        <v>1591.5</v>
      </c>
      <c r="D17">
        <v>15</v>
      </c>
    </row>
    <row r="18" spans="1:4">
      <c r="A18" s="37">
        <v>9.9999999999999995E-8</v>
      </c>
      <c r="B18" s="37">
        <v>2.5999999999999998E-5</v>
      </c>
      <c r="C18">
        <v>1591.5</v>
      </c>
      <c r="D18">
        <v>15</v>
      </c>
    </row>
    <row r="19" spans="1:4">
      <c r="A19" s="37">
        <v>-2.1E-7</v>
      </c>
      <c r="B19" s="37">
        <v>2.7500000000000001E-5</v>
      </c>
      <c r="C19">
        <v>1591.5</v>
      </c>
      <c r="D19">
        <v>15</v>
      </c>
    </row>
    <row r="20" spans="1:4">
      <c r="A20" s="37">
        <v>-2.1E-7</v>
      </c>
      <c r="B20" s="37">
        <v>2.9E-5</v>
      </c>
      <c r="C20">
        <v>1591.5</v>
      </c>
      <c r="D20">
        <v>15</v>
      </c>
    </row>
    <row r="21" spans="1:4">
      <c r="A21" s="37">
        <v>-2.1E-7</v>
      </c>
      <c r="B21" s="37">
        <v>2.5999999999999998E-5</v>
      </c>
      <c r="C21">
        <v>1591.5</v>
      </c>
      <c r="D21">
        <v>15</v>
      </c>
    </row>
    <row r="22" spans="1:4">
      <c r="A22" s="37">
        <v>-9.9999999999999995E-8</v>
      </c>
      <c r="B22" s="37">
        <v>2.4499999999999999E-5</v>
      </c>
      <c r="C22">
        <v>1591.5</v>
      </c>
      <c r="D22">
        <v>15</v>
      </c>
    </row>
    <row r="23" spans="1:4">
      <c r="A23" t="s">
        <v>139</v>
      </c>
      <c r="B23" t="s">
        <v>140</v>
      </c>
      <c r="C23" t="s">
        <v>141</v>
      </c>
      <c r="D23" t="s">
        <v>142</v>
      </c>
    </row>
    <row r="24" spans="1:4">
      <c r="A24" t="s">
        <v>143</v>
      </c>
      <c r="B24" t="s">
        <v>144</v>
      </c>
      <c r="C24" t="s">
        <v>145</v>
      </c>
      <c r="D24" t="s">
        <v>146</v>
      </c>
    </row>
    <row r="25" spans="1:4">
      <c r="A25" s="37">
        <v>-1.3199999999999999E-7</v>
      </c>
      <c r="B25" s="37">
        <v>1.36E-7</v>
      </c>
      <c r="C25" s="37">
        <v>2.72E-5</v>
      </c>
      <c r="D25" s="37">
        <v>1.9300000000000002E-6</v>
      </c>
    </row>
    <row r="26" spans="1:4">
      <c r="A26" t="s">
        <v>147</v>
      </c>
      <c r="B26" t="s">
        <v>148</v>
      </c>
      <c r="C26" t="s">
        <v>149</v>
      </c>
      <c r="D26" t="s">
        <v>150</v>
      </c>
    </row>
    <row r="27" spans="1:4">
      <c r="A27" t="s">
        <v>137</v>
      </c>
      <c r="B27" t="s">
        <v>151</v>
      </c>
    </row>
    <row r="28" spans="1:4">
      <c r="A28" s="13">
        <v>44116</v>
      </c>
      <c r="B28" s="45">
        <v>0.67121527777777779</v>
      </c>
    </row>
    <row r="29" spans="1:4">
      <c r="A29">
        <v>9.9999746199999997</v>
      </c>
      <c r="B29">
        <v>-1.2320000000000001E-4</v>
      </c>
      <c r="C29">
        <v>1591.5</v>
      </c>
      <c r="D29">
        <v>15</v>
      </c>
    </row>
    <row r="30" spans="1:4">
      <c r="A30">
        <v>9.9999741600000007</v>
      </c>
      <c r="B30">
        <v>-1.1900000000000001E-4</v>
      </c>
      <c r="C30">
        <v>1591.5</v>
      </c>
      <c r="D30">
        <v>15</v>
      </c>
    </row>
    <row r="31" spans="1:4">
      <c r="A31">
        <v>9.9999743100000007</v>
      </c>
      <c r="B31">
        <v>-1.217E-4</v>
      </c>
      <c r="C31">
        <v>1591.5</v>
      </c>
      <c r="D31">
        <v>15</v>
      </c>
    </row>
    <row r="32" spans="1:4">
      <c r="A32">
        <v>9.9999744600000007</v>
      </c>
      <c r="B32">
        <v>-1.2320000000000001E-4</v>
      </c>
      <c r="C32">
        <v>1591.5</v>
      </c>
      <c r="D32">
        <v>15</v>
      </c>
    </row>
    <row r="33" spans="1:4">
      <c r="A33">
        <v>9.9999746300000005</v>
      </c>
      <c r="B33">
        <v>-1.247E-4</v>
      </c>
      <c r="C33">
        <v>1591.5</v>
      </c>
      <c r="D33">
        <v>15</v>
      </c>
    </row>
    <row r="34" spans="1:4">
      <c r="A34">
        <v>9.9999741800000006</v>
      </c>
      <c r="B34">
        <v>-1.247E-4</v>
      </c>
      <c r="C34">
        <v>1591.5</v>
      </c>
      <c r="D34">
        <v>15</v>
      </c>
    </row>
    <row r="35" spans="1:4">
      <c r="A35">
        <v>9.9999744800000006</v>
      </c>
      <c r="B35">
        <v>-1.262E-4</v>
      </c>
      <c r="C35">
        <v>1591.5</v>
      </c>
      <c r="D35">
        <v>15</v>
      </c>
    </row>
    <row r="36" spans="1:4">
      <c r="A36">
        <v>9.9999741800000006</v>
      </c>
      <c r="B36">
        <v>-1.217E-4</v>
      </c>
      <c r="C36">
        <v>1591.5</v>
      </c>
      <c r="D36">
        <v>15</v>
      </c>
    </row>
    <row r="37" spans="1:4">
      <c r="A37">
        <v>9.9999744600000007</v>
      </c>
      <c r="B37">
        <v>-1.2019999999999999E-4</v>
      </c>
      <c r="C37">
        <v>1591.5</v>
      </c>
      <c r="D37">
        <v>15</v>
      </c>
    </row>
    <row r="38" spans="1:4">
      <c r="A38">
        <v>9.9999744800000006</v>
      </c>
      <c r="B38">
        <v>-1.2019999999999999E-4</v>
      </c>
      <c r="C38">
        <v>1591.5</v>
      </c>
      <c r="D38">
        <v>15</v>
      </c>
    </row>
    <row r="39" spans="1:4">
      <c r="A39">
        <v>9.9999749300000005</v>
      </c>
      <c r="B39">
        <v>-1.2320000000000001E-4</v>
      </c>
      <c r="C39">
        <v>1591.5</v>
      </c>
      <c r="D39">
        <v>15</v>
      </c>
    </row>
    <row r="40" spans="1:4">
      <c r="A40">
        <v>9.9999743300000006</v>
      </c>
      <c r="B40">
        <v>-1.2320000000000001E-4</v>
      </c>
      <c r="C40">
        <v>1591.5</v>
      </c>
      <c r="D40">
        <v>15</v>
      </c>
    </row>
    <row r="41" spans="1:4">
      <c r="A41">
        <v>9.9999746300000005</v>
      </c>
      <c r="B41">
        <v>-1.2320000000000001E-4</v>
      </c>
      <c r="C41">
        <v>1591.5</v>
      </c>
      <c r="D41">
        <v>15</v>
      </c>
    </row>
    <row r="42" spans="1:4">
      <c r="A42">
        <v>9.9999744800000006</v>
      </c>
      <c r="B42">
        <v>-1.217E-4</v>
      </c>
      <c r="C42">
        <v>1591.5</v>
      </c>
      <c r="D42">
        <v>15</v>
      </c>
    </row>
    <row r="43" spans="1:4">
      <c r="A43">
        <v>9.9999746199999997</v>
      </c>
      <c r="B43">
        <v>-1.2320000000000001E-4</v>
      </c>
      <c r="C43">
        <v>1591.5</v>
      </c>
      <c r="D43">
        <v>15</v>
      </c>
    </row>
    <row r="44" spans="1:4">
      <c r="A44">
        <v>9.9999744699999997</v>
      </c>
      <c r="B44">
        <v>-1.217E-4</v>
      </c>
      <c r="C44">
        <v>1591.5</v>
      </c>
      <c r="D44">
        <v>15</v>
      </c>
    </row>
    <row r="45" spans="1:4">
      <c r="A45">
        <v>9.9999744800000006</v>
      </c>
      <c r="B45">
        <v>-1.262E-4</v>
      </c>
      <c r="C45">
        <v>1591.5</v>
      </c>
      <c r="D45">
        <v>15</v>
      </c>
    </row>
    <row r="46" spans="1:4">
      <c r="A46">
        <v>9.9999743300000006</v>
      </c>
      <c r="B46">
        <v>-1.2320000000000001E-4</v>
      </c>
      <c r="C46">
        <v>1591.5</v>
      </c>
      <c r="D46">
        <v>15</v>
      </c>
    </row>
    <row r="47" spans="1:4">
      <c r="A47">
        <v>9.9999743300000006</v>
      </c>
      <c r="B47">
        <v>-1.247E-4</v>
      </c>
      <c r="C47">
        <v>1591.5</v>
      </c>
      <c r="D47">
        <v>15</v>
      </c>
    </row>
    <row r="48" spans="1:4">
      <c r="A48">
        <v>9.9999744800000006</v>
      </c>
      <c r="B48">
        <v>-1.187E-4</v>
      </c>
      <c r="C48">
        <v>1591.5</v>
      </c>
      <c r="D48">
        <v>15</v>
      </c>
    </row>
    <row r="49" spans="1:4">
      <c r="A49" t="s">
        <v>139</v>
      </c>
      <c r="B49" t="s">
        <v>140</v>
      </c>
      <c r="C49" t="s">
        <v>141</v>
      </c>
      <c r="D49" t="s">
        <v>142</v>
      </c>
    </row>
    <row r="50" spans="1:4">
      <c r="A50" t="s">
        <v>143</v>
      </c>
      <c r="B50" t="s">
        <v>144</v>
      </c>
      <c r="C50" t="s">
        <v>145</v>
      </c>
      <c r="D50" t="s">
        <v>146</v>
      </c>
    </row>
    <row r="51" spans="1:4">
      <c r="A51">
        <v>9.999974452</v>
      </c>
      <c r="B51" s="37">
        <v>1.8E-7</v>
      </c>
      <c r="C51">
        <v>-1.2269000000000001E-4</v>
      </c>
      <c r="D51" s="37">
        <v>2.0499999999999999E-6</v>
      </c>
    </row>
    <row r="52" spans="1:4">
      <c r="A52" t="s">
        <v>147</v>
      </c>
      <c r="B52" t="s">
        <v>148</v>
      </c>
      <c r="C52" t="s">
        <v>149</v>
      </c>
      <c r="D52" t="s">
        <v>150</v>
      </c>
    </row>
    <row r="53" spans="1:4">
      <c r="A53" t="s">
        <v>137</v>
      </c>
      <c r="B53" t="s">
        <v>152</v>
      </c>
    </row>
    <row r="54" spans="1:4">
      <c r="A54" s="13">
        <v>44116</v>
      </c>
      <c r="B54" s="45">
        <v>0.67336805555555557</v>
      </c>
    </row>
    <row r="55" spans="1:4">
      <c r="A55">
        <v>9.9999770199999993</v>
      </c>
      <c r="B55" s="37">
        <v>-6.6099999999999994E-5</v>
      </c>
      <c r="C55">
        <v>1591.5</v>
      </c>
      <c r="D55">
        <v>15</v>
      </c>
    </row>
    <row r="56" spans="1:4">
      <c r="A56">
        <v>9.9999761199999995</v>
      </c>
      <c r="B56" s="37">
        <v>-6.4599999999999998E-5</v>
      </c>
      <c r="C56">
        <v>1591.5</v>
      </c>
      <c r="D56">
        <v>15</v>
      </c>
    </row>
    <row r="57" spans="1:4">
      <c r="A57">
        <v>9.9999771699999993</v>
      </c>
      <c r="B57" s="37">
        <v>-6.6099999999999994E-5</v>
      </c>
      <c r="C57">
        <v>1591.5</v>
      </c>
      <c r="D57">
        <v>15</v>
      </c>
    </row>
    <row r="58" spans="1:4">
      <c r="A58">
        <v>9.9999765699999994</v>
      </c>
      <c r="B58" s="37">
        <v>-6.7600000000000003E-5</v>
      </c>
      <c r="C58">
        <v>1591.5</v>
      </c>
      <c r="D58">
        <v>15</v>
      </c>
    </row>
    <row r="59" spans="1:4">
      <c r="A59">
        <v>9.9999770199999993</v>
      </c>
      <c r="B59" s="37">
        <v>-6.4599999999999998E-5</v>
      </c>
      <c r="C59">
        <v>1591.5</v>
      </c>
      <c r="D59">
        <v>15</v>
      </c>
    </row>
    <row r="60" spans="1:4">
      <c r="A60">
        <v>9.9999764199999994</v>
      </c>
      <c r="B60" s="37">
        <v>-6.7600000000000003E-5</v>
      </c>
      <c r="C60">
        <v>1591.5</v>
      </c>
      <c r="D60">
        <v>15</v>
      </c>
    </row>
    <row r="61" spans="1:4">
      <c r="A61">
        <v>9.9999767199999994</v>
      </c>
      <c r="B61" s="37">
        <v>-6.7600000000000003E-5</v>
      </c>
      <c r="C61">
        <v>1591.5</v>
      </c>
      <c r="D61">
        <v>15</v>
      </c>
    </row>
    <row r="62" spans="1:4">
      <c r="A62">
        <v>9.9999765699999994</v>
      </c>
      <c r="B62" s="37">
        <v>-6.6099999999999994E-5</v>
      </c>
      <c r="C62">
        <v>1591.5</v>
      </c>
      <c r="D62">
        <v>15</v>
      </c>
    </row>
    <row r="63" spans="1:4">
      <c r="A63">
        <v>9.9999767199999994</v>
      </c>
      <c r="B63" s="37">
        <v>-6.6099999999999994E-5</v>
      </c>
      <c r="C63">
        <v>1591.5</v>
      </c>
      <c r="D63">
        <v>15</v>
      </c>
    </row>
    <row r="64" spans="1:4">
      <c r="A64">
        <v>9.9999771699999993</v>
      </c>
      <c r="B64" s="37">
        <v>-6.4599999999999998E-5</v>
      </c>
      <c r="C64">
        <v>1591.5</v>
      </c>
      <c r="D64">
        <v>15</v>
      </c>
    </row>
    <row r="65" spans="1:4">
      <c r="A65">
        <v>9.9999767199999994</v>
      </c>
      <c r="B65" s="37">
        <v>-6.6099999999999994E-5</v>
      </c>
      <c r="C65">
        <v>1591.5</v>
      </c>
      <c r="D65">
        <v>15</v>
      </c>
    </row>
    <row r="66" spans="1:4">
      <c r="A66">
        <v>9.9999765699999994</v>
      </c>
      <c r="B66" s="37">
        <v>-5.8600000000000001E-5</v>
      </c>
      <c r="C66">
        <v>1591.5</v>
      </c>
      <c r="D66">
        <v>15</v>
      </c>
    </row>
    <row r="67" spans="1:4">
      <c r="A67">
        <v>9.9999767199999994</v>
      </c>
      <c r="B67" s="37">
        <v>-6.6099999999999994E-5</v>
      </c>
      <c r="C67">
        <v>1591.5</v>
      </c>
      <c r="D67">
        <v>15</v>
      </c>
    </row>
    <row r="68" spans="1:4">
      <c r="A68">
        <v>9.9999765699999994</v>
      </c>
      <c r="B68" s="37">
        <v>-6.7600000000000003E-5</v>
      </c>
      <c r="C68">
        <v>1591.5</v>
      </c>
      <c r="D68">
        <v>15</v>
      </c>
    </row>
    <row r="69" spans="1:4">
      <c r="A69">
        <v>9.9999768699999994</v>
      </c>
      <c r="B69" s="37">
        <v>-7.0599999999999995E-5</v>
      </c>
      <c r="C69">
        <v>1591.5</v>
      </c>
      <c r="D69">
        <v>15</v>
      </c>
    </row>
    <row r="70" spans="1:4">
      <c r="A70">
        <v>9.9999767199999994</v>
      </c>
      <c r="B70" s="37">
        <v>-6.6099999999999994E-5</v>
      </c>
      <c r="C70">
        <v>1591.5</v>
      </c>
      <c r="D70">
        <v>15</v>
      </c>
    </row>
    <row r="71" spans="1:4">
      <c r="A71">
        <v>9.9999770199999993</v>
      </c>
      <c r="B71" s="37">
        <v>-6.4599999999999998E-5</v>
      </c>
      <c r="C71">
        <v>1591.5</v>
      </c>
      <c r="D71">
        <v>15</v>
      </c>
    </row>
    <row r="72" spans="1:4">
      <c r="A72">
        <v>9.9999770199999993</v>
      </c>
      <c r="B72" s="37">
        <v>-6.7600000000000003E-5</v>
      </c>
      <c r="C72">
        <v>1591.5</v>
      </c>
      <c r="D72">
        <v>15</v>
      </c>
    </row>
    <row r="73" spans="1:4">
      <c r="A73">
        <v>9.9999764199999994</v>
      </c>
      <c r="B73" s="37">
        <v>-6.7600000000000003E-5</v>
      </c>
      <c r="C73">
        <v>1591.5</v>
      </c>
      <c r="D73">
        <v>15</v>
      </c>
    </row>
    <row r="74" spans="1:4">
      <c r="A74">
        <v>9.9999767199999994</v>
      </c>
      <c r="B74" s="37">
        <v>-6.6099999999999994E-5</v>
      </c>
      <c r="C74">
        <v>1591.5</v>
      </c>
      <c r="D74">
        <v>15</v>
      </c>
    </row>
    <row r="75" spans="1:4">
      <c r="A75" t="s">
        <v>139</v>
      </c>
      <c r="B75" t="s">
        <v>140</v>
      </c>
      <c r="C75" t="s">
        <v>141</v>
      </c>
      <c r="D75" t="s">
        <v>142</v>
      </c>
    </row>
    <row r="76" spans="1:4">
      <c r="A76" t="s">
        <v>143</v>
      </c>
      <c r="B76" t="s">
        <v>144</v>
      </c>
      <c r="C76" t="s">
        <v>145</v>
      </c>
      <c r="D76" t="s">
        <v>146</v>
      </c>
    </row>
    <row r="77" spans="1:4">
      <c r="A77">
        <v>9.9999767429999995</v>
      </c>
      <c r="B77" s="37">
        <v>2.65E-7</v>
      </c>
      <c r="C77" s="37">
        <v>-6.6099999999999994E-5</v>
      </c>
      <c r="D77" s="37">
        <v>2.2199999999999999E-6</v>
      </c>
    </row>
    <row r="78" spans="1:4">
      <c r="A78" t="s">
        <v>147</v>
      </c>
      <c r="B78" t="s">
        <v>148</v>
      </c>
      <c r="C78" t="s">
        <v>149</v>
      </c>
      <c r="D78" t="s">
        <v>150</v>
      </c>
    </row>
    <row r="79" spans="1:4">
      <c r="A79" t="s">
        <v>137</v>
      </c>
      <c r="B79" t="s">
        <v>153</v>
      </c>
    </row>
    <row r="80" spans="1:4">
      <c r="A80" s="13">
        <v>44116</v>
      </c>
      <c r="B80" s="45">
        <v>0.67586805555555562</v>
      </c>
    </row>
    <row r="81" spans="1:4">
      <c r="A81" t="s">
        <v>137</v>
      </c>
      <c r="B81" t="s">
        <v>153</v>
      </c>
    </row>
    <row r="82" spans="1:4">
      <c r="A82" s="13">
        <v>44116</v>
      </c>
      <c r="B82" s="45">
        <v>0.67631944444444436</v>
      </c>
    </row>
    <row r="83" spans="1:4">
      <c r="A83">
        <v>99.999816999999993</v>
      </c>
      <c r="B83">
        <v>1.639E-3</v>
      </c>
      <c r="C83">
        <v>1591.5</v>
      </c>
      <c r="D83">
        <v>15</v>
      </c>
    </row>
    <row r="84" spans="1:4">
      <c r="A84">
        <v>99.999817300000004</v>
      </c>
      <c r="B84">
        <v>1.635E-3</v>
      </c>
      <c r="C84">
        <v>1591.5</v>
      </c>
      <c r="D84">
        <v>15</v>
      </c>
    </row>
    <row r="85" spans="1:4">
      <c r="A85">
        <v>99.999816899999999</v>
      </c>
      <c r="B85">
        <v>1.639E-3</v>
      </c>
      <c r="C85">
        <v>1591.5</v>
      </c>
      <c r="D85">
        <v>15</v>
      </c>
    </row>
    <row r="86" spans="1:4">
      <c r="A86">
        <v>99.999817399999998</v>
      </c>
      <c r="B86">
        <v>1.637E-3</v>
      </c>
      <c r="C86">
        <v>1591.5</v>
      </c>
      <c r="D86">
        <v>15</v>
      </c>
    </row>
    <row r="87" spans="1:4">
      <c r="A87">
        <v>99.999816999999993</v>
      </c>
      <c r="B87">
        <v>1.635E-3</v>
      </c>
      <c r="C87">
        <v>1591.5</v>
      </c>
      <c r="D87">
        <v>15</v>
      </c>
    </row>
    <row r="88" spans="1:4">
      <c r="A88">
        <v>99.999816999999993</v>
      </c>
      <c r="B88">
        <v>1.639E-3</v>
      </c>
      <c r="C88">
        <v>1591.5</v>
      </c>
      <c r="D88">
        <v>15</v>
      </c>
    </row>
    <row r="89" spans="1:4">
      <c r="A89">
        <v>99.999816899999999</v>
      </c>
      <c r="B89">
        <v>1.6360000000000001E-3</v>
      </c>
      <c r="C89">
        <v>1591.5</v>
      </c>
      <c r="D89">
        <v>15</v>
      </c>
    </row>
    <row r="90" spans="1:4">
      <c r="A90">
        <v>99.999817300000004</v>
      </c>
      <c r="B90">
        <v>1.635E-3</v>
      </c>
      <c r="C90">
        <v>1591.5</v>
      </c>
      <c r="D90">
        <v>15</v>
      </c>
    </row>
    <row r="91" spans="1:4">
      <c r="A91">
        <v>99.999816999999993</v>
      </c>
      <c r="B91">
        <v>1.637E-3</v>
      </c>
      <c r="C91">
        <v>1591.5</v>
      </c>
      <c r="D91">
        <v>15</v>
      </c>
    </row>
    <row r="92" spans="1:4">
      <c r="A92">
        <v>99.999816899999999</v>
      </c>
      <c r="B92">
        <v>1.639E-3</v>
      </c>
      <c r="C92">
        <v>1591.5</v>
      </c>
      <c r="D92">
        <v>15</v>
      </c>
    </row>
    <row r="93" spans="1:4">
      <c r="A93">
        <v>99.999817199999995</v>
      </c>
      <c r="B93">
        <v>1.6360000000000001E-3</v>
      </c>
      <c r="C93">
        <v>1591.5</v>
      </c>
      <c r="D93">
        <v>15</v>
      </c>
    </row>
    <row r="94" spans="1:4">
      <c r="A94">
        <v>99.999817199999995</v>
      </c>
      <c r="B94">
        <v>1.634E-3</v>
      </c>
      <c r="C94">
        <v>1591.5</v>
      </c>
      <c r="D94">
        <v>15</v>
      </c>
    </row>
    <row r="95" spans="1:4">
      <c r="A95">
        <v>99.999816999999993</v>
      </c>
      <c r="B95">
        <v>1.6360000000000001E-3</v>
      </c>
      <c r="C95">
        <v>1591.5</v>
      </c>
      <c r="D95">
        <v>15</v>
      </c>
    </row>
    <row r="96" spans="1:4">
      <c r="A96">
        <v>99.999817199999995</v>
      </c>
      <c r="B96">
        <v>1.6360000000000001E-3</v>
      </c>
      <c r="C96">
        <v>1591.5</v>
      </c>
      <c r="D96">
        <v>15</v>
      </c>
    </row>
    <row r="97" spans="1:4">
      <c r="A97">
        <v>99.999816899999999</v>
      </c>
      <c r="B97">
        <v>1.637E-3</v>
      </c>
      <c r="C97">
        <v>1591.5</v>
      </c>
      <c r="D97">
        <v>15</v>
      </c>
    </row>
    <row r="98" spans="1:4">
      <c r="A98">
        <v>99.999816999999993</v>
      </c>
      <c r="B98">
        <v>1.637E-3</v>
      </c>
      <c r="C98">
        <v>1591.5</v>
      </c>
      <c r="D98">
        <v>15</v>
      </c>
    </row>
    <row r="99" spans="1:4">
      <c r="A99">
        <v>99.999816999999993</v>
      </c>
      <c r="B99">
        <v>1.6360000000000001E-3</v>
      </c>
      <c r="C99">
        <v>1591.5</v>
      </c>
      <c r="D99">
        <v>15</v>
      </c>
    </row>
    <row r="100" spans="1:4">
      <c r="A100">
        <v>99.999816999999993</v>
      </c>
      <c r="B100">
        <v>1.637E-3</v>
      </c>
      <c r="C100">
        <v>1591.5</v>
      </c>
      <c r="D100">
        <v>15</v>
      </c>
    </row>
    <row r="101" spans="1:4">
      <c r="A101">
        <v>99.999816699999997</v>
      </c>
      <c r="B101">
        <v>1.639E-3</v>
      </c>
      <c r="C101">
        <v>1591.5</v>
      </c>
      <c r="D101">
        <v>15</v>
      </c>
    </row>
    <row r="102" spans="1:4">
      <c r="A102">
        <v>99.999816899999999</v>
      </c>
      <c r="B102">
        <v>1.639E-3</v>
      </c>
      <c r="C102">
        <v>1591.5</v>
      </c>
      <c r="D102">
        <v>15</v>
      </c>
    </row>
    <row r="103" spans="1:4">
      <c r="A103" t="s">
        <v>139</v>
      </c>
      <c r="B103" t="s">
        <v>140</v>
      </c>
      <c r="C103" t="s">
        <v>141</v>
      </c>
      <c r="D103" t="s">
        <v>142</v>
      </c>
    </row>
    <row r="104" spans="1:4">
      <c r="A104" t="s">
        <v>143</v>
      </c>
      <c r="B104" t="s">
        <v>144</v>
      </c>
      <c r="C104" t="s">
        <v>145</v>
      </c>
      <c r="D104" t="s">
        <v>146</v>
      </c>
    </row>
    <row r="105" spans="1:4">
      <c r="A105">
        <v>99.999817039999996</v>
      </c>
      <c r="B105" s="37">
        <v>1.6899999999999999E-7</v>
      </c>
      <c r="C105">
        <v>1.6368999999999999E-3</v>
      </c>
      <c r="D105" s="37">
        <v>1.5799999999999999E-6</v>
      </c>
    </row>
    <row r="106" spans="1:4">
      <c r="A106" t="s">
        <v>147</v>
      </c>
      <c r="B106" t="s">
        <v>148</v>
      </c>
      <c r="C106" t="s">
        <v>149</v>
      </c>
      <c r="D106" t="s">
        <v>150</v>
      </c>
    </row>
    <row r="107" spans="1:4">
      <c r="A107" t="s">
        <v>137</v>
      </c>
      <c r="B107" t="s">
        <v>154</v>
      </c>
    </row>
    <row r="108" spans="1:4">
      <c r="A108" s="13">
        <v>44116</v>
      </c>
      <c r="B108" s="45">
        <v>0.67837962962962972</v>
      </c>
    </row>
    <row r="109" spans="1:4">
      <c r="A109">
        <v>99.999806199999995</v>
      </c>
      <c r="B109">
        <v>2.0799999999999998E-3</v>
      </c>
      <c r="C109">
        <v>1591.5</v>
      </c>
      <c r="D109">
        <v>15</v>
      </c>
    </row>
    <row r="110" spans="1:4">
      <c r="A110">
        <v>99.999806500000005</v>
      </c>
      <c r="B110">
        <v>2.0820000000000001E-3</v>
      </c>
      <c r="C110">
        <v>1591.5</v>
      </c>
      <c r="D110">
        <v>15</v>
      </c>
    </row>
    <row r="111" spans="1:4">
      <c r="A111">
        <v>99.999806100000001</v>
      </c>
      <c r="B111">
        <v>2.0790000000000001E-3</v>
      </c>
      <c r="C111">
        <v>1591.5</v>
      </c>
      <c r="D111">
        <v>15</v>
      </c>
    </row>
    <row r="112" spans="1:4">
      <c r="A112">
        <v>99.999806800000002</v>
      </c>
      <c r="B112">
        <v>2.0799999999999998E-3</v>
      </c>
      <c r="C112">
        <v>1591.5</v>
      </c>
      <c r="D112">
        <v>15</v>
      </c>
    </row>
    <row r="113" spans="1:4">
      <c r="A113">
        <v>99.999806399999997</v>
      </c>
      <c r="B113">
        <v>2.0799999999999998E-3</v>
      </c>
      <c r="C113">
        <v>1591.5</v>
      </c>
      <c r="D113">
        <v>15</v>
      </c>
    </row>
    <row r="114" spans="1:4">
      <c r="A114">
        <v>99.999807000000004</v>
      </c>
      <c r="B114">
        <v>2.0790000000000001E-3</v>
      </c>
      <c r="C114">
        <v>1591.5</v>
      </c>
      <c r="D114">
        <v>15</v>
      </c>
    </row>
    <row r="115" spans="1:4">
      <c r="A115">
        <v>99.999806199999995</v>
      </c>
      <c r="B115">
        <v>2.085E-3</v>
      </c>
      <c r="C115">
        <v>1591.5</v>
      </c>
      <c r="D115">
        <v>15</v>
      </c>
    </row>
    <row r="116" spans="1:4">
      <c r="A116">
        <v>99.999806399999997</v>
      </c>
      <c r="B116">
        <v>2.0790000000000001E-3</v>
      </c>
      <c r="C116">
        <v>1591.5</v>
      </c>
      <c r="D116">
        <v>15</v>
      </c>
    </row>
    <row r="117" spans="1:4">
      <c r="A117">
        <v>99.999806399999997</v>
      </c>
      <c r="B117">
        <v>2.0769999999999999E-3</v>
      </c>
      <c r="C117">
        <v>1591.5</v>
      </c>
      <c r="D117">
        <v>15</v>
      </c>
    </row>
    <row r="118" spans="1:4">
      <c r="A118">
        <v>99.999806500000005</v>
      </c>
      <c r="B118">
        <v>2.0830000000000002E-3</v>
      </c>
      <c r="C118">
        <v>1591.5</v>
      </c>
      <c r="D118">
        <v>15</v>
      </c>
    </row>
    <row r="119" spans="1:4">
      <c r="A119">
        <v>99.999806199999995</v>
      </c>
      <c r="B119">
        <v>2.0830000000000002E-3</v>
      </c>
      <c r="C119">
        <v>1591.5</v>
      </c>
      <c r="D119">
        <v>15</v>
      </c>
    </row>
    <row r="120" spans="1:4">
      <c r="A120">
        <v>99.999806500000005</v>
      </c>
      <c r="B120">
        <v>2.0820000000000001E-3</v>
      </c>
      <c r="C120">
        <v>1591.5</v>
      </c>
      <c r="D120">
        <v>15</v>
      </c>
    </row>
    <row r="121" spans="1:4">
      <c r="A121">
        <v>99.999806100000001</v>
      </c>
      <c r="B121">
        <v>2.0830000000000002E-3</v>
      </c>
      <c r="C121">
        <v>1591.5</v>
      </c>
      <c r="D121">
        <v>15</v>
      </c>
    </row>
    <row r="122" spans="1:4">
      <c r="A122">
        <v>99.999806100000001</v>
      </c>
      <c r="B122">
        <v>2.0799999999999998E-3</v>
      </c>
      <c r="C122">
        <v>1591.5</v>
      </c>
      <c r="D122">
        <v>15</v>
      </c>
    </row>
    <row r="123" spans="1:4">
      <c r="A123">
        <v>99.999806100000001</v>
      </c>
      <c r="B123">
        <v>2.0799999999999998E-3</v>
      </c>
      <c r="C123">
        <v>1591.5</v>
      </c>
      <c r="D123">
        <v>15</v>
      </c>
    </row>
    <row r="124" spans="1:4">
      <c r="A124">
        <v>99.999806199999995</v>
      </c>
      <c r="B124">
        <v>2.085E-3</v>
      </c>
      <c r="C124">
        <v>1591.5</v>
      </c>
      <c r="D124">
        <v>15</v>
      </c>
    </row>
    <row r="125" spans="1:4">
      <c r="A125">
        <v>99.999806500000005</v>
      </c>
      <c r="B125">
        <v>2.0790000000000001E-3</v>
      </c>
      <c r="C125">
        <v>1591.5</v>
      </c>
      <c r="D125">
        <v>15</v>
      </c>
    </row>
    <row r="126" spans="1:4">
      <c r="A126">
        <v>99.999806500000005</v>
      </c>
      <c r="B126">
        <v>2.0790000000000001E-3</v>
      </c>
      <c r="C126">
        <v>1591.5</v>
      </c>
      <c r="D126">
        <v>15</v>
      </c>
    </row>
    <row r="127" spans="1:4">
      <c r="A127">
        <v>99.999806199999995</v>
      </c>
      <c r="B127">
        <v>2.0820000000000001E-3</v>
      </c>
      <c r="C127">
        <v>1591.5</v>
      </c>
      <c r="D127">
        <v>15</v>
      </c>
    </row>
    <row r="128" spans="1:4">
      <c r="A128">
        <v>99.999806199999995</v>
      </c>
      <c r="B128">
        <v>2.0820000000000001E-3</v>
      </c>
      <c r="C128">
        <v>1591.5</v>
      </c>
      <c r="D128">
        <v>15</v>
      </c>
    </row>
    <row r="129" spans="1:4">
      <c r="A129" t="s">
        <v>139</v>
      </c>
      <c r="B129" t="s">
        <v>140</v>
      </c>
      <c r="C129" t="s">
        <v>141</v>
      </c>
      <c r="D129" t="s">
        <v>142</v>
      </c>
    </row>
    <row r="130" spans="1:4">
      <c r="A130" t="s">
        <v>143</v>
      </c>
      <c r="B130" t="s">
        <v>144</v>
      </c>
      <c r="C130" t="s">
        <v>145</v>
      </c>
      <c r="D130" t="s">
        <v>146</v>
      </c>
    </row>
    <row r="131" spans="1:4">
      <c r="A131">
        <v>99.999806359999994</v>
      </c>
      <c r="B131" s="37">
        <v>2.3799999999999999E-7</v>
      </c>
      <c r="C131">
        <v>2.0809499999999998E-3</v>
      </c>
      <c r="D131" s="37">
        <v>2.1100000000000001E-6</v>
      </c>
    </row>
    <row r="132" spans="1:4">
      <c r="A132" t="s">
        <v>147</v>
      </c>
      <c r="B132" t="s">
        <v>148</v>
      </c>
      <c r="C132" t="s">
        <v>149</v>
      </c>
      <c r="D132" t="s">
        <v>150</v>
      </c>
    </row>
    <row r="133" spans="1:4">
      <c r="A133" t="s">
        <v>137</v>
      </c>
      <c r="B133" t="s">
        <v>155</v>
      </c>
    </row>
    <row r="134" spans="1:4">
      <c r="A134" s="13">
        <v>44116</v>
      </c>
      <c r="B134" s="45">
        <v>0.68160879629629623</v>
      </c>
    </row>
    <row r="135" spans="1:4">
      <c r="A135">
        <v>1000.03166</v>
      </c>
      <c r="B135">
        <v>0.17934</v>
      </c>
      <c r="C135">
        <v>1591.5</v>
      </c>
      <c r="D135">
        <v>1.5</v>
      </c>
    </row>
    <row r="136" spans="1:4">
      <c r="A136">
        <v>1000.03167</v>
      </c>
      <c r="B136">
        <v>0.17946999999999999</v>
      </c>
      <c r="C136">
        <v>1591.5</v>
      </c>
      <c r="D136">
        <v>1.5</v>
      </c>
    </row>
    <row r="137" spans="1:4">
      <c r="A137">
        <v>1000.03166</v>
      </c>
      <c r="B137">
        <v>0.17931</v>
      </c>
      <c r="C137">
        <v>1591.5</v>
      </c>
      <c r="D137">
        <v>1.5</v>
      </c>
    </row>
    <row r="138" spans="1:4">
      <c r="A138">
        <v>1000.03167</v>
      </c>
      <c r="B138">
        <v>0.17938999999999999</v>
      </c>
      <c r="C138">
        <v>1591.5</v>
      </c>
      <c r="D138">
        <v>1.5</v>
      </c>
    </row>
    <row r="139" spans="1:4">
      <c r="A139">
        <v>1000.03167</v>
      </c>
      <c r="B139">
        <v>0.1794</v>
      </c>
      <c r="C139">
        <v>1591.5</v>
      </c>
      <c r="D139">
        <v>1.5</v>
      </c>
    </row>
    <row r="140" spans="1:4">
      <c r="A140">
        <v>1000.03167</v>
      </c>
      <c r="B140">
        <v>0.17937</v>
      </c>
      <c r="C140">
        <v>1591.5</v>
      </c>
      <c r="D140">
        <v>1.5</v>
      </c>
    </row>
    <row r="141" spans="1:4">
      <c r="A141">
        <v>1000.03167</v>
      </c>
      <c r="B141">
        <v>0.17924999999999999</v>
      </c>
      <c r="C141">
        <v>1591.5</v>
      </c>
      <c r="D141">
        <v>1.5</v>
      </c>
    </row>
    <row r="142" spans="1:4">
      <c r="A142">
        <v>1000.0316800000001</v>
      </c>
      <c r="B142">
        <v>0.17931</v>
      </c>
      <c r="C142">
        <v>1591.5</v>
      </c>
      <c r="D142">
        <v>1.5</v>
      </c>
    </row>
    <row r="143" spans="1:4">
      <c r="A143">
        <v>1000.03166</v>
      </c>
      <c r="B143">
        <v>0.17935000000000001</v>
      </c>
      <c r="C143">
        <v>1591.5</v>
      </c>
      <c r="D143">
        <v>1.5</v>
      </c>
    </row>
    <row r="144" spans="1:4">
      <c r="A144">
        <v>1000.03167</v>
      </c>
      <c r="B144">
        <v>0.17938000000000001</v>
      </c>
      <c r="C144">
        <v>1591.5</v>
      </c>
      <c r="D144">
        <v>1.5</v>
      </c>
    </row>
    <row r="145" spans="1:4">
      <c r="A145">
        <v>1000.03167</v>
      </c>
      <c r="B145">
        <v>0.1794</v>
      </c>
      <c r="C145">
        <v>1591.5</v>
      </c>
      <c r="D145">
        <v>1.5</v>
      </c>
    </row>
    <row r="146" spans="1:4">
      <c r="A146">
        <v>1000.03167</v>
      </c>
      <c r="B146">
        <v>0.17949000000000001</v>
      </c>
      <c r="C146">
        <v>1591.5</v>
      </c>
      <c r="D146">
        <v>1.5</v>
      </c>
    </row>
    <row r="147" spans="1:4">
      <c r="A147">
        <v>1000.03166</v>
      </c>
      <c r="B147">
        <v>0.17931</v>
      </c>
      <c r="C147">
        <v>1591.5</v>
      </c>
      <c r="D147">
        <v>1.5</v>
      </c>
    </row>
    <row r="148" spans="1:4">
      <c r="A148">
        <v>1000.03166</v>
      </c>
      <c r="B148">
        <v>0.17934</v>
      </c>
      <c r="C148">
        <v>1591.5</v>
      </c>
      <c r="D148">
        <v>1.5</v>
      </c>
    </row>
    <row r="149" spans="1:4">
      <c r="A149">
        <v>1000.03167</v>
      </c>
      <c r="B149">
        <v>0.17937</v>
      </c>
      <c r="C149">
        <v>1591.5</v>
      </c>
      <c r="D149">
        <v>1.5</v>
      </c>
    </row>
    <row r="150" spans="1:4">
      <c r="A150">
        <v>1000.0316800000001</v>
      </c>
      <c r="B150">
        <v>0.17934</v>
      </c>
      <c r="C150">
        <v>1591.5</v>
      </c>
      <c r="D150">
        <v>1.5</v>
      </c>
    </row>
    <row r="151" spans="1:4">
      <c r="A151">
        <v>1000.03166</v>
      </c>
      <c r="B151">
        <v>0.17931</v>
      </c>
      <c r="C151">
        <v>1591.5</v>
      </c>
      <c r="D151">
        <v>1.5</v>
      </c>
    </row>
    <row r="152" spans="1:4">
      <c r="A152">
        <v>1000.03166</v>
      </c>
      <c r="B152">
        <v>0.17935000000000001</v>
      </c>
      <c r="C152">
        <v>1591.5</v>
      </c>
      <c r="D152">
        <v>1.5</v>
      </c>
    </row>
    <row r="153" spans="1:4">
      <c r="A153">
        <v>1000.03167</v>
      </c>
      <c r="B153">
        <v>0.17932999999999999</v>
      </c>
      <c r="C153">
        <v>1591.5</v>
      </c>
      <c r="D153">
        <v>1.5</v>
      </c>
    </row>
    <row r="154" spans="1:4">
      <c r="A154">
        <v>1000.03166</v>
      </c>
      <c r="B154">
        <v>0.17932000000000001</v>
      </c>
      <c r="C154">
        <v>1591.5</v>
      </c>
      <c r="D154">
        <v>1.5</v>
      </c>
    </row>
    <row r="155" spans="1:4">
      <c r="A155" t="s">
        <v>139</v>
      </c>
      <c r="B155" t="s">
        <v>140</v>
      </c>
      <c r="C155" t="s">
        <v>141</v>
      </c>
      <c r="D155" t="s">
        <v>142</v>
      </c>
    </row>
    <row r="156" spans="1:4">
      <c r="A156" t="s">
        <v>143</v>
      </c>
      <c r="B156" t="s">
        <v>144</v>
      </c>
      <c r="C156" t="s">
        <v>145</v>
      </c>
      <c r="D156" t="s">
        <v>146</v>
      </c>
    </row>
    <row r="157" spans="1:4">
      <c r="A157">
        <v>1000.031667</v>
      </c>
      <c r="B157" s="37">
        <v>6.3999999999999997E-6</v>
      </c>
      <c r="C157">
        <v>0.1793565</v>
      </c>
      <c r="D157" s="37">
        <v>5.4500000000000003E-5</v>
      </c>
    </row>
    <row r="158" spans="1:4">
      <c r="A158" t="s">
        <v>147</v>
      </c>
      <c r="B158" t="s">
        <v>148</v>
      </c>
      <c r="C158" t="s">
        <v>149</v>
      </c>
      <c r="D158" t="s">
        <v>150</v>
      </c>
    </row>
    <row r="159" spans="1:4">
      <c r="A159" t="s">
        <v>137</v>
      </c>
      <c r="B159" t="s">
        <v>156</v>
      </c>
    </row>
    <row r="160" spans="1:4">
      <c r="A160" s="13">
        <v>44116</v>
      </c>
      <c r="B160" s="45">
        <v>0.68627314814814822</v>
      </c>
    </row>
    <row r="161" spans="1:4">
      <c r="A161">
        <v>1000.01645</v>
      </c>
      <c r="B161">
        <v>0.18445</v>
      </c>
      <c r="C161">
        <v>1591.5</v>
      </c>
      <c r="D161">
        <v>1.5</v>
      </c>
    </row>
    <row r="162" spans="1:4">
      <c r="A162">
        <v>1000.01645</v>
      </c>
      <c r="B162">
        <v>0.1845</v>
      </c>
      <c r="C162">
        <v>1591.5</v>
      </c>
      <c r="D162">
        <v>1.5</v>
      </c>
    </row>
    <row r="163" spans="1:4">
      <c r="A163">
        <v>1000.01645</v>
      </c>
      <c r="B163">
        <v>0.18445</v>
      </c>
      <c r="C163">
        <v>1591.5</v>
      </c>
      <c r="D163">
        <v>1.5</v>
      </c>
    </row>
    <row r="164" spans="1:4">
      <c r="A164">
        <v>1000.01644</v>
      </c>
      <c r="B164">
        <v>0.18454999999999999</v>
      </c>
      <c r="C164">
        <v>1591.5</v>
      </c>
      <c r="D164">
        <v>1.5</v>
      </c>
    </row>
    <row r="165" spans="1:4">
      <c r="A165">
        <v>1000.01645</v>
      </c>
      <c r="B165">
        <v>0.18440999999999999</v>
      </c>
      <c r="C165">
        <v>1591.5</v>
      </c>
      <c r="D165">
        <v>1.5</v>
      </c>
    </row>
    <row r="166" spans="1:4">
      <c r="A166">
        <v>1000.01644</v>
      </c>
      <c r="B166">
        <v>0.1845</v>
      </c>
      <c r="C166">
        <v>1591.5</v>
      </c>
      <c r="D166">
        <v>1.5</v>
      </c>
    </row>
    <row r="167" spans="1:4">
      <c r="A167">
        <v>1000.01644</v>
      </c>
      <c r="B167">
        <v>0.18443000000000001</v>
      </c>
      <c r="C167">
        <v>1591.5</v>
      </c>
      <c r="D167">
        <v>1.5</v>
      </c>
    </row>
    <row r="168" spans="1:4">
      <c r="A168">
        <v>1000.01645</v>
      </c>
      <c r="B168">
        <v>0.18448999999999999</v>
      </c>
      <c r="C168">
        <v>1591.5</v>
      </c>
      <c r="D168">
        <v>1.5</v>
      </c>
    </row>
    <row r="169" spans="1:4">
      <c r="A169">
        <v>1000.01645</v>
      </c>
      <c r="B169">
        <v>0.18443000000000001</v>
      </c>
      <c r="C169">
        <v>1591.5</v>
      </c>
      <c r="D169">
        <v>1.5</v>
      </c>
    </row>
    <row r="170" spans="1:4">
      <c r="A170">
        <v>1000.01645</v>
      </c>
      <c r="B170">
        <v>0.18440000000000001</v>
      </c>
      <c r="C170">
        <v>1591.5</v>
      </c>
      <c r="D170">
        <v>1.5</v>
      </c>
    </row>
    <row r="171" spans="1:4">
      <c r="A171">
        <v>1000.01645</v>
      </c>
      <c r="B171">
        <v>0.18440999999999999</v>
      </c>
      <c r="C171">
        <v>1591.5</v>
      </c>
      <c r="D171">
        <v>1.5</v>
      </c>
    </row>
    <row r="172" spans="1:4">
      <c r="A172">
        <v>1000.01644</v>
      </c>
      <c r="B172">
        <v>0.1845</v>
      </c>
      <c r="C172">
        <v>1591.5</v>
      </c>
      <c r="D172">
        <v>1.5</v>
      </c>
    </row>
    <row r="173" spans="1:4">
      <c r="A173">
        <v>1000.01645</v>
      </c>
      <c r="B173">
        <v>0.18440000000000001</v>
      </c>
      <c r="C173">
        <v>1591.5</v>
      </c>
      <c r="D173">
        <v>1.5</v>
      </c>
    </row>
    <row r="174" spans="1:4">
      <c r="A174">
        <v>1000.01644</v>
      </c>
      <c r="B174">
        <v>0.18451000000000001</v>
      </c>
      <c r="C174">
        <v>1591.5</v>
      </c>
      <c r="D174">
        <v>1.5</v>
      </c>
    </row>
    <row r="175" spans="1:4">
      <c r="A175">
        <v>1000.01645</v>
      </c>
      <c r="B175">
        <v>0.18440999999999999</v>
      </c>
      <c r="C175">
        <v>1591.5</v>
      </c>
      <c r="D175">
        <v>1.5</v>
      </c>
    </row>
    <row r="176" spans="1:4">
      <c r="A176">
        <v>1000.01644</v>
      </c>
      <c r="B176">
        <v>0.18454000000000001</v>
      </c>
      <c r="C176">
        <v>1591.5</v>
      </c>
      <c r="D176">
        <v>1.5</v>
      </c>
    </row>
    <row r="177" spans="1:4">
      <c r="A177">
        <v>1000.01644</v>
      </c>
      <c r="B177">
        <v>0.18435000000000001</v>
      </c>
      <c r="C177">
        <v>1591.5</v>
      </c>
      <c r="D177">
        <v>1.5</v>
      </c>
    </row>
    <row r="178" spans="1:4">
      <c r="A178">
        <v>1000.01645</v>
      </c>
      <c r="B178">
        <v>0.18448000000000001</v>
      </c>
      <c r="C178">
        <v>1591.5</v>
      </c>
      <c r="D178">
        <v>1.5</v>
      </c>
    </row>
    <row r="179" spans="1:4">
      <c r="A179">
        <v>1000.01644</v>
      </c>
      <c r="B179">
        <v>0.18435000000000001</v>
      </c>
      <c r="C179">
        <v>1591.5</v>
      </c>
      <c r="D179">
        <v>1.5</v>
      </c>
    </row>
    <row r="180" spans="1:4">
      <c r="A180">
        <v>1000.01643</v>
      </c>
      <c r="B180">
        <v>0.18437999999999999</v>
      </c>
      <c r="C180">
        <v>1591.5</v>
      </c>
      <c r="D180">
        <v>1.5</v>
      </c>
    </row>
    <row r="181" spans="1:4">
      <c r="A181" t="s">
        <v>139</v>
      </c>
      <c r="B181" t="s">
        <v>140</v>
      </c>
      <c r="C181" t="s">
        <v>141</v>
      </c>
      <c r="D181" t="s">
        <v>142</v>
      </c>
    </row>
    <row r="182" spans="1:4">
      <c r="A182" t="s">
        <v>143</v>
      </c>
      <c r="B182" t="s">
        <v>144</v>
      </c>
      <c r="C182" t="s">
        <v>145</v>
      </c>
      <c r="D182" t="s">
        <v>146</v>
      </c>
    </row>
    <row r="183" spans="1:4">
      <c r="A183">
        <v>1000.016445</v>
      </c>
      <c r="B183" s="37">
        <v>5.9200000000000001E-6</v>
      </c>
      <c r="C183">
        <v>0.184447</v>
      </c>
      <c r="D183" s="37">
        <v>5.7899999999999998E-5</v>
      </c>
    </row>
    <row r="184" spans="1:4">
      <c r="A184" t="s">
        <v>147</v>
      </c>
      <c r="B184" t="s">
        <v>148</v>
      </c>
      <c r="C184" t="s">
        <v>149</v>
      </c>
      <c r="D184" t="s">
        <v>150</v>
      </c>
    </row>
    <row r="185" spans="1:4">
      <c r="A185" t="s">
        <v>137</v>
      </c>
      <c r="B185" t="s">
        <v>157</v>
      </c>
    </row>
    <row r="186" spans="1:4">
      <c r="A186" s="13">
        <v>44116</v>
      </c>
      <c r="B186" s="45">
        <v>0.68935185185185188</v>
      </c>
    </row>
    <row r="187" spans="1:4">
      <c r="A187">
        <v>1000.14708</v>
      </c>
      <c r="B187">
        <v>0.14212</v>
      </c>
      <c r="C187">
        <v>1591.5</v>
      </c>
      <c r="D187">
        <v>1.5</v>
      </c>
    </row>
    <row r="188" spans="1:4">
      <c r="A188">
        <v>1000.14706</v>
      </c>
      <c r="B188">
        <v>0.14208999999999999</v>
      </c>
      <c r="C188">
        <v>1591.5</v>
      </c>
      <c r="D188">
        <v>1.5</v>
      </c>
    </row>
    <row r="189" spans="1:4">
      <c r="A189">
        <v>1000.14707</v>
      </c>
      <c r="B189">
        <v>0.14216999999999999</v>
      </c>
      <c r="C189">
        <v>1591.5</v>
      </c>
      <c r="D189">
        <v>1.5</v>
      </c>
    </row>
    <row r="190" spans="1:4">
      <c r="A190">
        <v>1000.14707</v>
      </c>
      <c r="B190">
        <v>0.14216999999999999</v>
      </c>
      <c r="C190">
        <v>1591.5</v>
      </c>
      <c r="D190">
        <v>1.5</v>
      </c>
    </row>
    <row r="191" spans="1:4">
      <c r="A191">
        <v>1000.14707</v>
      </c>
      <c r="B191">
        <v>0.14208000000000001</v>
      </c>
      <c r="C191">
        <v>1591.5</v>
      </c>
      <c r="D191">
        <v>1.5</v>
      </c>
    </row>
    <row r="192" spans="1:4">
      <c r="A192">
        <v>1000.14707</v>
      </c>
      <c r="B192">
        <v>0.14199000000000001</v>
      </c>
      <c r="C192">
        <v>1591.5</v>
      </c>
      <c r="D192">
        <v>1.5</v>
      </c>
    </row>
    <row r="193" spans="1:4">
      <c r="A193">
        <v>1000.14707</v>
      </c>
      <c r="B193">
        <v>0.14210999999999999</v>
      </c>
      <c r="C193">
        <v>1591.5</v>
      </c>
      <c r="D193">
        <v>1.5</v>
      </c>
    </row>
    <row r="194" spans="1:4">
      <c r="A194">
        <v>1000.14707</v>
      </c>
      <c r="B194">
        <v>0.14202000000000001</v>
      </c>
      <c r="C194">
        <v>1591.5</v>
      </c>
      <c r="D194">
        <v>1.5</v>
      </c>
    </row>
    <row r="195" spans="1:4">
      <c r="A195">
        <v>1000.14708</v>
      </c>
      <c r="B195">
        <v>0.14205000000000001</v>
      </c>
      <c r="C195">
        <v>1591.5</v>
      </c>
      <c r="D195">
        <v>1.5</v>
      </c>
    </row>
    <row r="196" spans="1:4">
      <c r="A196">
        <v>1000.14707</v>
      </c>
      <c r="B196">
        <v>0.14188999999999999</v>
      </c>
      <c r="C196">
        <v>1591.5</v>
      </c>
      <c r="D196">
        <v>1.5</v>
      </c>
    </row>
    <row r="197" spans="1:4">
      <c r="A197">
        <v>1000.14707</v>
      </c>
      <c r="B197">
        <v>0.14199000000000001</v>
      </c>
      <c r="C197">
        <v>1591.5</v>
      </c>
      <c r="D197">
        <v>1.5</v>
      </c>
    </row>
    <row r="198" spans="1:4">
      <c r="A198">
        <v>1000.14706</v>
      </c>
      <c r="B198">
        <v>0.14194999999999999</v>
      </c>
      <c r="C198">
        <v>1591.5</v>
      </c>
      <c r="D198">
        <v>1.5</v>
      </c>
    </row>
    <row r="199" spans="1:4">
      <c r="A199">
        <v>1000.14707</v>
      </c>
      <c r="B199">
        <v>0.14199999999999999</v>
      </c>
      <c r="C199">
        <v>1591.5</v>
      </c>
      <c r="D199">
        <v>1.5</v>
      </c>
    </row>
    <row r="200" spans="1:4">
      <c r="A200">
        <v>1000.14708</v>
      </c>
      <c r="B200">
        <v>0.14193</v>
      </c>
      <c r="C200">
        <v>1591.5</v>
      </c>
      <c r="D200">
        <v>1.5</v>
      </c>
    </row>
    <row r="201" spans="1:4">
      <c r="A201">
        <v>1000.14707</v>
      </c>
      <c r="B201">
        <v>0.14197000000000001</v>
      </c>
      <c r="C201">
        <v>1591.5</v>
      </c>
      <c r="D201">
        <v>1.5</v>
      </c>
    </row>
    <row r="202" spans="1:4">
      <c r="A202">
        <v>1000.14707</v>
      </c>
      <c r="B202">
        <v>0.14194000000000001</v>
      </c>
      <c r="C202">
        <v>1591.5</v>
      </c>
      <c r="D202">
        <v>1.5</v>
      </c>
    </row>
    <row r="203" spans="1:4">
      <c r="A203">
        <v>1000.14707</v>
      </c>
      <c r="B203">
        <v>0.14185</v>
      </c>
      <c r="C203">
        <v>1591.5</v>
      </c>
      <c r="D203">
        <v>1.5</v>
      </c>
    </row>
    <row r="204" spans="1:4">
      <c r="A204">
        <v>1000.14708</v>
      </c>
      <c r="B204">
        <v>0.14191999999999999</v>
      </c>
      <c r="C204">
        <v>1591.5</v>
      </c>
      <c r="D204">
        <v>1.5</v>
      </c>
    </row>
    <row r="205" spans="1:4">
      <c r="A205">
        <v>1000.14706</v>
      </c>
      <c r="B205">
        <v>0.1419</v>
      </c>
      <c r="C205">
        <v>1591.5</v>
      </c>
      <c r="D205">
        <v>1.5</v>
      </c>
    </row>
    <row r="206" spans="1:4">
      <c r="A206">
        <v>1000.14707</v>
      </c>
      <c r="B206">
        <v>0.14183999999999999</v>
      </c>
      <c r="C206">
        <v>1591.5</v>
      </c>
      <c r="D206">
        <v>1.5</v>
      </c>
    </row>
    <row r="207" spans="1:4">
      <c r="A207" t="s">
        <v>139</v>
      </c>
      <c r="B207" t="s">
        <v>140</v>
      </c>
      <c r="C207" t="s">
        <v>141</v>
      </c>
      <c r="D207" t="s">
        <v>142</v>
      </c>
    </row>
    <row r="208" spans="1:4">
      <c r="A208" t="s">
        <v>143</v>
      </c>
      <c r="B208" t="s">
        <v>144</v>
      </c>
      <c r="C208" t="s">
        <v>145</v>
      </c>
      <c r="D208" t="s">
        <v>146</v>
      </c>
    </row>
    <row r="209" spans="1:4">
      <c r="A209">
        <v>1000.14707</v>
      </c>
      <c r="B209" s="37">
        <v>5.8900000000000004E-6</v>
      </c>
      <c r="C209">
        <v>0.14199899999999999</v>
      </c>
      <c r="D209" s="37">
        <v>9.7600000000000001E-5</v>
      </c>
    </row>
    <row r="210" spans="1:4">
      <c r="A210" t="s">
        <v>147</v>
      </c>
      <c r="B210" t="s">
        <v>148</v>
      </c>
      <c r="C210" t="s">
        <v>149</v>
      </c>
      <c r="D210" t="s">
        <v>150</v>
      </c>
    </row>
    <row r="211" spans="1:4">
      <c r="A211" t="s">
        <v>137</v>
      </c>
      <c r="B211" t="s">
        <v>158</v>
      </c>
    </row>
    <row r="212" spans="1:4">
      <c r="A212" s="13">
        <v>44116</v>
      </c>
      <c r="B212" s="45">
        <v>0.69458333333333344</v>
      </c>
    </row>
    <row r="213" spans="1:4">
      <c r="A213">
        <v>49.220996999999997</v>
      </c>
      <c r="B213">
        <v>1.338794</v>
      </c>
      <c r="C213">
        <v>1591.5</v>
      </c>
      <c r="D213">
        <v>15</v>
      </c>
    </row>
    <row r="214" spans="1:4">
      <c r="A214">
        <v>49.220997400000002</v>
      </c>
      <c r="B214">
        <v>1.338843</v>
      </c>
      <c r="C214">
        <v>1591.5</v>
      </c>
      <c r="D214">
        <v>15</v>
      </c>
    </row>
    <row r="215" spans="1:4">
      <c r="A215">
        <v>49.221310000000003</v>
      </c>
      <c r="B215">
        <v>1.3365</v>
      </c>
      <c r="C215">
        <v>1591.5</v>
      </c>
      <c r="D215">
        <v>15</v>
      </c>
    </row>
    <row r="216" spans="1:4">
      <c r="A216">
        <v>49.221848999999999</v>
      </c>
      <c r="B216">
        <v>1.3296600000000001</v>
      </c>
      <c r="C216">
        <v>1591.5</v>
      </c>
      <c r="D216">
        <v>15</v>
      </c>
    </row>
    <row r="217" spans="1:4">
      <c r="A217">
        <v>49.220953000000002</v>
      </c>
      <c r="B217">
        <v>1.339372</v>
      </c>
      <c r="C217">
        <v>1591.5</v>
      </c>
      <c r="D217">
        <v>15</v>
      </c>
    </row>
    <row r="218" spans="1:4">
      <c r="A218">
        <v>49.221963000000002</v>
      </c>
      <c r="B218">
        <v>1.3274030000000001</v>
      </c>
      <c r="C218">
        <v>1591.5</v>
      </c>
      <c r="D218">
        <v>15</v>
      </c>
    </row>
    <row r="219" spans="1:4">
      <c r="A219">
        <v>49.2219829</v>
      </c>
      <c r="B219">
        <v>1.327062</v>
      </c>
      <c r="C219">
        <v>1591.5</v>
      </c>
      <c r="D219">
        <v>15</v>
      </c>
    </row>
    <row r="220" spans="1:4">
      <c r="A220">
        <v>49.221989000000001</v>
      </c>
      <c r="B220">
        <v>1.3267500000000001</v>
      </c>
      <c r="C220">
        <v>1591.5</v>
      </c>
      <c r="D220">
        <v>15</v>
      </c>
    </row>
    <row r="221" spans="1:4">
      <c r="A221">
        <v>49.222027799999999</v>
      </c>
      <c r="B221">
        <v>1.3260774</v>
      </c>
      <c r="C221">
        <v>1591.5</v>
      </c>
      <c r="D221">
        <v>15</v>
      </c>
    </row>
    <row r="222" spans="1:4">
      <c r="A222">
        <v>49.222021900000001</v>
      </c>
      <c r="B222">
        <v>1.326195</v>
      </c>
      <c r="C222">
        <v>1591.5</v>
      </c>
      <c r="D222">
        <v>15</v>
      </c>
    </row>
    <row r="223" spans="1:4">
      <c r="A223">
        <v>49.222017000000001</v>
      </c>
      <c r="B223">
        <v>1.3262400000000001</v>
      </c>
      <c r="C223">
        <v>1591.5</v>
      </c>
      <c r="D223">
        <v>15</v>
      </c>
    </row>
    <row r="224" spans="1:4">
      <c r="A224">
        <v>49.222029999999997</v>
      </c>
      <c r="B224">
        <v>1.3262</v>
      </c>
      <c r="C224">
        <v>1591.5</v>
      </c>
      <c r="D224">
        <v>15</v>
      </c>
    </row>
    <row r="225" spans="1:4">
      <c r="A225">
        <v>49.221924000000001</v>
      </c>
      <c r="B225">
        <v>1.32881</v>
      </c>
      <c r="C225">
        <v>1591.5</v>
      </c>
      <c r="D225">
        <v>15</v>
      </c>
    </row>
    <row r="226" spans="1:4">
      <c r="A226">
        <v>49.221913299999997</v>
      </c>
      <c r="B226">
        <v>1.329124</v>
      </c>
      <c r="C226">
        <v>1591.5</v>
      </c>
      <c r="D226">
        <v>15</v>
      </c>
    </row>
    <row r="227" spans="1:4">
      <c r="A227">
        <v>49.221913899999997</v>
      </c>
      <c r="B227">
        <v>1.329305</v>
      </c>
      <c r="C227">
        <v>1591.5</v>
      </c>
      <c r="D227">
        <v>15</v>
      </c>
    </row>
    <row r="228" spans="1:4">
      <c r="A228">
        <v>49.221971600000003</v>
      </c>
      <c r="B228">
        <v>1.32806</v>
      </c>
      <c r="C228">
        <v>1591.5</v>
      </c>
      <c r="D228">
        <v>15</v>
      </c>
    </row>
    <row r="229" spans="1:4">
      <c r="A229">
        <v>49.221462000000002</v>
      </c>
      <c r="B229">
        <v>1.3357600000000001</v>
      </c>
      <c r="C229">
        <v>1591.5</v>
      </c>
      <c r="D229">
        <v>15</v>
      </c>
    </row>
    <row r="230" spans="1:4">
      <c r="A230">
        <v>49.220714999999998</v>
      </c>
      <c r="B230">
        <v>1.3411</v>
      </c>
      <c r="C230">
        <v>1591.5</v>
      </c>
      <c r="D230">
        <v>15</v>
      </c>
    </row>
    <row r="231" spans="1:4">
      <c r="A231">
        <v>49.221218</v>
      </c>
      <c r="B231">
        <v>1.3380700000000001</v>
      </c>
      <c r="C231">
        <v>1591.5</v>
      </c>
      <c r="D231">
        <v>15</v>
      </c>
    </row>
    <row r="232" spans="1:4">
      <c r="A232">
        <v>49.221449999999997</v>
      </c>
      <c r="B232">
        <v>1.3351</v>
      </c>
      <c r="C232">
        <v>1591.5</v>
      </c>
      <c r="D232">
        <v>15</v>
      </c>
    </row>
    <row r="233" spans="1:4">
      <c r="A233" t="s">
        <v>139</v>
      </c>
      <c r="B233" t="s">
        <v>140</v>
      </c>
      <c r="C233" t="s">
        <v>141</v>
      </c>
      <c r="D233" t="s">
        <v>142</v>
      </c>
    </row>
    <row r="234" spans="1:4">
      <c r="A234" t="s">
        <v>143</v>
      </c>
      <c r="B234" t="s">
        <v>144</v>
      </c>
      <c r="C234" t="s">
        <v>145</v>
      </c>
      <c r="D234" t="s">
        <v>146</v>
      </c>
    </row>
    <row r="235" spans="1:4">
      <c r="A235">
        <v>49.221635290000002</v>
      </c>
      <c r="B235">
        <v>4.3740599999999999E-4</v>
      </c>
      <c r="C235">
        <v>1.3317212700000001</v>
      </c>
      <c r="D235">
        <v>5.3141860000000003E-3</v>
      </c>
    </row>
    <row r="236" spans="1:4">
      <c r="A236" t="s">
        <v>147</v>
      </c>
      <c r="B236" t="s">
        <v>148</v>
      </c>
      <c r="C236" t="s">
        <v>149</v>
      </c>
      <c r="D236" t="s">
        <v>150</v>
      </c>
    </row>
    <row r="237" spans="1:4">
      <c r="A237" t="s">
        <v>137</v>
      </c>
      <c r="B237" t="s">
        <v>159</v>
      </c>
    </row>
    <row r="238" spans="1:4">
      <c r="A238" s="13">
        <v>44116</v>
      </c>
      <c r="B238" s="45">
        <v>0.69743055555555555</v>
      </c>
    </row>
    <row r="239" spans="1:4">
      <c r="A239">
        <v>59.654328</v>
      </c>
      <c r="B239">
        <v>1.3374200000000001</v>
      </c>
      <c r="C239">
        <v>1591.5</v>
      </c>
      <c r="D239">
        <v>15</v>
      </c>
    </row>
    <row r="240" spans="1:4">
      <c r="A240">
        <v>59.654328300000003</v>
      </c>
      <c r="B240">
        <v>1.337415</v>
      </c>
      <c r="C240">
        <v>1591.5</v>
      </c>
      <c r="D240">
        <v>15</v>
      </c>
    </row>
    <row r="241" spans="1:4">
      <c r="A241">
        <v>59.654398</v>
      </c>
      <c r="B241">
        <v>1.3363750000000001</v>
      </c>
      <c r="C241">
        <v>1591.5</v>
      </c>
      <c r="D241">
        <v>15</v>
      </c>
    </row>
    <row r="242" spans="1:4">
      <c r="A242">
        <v>59.654387</v>
      </c>
      <c r="B242">
        <v>1.33639</v>
      </c>
      <c r="C242">
        <v>1591.5</v>
      </c>
      <c r="D242">
        <v>15</v>
      </c>
    </row>
    <row r="243" spans="1:4">
      <c r="A243">
        <v>59.654214000000003</v>
      </c>
      <c r="B243">
        <v>1.33945</v>
      </c>
      <c r="C243">
        <v>1591.5</v>
      </c>
      <c r="D243">
        <v>15</v>
      </c>
    </row>
    <row r="244" spans="1:4">
      <c r="A244">
        <v>59.654249</v>
      </c>
      <c r="B244">
        <v>1.33894</v>
      </c>
      <c r="C244">
        <v>1591.5</v>
      </c>
      <c r="D244">
        <v>15</v>
      </c>
    </row>
    <row r="245" spans="1:4">
      <c r="A245">
        <v>59.654372000000002</v>
      </c>
      <c r="B245">
        <v>1.3369899999999999</v>
      </c>
      <c r="C245">
        <v>1591.5</v>
      </c>
      <c r="D245">
        <v>15</v>
      </c>
    </row>
    <row r="246" spans="1:4">
      <c r="A246">
        <v>59.654215999999998</v>
      </c>
      <c r="B246">
        <v>1.3392900000000001</v>
      </c>
      <c r="C246">
        <v>1591.5</v>
      </c>
      <c r="D246">
        <v>15</v>
      </c>
    </row>
    <row r="247" spans="1:4">
      <c r="A247">
        <v>59.654097999999998</v>
      </c>
      <c r="B247">
        <v>1.340881</v>
      </c>
      <c r="C247">
        <v>1591.5</v>
      </c>
      <c r="D247">
        <v>15</v>
      </c>
    </row>
    <row r="248" spans="1:4">
      <c r="A248">
        <v>59.65408</v>
      </c>
      <c r="B248">
        <v>1.3411900000000001</v>
      </c>
      <c r="C248">
        <v>1591.5</v>
      </c>
      <c r="D248">
        <v>15</v>
      </c>
    </row>
    <row r="249" spans="1:4">
      <c r="A249">
        <v>59.654298699999998</v>
      </c>
      <c r="B249">
        <v>1.3383179999999999</v>
      </c>
      <c r="C249">
        <v>1591.5</v>
      </c>
      <c r="D249">
        <v>15</v>
      </c>
    </row>
    <row r="250" spans="1:4">
      <c r="A250">
        <v>59.654302199999997</v>
      </c>
      <c r="B250">
        <v>1.338203</v>
      </c>
      <c r="C250">
        <v>1591.5</v>
      </c>
      <c r="D250">
        <v>15</v>
      </c>
    </row>
    <row r="251" spans="1:4">
      <c r="A251">
        <v>59.654446</v>
      </c>
      <c r="B251">
        <v>1.335715</v>
      </c>
      <c r="C251">
        <v>1591.5</v>
      </c>
      <c r="D251">
        <v>15</v>
      </c>
    </row>
    <row r="252" spans="1:4">
      <c r="A252">
        <v>59.654441499999997</v>
      </c>
      <c r="B252">
        <v>1.335699</v>
      </c>
      <c r="C252">
        <v>1591.5</v>
      </c>
      <c r="D252">
        <v>15</v>
      </c>
    </row>
    <row r="253" spans="1:4">
      <c r="A253">
        <v>59.6544849</v>
      </c>
      <c r="B253">
        <v>1.3348640000000001</v>
      </c>
      <c r="C253">
        <v>1591.5</v>
      </c>
      <c r="D253">
        <v>15</v>
      </c>
    </row>
    <row r="254" spans="1:4">
      <c r="A254">
        <v>59.6544697</v>
      </c>
      <c r="B254">
        <v>1.335302</v>
      </c>
      <c r="C254">
        <v>1591.5</v>
      </c>
      <c r="D254">
        <v>15</v>
      </c>
    </row>
    <row r="255" spans="1:4">
      <c r="A255">
        <v>59.654505</v>
      </c>
      <c r="B255">
        <v>1.33453</v>
      </c>
      <c r="C255">
        <v>1591.5</v>
      </c>
      <c r="D255">
        <v>15</v>
      </c>
    </row>
    <row r="256" spans="1:4">
      <c r="A256">
        <v>59.654387</v>
      </c>
      <c r="B256">
        <v>1.3370500000000001</v>
      </c>
      <c r="C256">
        <v>1591.5</v>
      </c>
      <c r="D256">
        <v>15</v>
      </c>
    </row>
    <row r="257" spans="1:4">
      <c r="A257">
        <v>59.654422699999998</v>
      </c>
      <c r="B257">
        <v>1.3364849999999999</v>
      </c>
      <c r="C257">
        <v>1591.5</v>
      </c>
      <c r="D257">
        <v>15</v>
      </c>
    </row>
    <row r="258" spans="1:4">
      <c r="A258">
        <v>59.653914999999998</v>
      </c>
      <c r="B258">
        <v>1.3431500000000001</v>
      </c>
      <c r="C258">
        <v>1591.5</v>
      </c>
      <c r="D258">
        <v>15</v>
      </c>
    </row>
    <row r="259" spans="1:4">
      <c r="A259" t="s">
        <v>139</v>
      </c>
      <c r="B259" t="s">
        <v>140</v>
      </c>
      <c r="C259" t="s">
        <v>141</v>
      </c>
      <c r="D259" t="s">
        <v>142</v>
      </c>
    </row>
    <row r="260" spans="1:4">
      <c r="A260" t="s">
        <v>143</v>
      </c>
      <c r="B260" t="s">
        <v>144</v>
      </c>
      <c r="C260" t="s">
        <v>145</v>
      </c>
      <c r="D260" t="s">
        <v>146</v>
      </c>
    </row>
    <row r="261" spans="1:4">
      <c r="A261">
        <v>59.654317149999997</v>
      </c>
      <c r="B261">
        <v>1.4857999999999999E-4</v>
      </c>
      <c r="C261">
        <v>1.33768285</v>
      </c>
      <c r="D261">
        <v>2.208837E-3</v>
      </c>
    </row>
    <row r="262" spans="1:4">
      <c r="A262" t="s">
        <v>147</v>
      </c>
      <c r="B262" t="s">
        <v>148</v>
      </c>
      <c r="C262" t="s">
        <v>149</v>
      </c>
      <c r="D262" t="s">
        <v>150</v>
      </c>
    </row>
    <row r="263" spans="1:4">
      <c r="A263" t="s">
        <v>137</v>
      </c>
      <c r="B263" t="s">
        <v>160</v>
      </c>
    </row>
    <row r="264" spans="1:4">
      <c r="A264" s="13">
        <v>44116</v>
      </c>
      <c r="B264" s="45">
        <v>0.70487268518518509</v>
      </c>
    </row>
    <row r="265" spans="1:4">
      <c r="A265">
        <v>70.223572000000004</v>
      </c>
      <c r="B265">
        <v>1.37324</v>
      </c>
      <c r="C265">
        <v>1591.5</v>
      </c>
      <c r="D265">
        <v>15</v>
      </c>
    </row>
    <row r="266" spans="1:4">
      <c r="A266">
        <v>70.223495999999997</v>
      </c>
      <c r="B266">
        <v>1.36846</v>
      </c>
      <c r="C266">
        <v>1591.5</v>
      </c>
      <c r="D266">
        <v>15</v>
      </c>
    </row>
    <row r="267" spans="1:4">
      <c r="A267">
        <v>70.223529999999997</v>
      </c>
      <c r="B267">
        <v>1.3704000000000001</v>
      </c>
      <c r="C267">
        <v>1591.5</v>
      </c>
      <c r="D267">
        <v>15</v>
      </c>
    </row>
    <row r="268" spans="1:4">
      <c r="A268">
        <v>70.223333999999994</v>
      </c>
      <c r="B268">
        <v>1.37354</v>
      </c>
      <c r="C268">
        <v>1591.5</v>
      </c>
      <c r="D268">
        <v>15</v>
      </c>
    </row>
    <row r="269" spans="1:4">
      <c r="A269">
        <v>70.223464000000007</v>
      </c>
      <c r="B269">
        <v>1.36859</v>
      </c>
      <c r="C269">
        <v>1591.5</v>
      </c>
      <c r="D269">
        <v>15</v>
      </c>
    </row>
    <row r="270" spans="1:4">
      <c r="A270">
        <v>70.223444999999998</v>
      </c>
      <c r="B270">
        <v>1.3678699999999999</v>
      </c>
      <c r="C270">
        <v>1591.5</v>
      </c>
      <c r="D270">
        <v>15</v>
      </c>
    </row>
    <row r="271" spans="1:4">
      <c r="A271">
        <v>70.223439799999994</v>
      </c>
      <c r="B271">
        <v>1.3671230000000001</v>
      </c>
      <c r="C271">
        <v>1591.5</v>
      </c>
      <c r="D271">
        <v>15</v>
      </c>
    </row>
    <row r="272" spans="1:4">
      <c r="A272">
        <v>70.223417999999995</v>
      </c>
      <c r="B272">
        <v>1.36774</v>
      </c>
      <c r="C272">
        <v>1591.5</v>
      </c>
      <c r="D272">
        <v>15</v>
      </c>
    </row>
    <row r="273" spans="1:4">
      <c r="A273">
        <v>70.223419300000003</v>
      </c>
      <c r="B273">
        <v>1.36625</v>
      </c>
      <c r="C273">
        <v>1591.5</v>
      </c>
      <c r="D273">
        <v>15</v>
      </c>
    </row>
    <row r="274" spans="1:4">
      <c r="A274">
        <v>70.223371999999998</v>
      </c>
      <c r="B274">
        <v>1.3666700000000001</v>
      </c>
      <c r="C274">
        <v>1591.5</v>
      </c>
      <c r="D274">
        <v>15</v>
      </c>
    </row>
    <row r="275" spans="1:4">
      <c r="A275">
        <v>70.223402899999996</v>
      </c>
      <c r="B275">
        <v>1.3664449999999999</v>
      </c>
      <c r="C275">
        <v>1591.5</v>
      </c>
      <c r="D275">
        <v>15</v>
      </c>
    </row>
    <row r="276" spans="1:4">
      <c r="A276">
        <v>70.223370000000003</v>
      </c>
      <c r="B276">
        <v>1.3670599999999999</v>
      </c>
      <c r="C276">
        <v>1591.5</v>
      </c>
      <c r="D276">
        <v>15</v>
      </c>
    </row>
    <row r="277" spans="1:4">
      <c r="A277">
        <v>70.223360999999997</v>
      </c>
      <c r="B277">
        <v>1.3680399999999999</v>
      </c>
      <c r="C277">
        <v>1591.5</v>
      </c>
      <c r="D277">
        <v>15</v>
      </c>
    </row>
    <row r="278" spans="1:4">
      <c r="A278">
        <v>70.223384999999993</v>
      </c>
      <c r="B278">
        <v>1.3670599999999999</v>
      </c>
      <c r="C278">
        <v>1591.5</v>
      </c>
      <c r="D278">
        <v>15</v>
      </c>
    </row>
    <row r="279" spans="1:4">
      <c r="A279">
        <v>70.223342500000001</v>
      </c>
      <c r="B279">
        <v>1.367947</v>
      </c>
      <c r="C279">
        <v>1591.5</v>
      </c>
      <c r="D279">
        <v>15</v>
      </c>
    </row>
    <row r="280" spans="1:4">
      <c r="A280">
        <v>70.223393999999999</v>
      </c>
      <c r="B280">
        <v>1.3668800000000001</v>
      </c>
      <c r="C280">
        <v>1591.5</v>
      </c>
      <c r="D280">
        <v>15</v>
      </c>
    </row>
    <row r="281" spans="1:4">
      <c r="A281">
        <v>70.223375899999994</v>
      </c>
      <c r="B281">
        <v>1.371272</v>
      </c>
      <c r="C281">
        <v>1591.5</v>
      </c>
      <c r="D281">
        <v>15</v>
      </c>
    </row>
    <row r="282" spans="1:4">
      <c r="A282">
        <v>70.223426000000003</v>
      </c>
      <c r="B282">
        <v>1.3695999999999999</v>
      </c>
      <c r="C282">
        <v>1591.5</v>
      </c>
      <c r="D282">
        <v>15</v>
      </c>
    </row>
    <row r="283" spans="1:4">
      <c r="A283">
        <v>70.223472000000001</v>
      </c>
      <c r="B283">
        <v>1.3698399999999999</v>
      </c>
      <c r="C283">
        <v>1591.5</v>
      </c>
      <c r="D283">
        <v>15</v>
      </c>
    </row>
    <row r="284" spans="1:4">
      <c r="A284">
        <v>70.223430699999994</v>
      </c>
      <c r="B284">
        <v>1.369048</v>
      </c>
      <c r="C284">
        <v>1591.5</v>
      </c>
      <c r="D284">
        <v>15</v>
      </c>
    </row>
    <row r="285" spans="1:4">
      <c r="A285" t="s">
        <v>139</v>
      </c>
      <c r="B285" t="s">
        <v>140</v>
      </c>
      <c r="C285" t="s">
        <v>141</v>
      </c>
      <c r="D285" t="s">
        <v>142</v>
      </c>
    </row>
    <row r="286" spans="1:4">
      <c r="A286" t="s">
        <v>143</v>
      </c>
      <c r="B286" t="s">
        <v>144</v>
      </c>
      <c r="C286" t="s">
        <v>145</v>
      </c>
      <c r="D286" t="s">
        <v>146</v>
      </c>
    </row>
    <row r="287" spans="1:4">
      <c r="A287">
        <v>70.223422510000006</v>
      </c>
      <c r="B287" s="37">
        <v>6.02E-5</v>
      </c>
      <c r="C287">
        <v>1.36865375</v>
      </c>
      <c r="D287">
        <v>2.059127E-3</v>
      </c>
    </row>
    <row r="288" spans="1:4">
      <c r="A288" t="s">
        <v>147</v>
      </c>
      <c r="B288" t="s">
        <v>148</v>
      </c>
      <c r="C288" t="s">
        <v>149</v>
      </c>
      <c r="D288" t="s">
        <v>150</v>
      </c>
    </row>
    <row r="289" spans="1:4">
      <c r="A289" t="s">
        <v>137</v>
      </c>
      <c r="B289" t="s">
        <v>161</v>
      </c>
    </row>
    <row r="290" spans="1:4">
      <c r="A290" s="13">
        <v>44116</v>
      </c>
      <c r="B290" s="45">
        <v>0.70712962962962955</v>
      </c>
    </row>
    <row r="291" spans="1:4">
      <c r="A291">
        <v>80.829680699999997</v>
      </c>
      <c r="B291">
        <v>1.3378639999999999</v>
      </c>
      <c r="C291">
        <v>1591.5</v>
      </c>
      <c r="D291">
        <v>15</v>
      </c>
    </row>
    <row r="292" spans="1:4">
      <c r="A292">
        <v>80.829693300000002</v>
      </c>
      <c r="B292">
        <v>1.3380479999999999</v>
      </c>
      <c r="C292">
        <v>1591.5</v>
      </c>
      <c r="D292">
        <v>15</v>
      </c>
    </row>
    <row r="293" spans="1:4">
      <c r="A293">
        <v>80.829749800000002</v>
      </c>
      <c r="B293">
        <v>1.3373619999999999</v>
      </c>
      <c r="C293">
        <v>1591.5</v>
      </c>
      <c r="D293">
        <v>15</v>
      </c>
    </row>
    <row r="294" spans="1:4">
      <c r="A294">
        <v>80.829769999999996</v>
      </c>
      <c r="B294">
        <v>1.3373969999999999</v>
      </c>
      <c r="C294">
        <v>1591.5</v>
      </c>
      <c r="D294">
        <v>15</v>
      </c>
    </row>
    <row r="295" spans="1:4">
      <c r="A295">
        <v>80.828396600000005</v>
      </c>
      <c r="B295">
        <v>1.3509610000000001</v>
      </c>
      <c r="C295">
        <v>1591.5</v>
      </c>
      <c r="D295">
        <v>15</v>
      </c>
    </row>
    <row r="296" spans="1:4">
      <c r="A296">
        <v>80.828352100000004</v>
      </c>
      <c r="B296">
        <v>1.351234</v>
      </c>
      <c r="C296">
        <v>1591.5</v>
      </c>
      <c r="D296">
        <v>15</v>
      </c>
    </row>
    <row r="297" spans="1:4">
      <c r="A297">
        <v>80.828354099999999</v>
      </c>
      <c r="B297">
        <v>1.351291</v>
      </c>
      <c r="C297">
        <v>1591.5</v>
      </c>
      <c r="D297">
        <v>15</v>
      </c>
    </row>
    <row r="298" spans="1:4">
      <c r="A298">
        <v>80.828400099999996</v>
      </c>
      <c r="B298">
        <v>1.35117</v>
      </c>
      <c r="C298">
        <v>1591.5</v>
      </c>
      <c r="D298">
        <v>15</v>
      </c>
    </row>
    <row r="299" spans="1:4">
      <c r="A299">
        <v>80.828444399999995</v>
      </c>
      <c r="B299">
        <v>1.351013</v>
      </c>
      <c r="C299">
        <v>1591.5</v>
      </c>
      <c r="D299">
        <v>15</v>
      </c>
    </row>
    <row r="300" spans="1:4">
      <c r="A300">
        <v>80.828455700000006</v>
      </c>
      <c r="B300">
        <v>1.351046</v>
      </c>
      <c r="C300">
        <v>1591.5</v>
      </c>
      <c r="D300">
        <v>15</v>
      </c>
    </row>
    <row r="301" spans="1:4">
      <c r="A301">
        <v>80.828499100000002</v>
      </c>
      <c r="B301">
        <v>1.350935</v>
      </c>
      <c r="C301">
        <v>1591.5</v>
      </c>
      <c r="D301">
        <v>15</v>
      </c>
    </row>
    <row r="302" spans="1:4">
      <c r="A302">
        <v>80.828462000000002</v>
      </c>
      <c r="B302">
        <v>1.3510899999999999</v>
      </c>
      <c r="C302">
        <v>1591.5</v>
      </c>
      <c r="D302">
        <v>15</v>
      </c>
    </row>
    <row r="303" spans="1:4">
      <c r="A303">
        <v>80.828699700000001</v>
      </c>
      <c r="B303">
        <v>1.350133</v>
      </c>
      <c r="C303">
        <v>1591.5</v>
      </c>
      <c r="D303">
        <v>15</v>
      </c>
    </row>
    <row r="304" spans="1:4">
      <c r="A304">
        <v>80.828711999999996</v>
      </c>
      <c r="B304">
        <v>1.350077</v>
      </c>
      <c r="C304">
        <v>1591.5</v>
      </c>
      <c r="D304">
        <v>15</v>
      </c>
    </row>
    <row r="305" spans="1:4">
      <c r="A305">
        <v>80.828697599999998</v>
      </c>
      <c r="B305">
        <v>1.3502000000000001</v>
      </c>
      <c r="C305">
        <v>1591.5</v>
      </c>
      <c r="D305">
        <v>15</v>
      </c>
    </row>
    <row r="306" spans="1:4">
      <c r="A306">
        <v>80.828715700000004</v>
      </c>
      <c r="B306">
        <v>1.350187</v>
      </c>
      <c r="C306">
        <v>1591.5</v>
      </c>
      <c r="D306">
        <v>15</v>
      </c>
    </row>
    <row r="307" spans="1:4">
      <c r="A307">
        <v>80.828742399999996</v>
      </c>
      <c r="B307">
        <v>1.350144</v>
      </c>
      <c r="C307">
        <v>1591.5</v>
      </c>
      <c r="D307">
        <v>15</v>
      </c>
    </row>
    <row r="308" spans="1:4">
      <c r="A308">
        <v>80.828679300000005</v>
      </c>
      <c r="B308">
        <v>1.3504887000000001</v>
      </c>
      <c r="C308">
        <v>1591.5</v>
      </c>
      <c r="D308">
        <v>15</v>
      </c>
    </row>
    <row r="309" spans="1:4">
      <c r="A309">
        <v>80.828688</v>
      </c>
      <c r="B309">
        <v>1.3505119999999999</v>
      </c>
      <c r="C309">
        <v>1591.5</v>
      </c>
      <c r="D309">
        <v>15</v>
      </c>
    </row>
    <row r="310" spans="1:4">
      <c r="A310">
        <v>80.828834400000005</v>
      </c>
      <c r="B310">
        <v>1.349871</v>
      </c>
      <c r="C310">
        <v>1591.5</v>
      </c>
      <c r="D310">
        <v>15</v>
      </c>
    </row>
    <row r="311" spans="1:4">
      <c r="A311" t="s">
        <v>139</v>
      </c>
      <c r="B311" t="s">
        <v>140</v>
      </c>
      <c r="C311" t="s">
        <v>141</v>
      </c>
      <c r="D311" t="s">
        <v>142</v>
      </c>
    </row>
    <row r="312" spans="1:4">
      <c r="A312" t="s">
        <v>143</v>
      </c>
      <c r="B312" t="s">
        <v>144</v>
      </c>
      <c r="C312" t="s">
        <v>145</v>
      </c>
      <c r="D312" t="s">
        <v>146</v>
      </c>
    </row>
    <row r="313" spans="1:4">
      <c r="A313">
        <v>80.828801350000006</v>
      </c>
      <c r="B313">
        <v>4.8246699999999999E-4</v>
      </c>
      <c r="C313">
        <v>1.3480511850000001</v>
      </c>
      <c r="D313">
        <v>5.2107159999999998E-3</v>
      </c>
    </row>
    <row r="314" spans="1:4">
      <c r="A314" t="s">
        <v>147</v>
      </c>
      <c r="B314" t="s">
        <v>148</v>
      </c>
      <c r="C314" t="s">
        <v>149</v>
      </c>
      <c r="D314" t="s">
        <v>150</v>
      </c>
    </row>
    <row r="315" spans="1:4">
      <c r="A315" t="s">
        <v>137</v>
      </c>
      <c r="B315" t="s">
        <v>162</v>
      </c>
    </row>
    <row r="316" spans="1:4">
      <c r="A316" s="13">
        <v>44116</v>
      </c>
      <c r="B316" s="45">
        <v>0.70934027777777775</v>
      </c>
    </row>
    <row r="317" spans="1:4">
      <c r="A317">
        <v>90.923261800000006</v>
      </c>
      <c r="B317">
        <v>1.3517539999999999</v>
      </c>
      <c r="C317">
        <v>1591.5</v>
      </c>
      <c r="D317">
        <v>15</v>
      </c>
    </row>
    <row r="318" spans="1:4">
      <c r="A318">
        <v>90.923271999999997</v>
      </c>
      <c r="B318">
        <v>1.351947</v>
      </c>
      <c r="C318">
        <v>1591.5</v>
      </c>
      <c r="D318">
        <v>15</v>
      </c>
    </row>
    <row r="319" spans="1:4">
      <c r="A319">
        <v>90.923322600000006</v>
      </c>
      <c r="B319">
        <v>1.3518589999999999</v>
      </c>
      <c r="C319">
        <v>1591.5</v>
      </c>
      <c r="D319">
        <v>15</v>
      </c>
    </row>
    <row r="320" spans="1:4">
      <c r="A320">
        <v>90.923655999999994</v>
      </c>
      <c r="B320">
        <v>1.34982</v>
      </c>
      <c r="C320">
        <v>1591.5</v>
      </c>
      <c r="D320">
        <v>15</v>
      </c>
    </row>
    <row r="321" spans="1:4">
      <c r="A321">
        <v>90.923727700000001</v>
      </c>
      <c r="B321">
        <v>1.3495079999999999</v>
      </c>
      <c r="C321">
        <v>1591.5</v>
      </c>
      <c r="D321">
        <v>15</v>
      </c>
    </row>
    <row r="322" spans="1:4">
      <c r="A322">
        <v>90.923718399999998</v>
      </c>
      <c r="B322">
        <v>1.3498049999999999</v>
      </c>
      <c r="C322">
        <v>1591.5</v>
      </c>
      <c r="D322">
        <v>15</v>
      </c>
    </row>
    <row r="323" spans="1:4">
      <c r="A323">
        <v>90.9238</v>
      </c>
      <c r="B323">
        <v>1.34938</v>
      </c>
      <c r="C323">
        <v>1591.5</v>
      </c>
      <c r="D323">
        <v>15</v>
      </c>
    </row>
    <row r="324" spans="1:4">
      <c r="A324">
        <v>90.923803000000007</v>
      </c>
      <c r="B324">
        <v>1.349539</v>
      </c>
      <c r="C324">
        <v>1591.5</v>
      </c>
      <c r="D324">
        <v>15</v>
      </c>
    </row>
    <row r="325" spans="1:4">
      <c r="A325">
        <v>90.923774699999996</v>
      </c>
      <c r="B325">
        <v>1.3499300000000001</v>
      </c>
      <c r="C325">
        <v>1591.5</v>
      </c>
      <c r="D325">
        <v>15</v>
      </c>
    </row>
    <row r="326" spans="1:4">
      <c r="A326">
        <v>90.923846999999995</v>
      </c>
      <c r="B326">
        <v>1.349523</v>
      </c>
      <c r="C326">
        <v>1591.5</v>
      </c>
      <c r="D326">
        <v>15</v>
      </c>
    </row>
    <row r="327" spans="1:4">
      <c r="A327">
        <v>90.923907</v>
      </c>
      <c r="B327">
        <v>1.3492</v>
      </c>
      <c r="C327">
        <v>1591.5</v>
      </c>
      <c r="D327">
        <v>15</v>
      </c>
    </row>
    <row r="328" spans="1:4">
      <c r="A328">
        <v>90.923896999999997</v>
      </c>
      <c r="B328">
        <v>1.3494900000000001</v>
      </c>
      <c r="C328">
        <v>1591.5</v>
      </c>
      <c r="D328">
        <v>15</v>
      </c>
    </row>
    <row r="329" spans="1:4">
      <c r="A329">
        <v>90.923879400000004</v>
      </c>
      <c r="B329">
        <v>1.3497410000000001</v>
      </c>
      <c r="C329">
        <v>1591.5</v>
      </c>
      <c r="D329">
        <v>15</v>
      </c>
    </row>
    <row r="330" spans="1:4">
      <c r="A330">
        <v>90.92389</v>
      </c>
      <c r="B330">
        <v>1.3498250000000001</v>
      </c>
      <c r="C330">
        <v>1591.5</v>
      </c>
      <c r="D330">
        <v>15</v>
      </c>
    </row>
    <row r="331" spans="1:4">
      <c r="A331">
        <v>90.923916199999994</v>
      </c>
      <c r="B331">
        <v>1.349667</v>
      </c>
      <c r="C331">
        <v>1591.5</v>
      </c>
      <c r="D331">
        <v>15</v>
      </c>
    </row>
    <row r="332" spans="1:4">
      <c r="A332">
        <v>90.923926600000001</v>
      </c>
      <c r="B332">
        <v>1.3497889999999999</v>
      </c>
      <c r="C332">
        <v>1591.5</v>
      </c>
      <c r="D332">
        <v>15</v>
      </c>
    </row>
    <row r="333" spans="1:4">
      <c r="A333">
        <v>90.923890700000001</v>
      </c>
      <c r="B333">
        <v>1.3501749999999999</v>
      </c>
      <c r="C333">
        <v>1591.5</v>
      </c>
      <c r="D333">
        <v>15</v>
      </c>
    </row>
    <row r="334" spans="1:4">
      <c r="A334">
        <v>90.923916000000006</v>
      </c>
      <c r="B334">
        <v>1.3501050000000001</v>
      </c>
      <c r="C334">
        <v>1591.5</v>
      </c>
      <c r="D334">
        <v>15</v>
      </c>
    </row>
    <row r="335" spans="1:4">
      <c r="A335">
        <v>90.923963000000001</v>
      </c>
      <c r="B335">
        <v>1.34982</v>
      </c>
      <c r="C335">
        <v>1591.5</v>
      </c>
      <c r="D335">
        <v>15</v>
      </c>
    </row>
    <row r="336" spans="1:4">
      <c r="A336">
        <v>90.9239891</v>
      </c>
      <c r="B336">
        <v>1.349675</v>
      </c>
      <c r="C336">
        <v>1591.5</v>
      </c>
      <c r="D336">
        <v>15</v>
      </c>
    </row>
    <row r="337" spans="1:4">
      <c r="A337" t="s">
        <v>139</v>
      </c>
      <c r="B337" t="s">
        <v>140</v>
      </c>
      <c r="C337" t="s">
        <v>141</v>
      </c>
      <c r="D337" t="s">
        <v>142</v>
      </c>
    </row>
    <row r="338" spans="1:4">
      <c r="A338" t="s">
        <v>143</v>
      </c>
      <c r="B338" t="s">
        <v>144</v>
      </c>
      <c r="C338" t="s">
        <v>145</v>
      </c>
      <c r="D338" t="s">
        <v>146</v>
      </c>
    </row>
    <row r="339" spans="1:4">
      <c r="A339">
        <v>90.923767909999995</v>
      </c>
      <c r="B339">
        <v>2.19094E-4</v>
      </c>
      <c r="C339">
        <v>1.3500276</v>
      </c>
      <c r="D339">
        <v>7.9945899999999998E-4</v>
      </c>
    </row>
    <row r="340" spans="1:4">
      <c r="A340" t="s">
        <v>147</v>
      </c>
      <c r="B340" t="s">
        <v>148</v>
      </c>
      <c r="C340" t="s">
        <v>149</v>
      </c>
      <c r="D340" t="s">
        <v>150</v>
      </c>
    </row>
    <row r="341" spans="1:4">
      <c r="A341" t="s">
        <v>137</v>
      </c>
      <c r="B341" t="s">
        <v>163</v>
      </c>
    </row>
    <row r="342" spans="1:4">
      <c r="A342" s="13">
        <v>44116</v>
      </c>
      <c r="B342" s="45">
        <v>0.71084490740740736</v>
      </c>
    </row>
    <row r="343" spans="1:4">
      <c r="A343">
        <v>100.476511</v>
      </c>
      <c r="B343">
        <v>1.352363</v>
      </c>
      <c r="C343">
        <v>1591.5</v>
      </c>
      <c r="D343">
        <v>15</v>
      </c>
    </row>
    <row r="344" spans="1:4">
      <c r="A344">
        <v>100.476561</v>
      </c>
      <c r="B344">
        <v>1.3524099999999999</v>
      </c>
      <c r="C344">
        <v>1591.5</v>
      </c>
      <c r="D344">
        <v>15</v>
      </c>
    </row>
    <row r="345" spans="1:4">
      <c r="A345">
        <v>100.476555</v>
      </c>
      <c r="B345">
        <v>1.3528739999999999</v>
      </c>
      <c r="C345">
        <v>1591.5</v>
      </c>
      <c r="D345">
        <v>15</v>
      </c>
    </row>
    <row r="346" spans="1:4">
      <c r="A346">
        <v>100.47726</v>
      </c>
      <c r="B346">
        <v>1.3433999999999999</v>
      </c>
      <c r="C346">
        <v>1591.5</v>
      </c>
      <c r="D346">
        <v>15</v>
      </c>
    </row>
    <row r="347" spans="1:4">
      <c r="A347">
        <v>100.477372</v>
      </c>
      <c r="B347">
        <v>1.3429549999999999</v>
      </c>
      <c r="C347">
        <v>1591.5</v>
      </c>
      <c r="D347">
        <v>15</v>
      </c>
    </row>
    <row r="348" spans="1:4">
      <c r="A348">
        <v>100.477417</v>
      </c>
      <c r="B348">
        <v>1.3424499999999999</v>
      </c>
      <c r="C348">
        <v>1591.5</v>
      </c>
      <c r="D348">
        <v>15</v>
      </c>
    </row>
    <row r="349" spans="1:4">
      <c r="A349">
        <v>100.47743800000001</v>
      </c>
      <c r="B349">
        <v>1.3426199999999999</v>
      </c>
      <c r="C349">
        <v>1591.5</v>
      </c>
      <c r="D349">
        <v>15</v>
      </c>
    </row>
    <row r="350" spans="1:4">
      <c r="A350">
        <v>100.477465</v>
      </c>
      <c r="B350">
        <v>1.3424799999999999</v>
      </c>
      <c r="C350">
        <v>1591.5</v>
      </c>
      <c r="D350">
        <v>15</v>
      </c>
    </row>
    <row r="351" spans="1:4">
      <c r="A351">
        <v>100.47746600000001</v>
      </c>
      <c r="B351">
        <v>1.3429599999999999</v>
      </c>
      <c r="C351">
        <v>1591.5</v>
      </c>
      <c r="D351">
        <v>15</v>
      </c>
    </row>
    <row r="352" spans="1:4">
      <c r="A352">
        <v>100.477564</v>
      </c>
      <c r="B352">
        <v>1.3408899999999999</v>
      </c>
      <c r="C352">
        <v>1591.5</v>
      </c>
      <c r="D352">
        <v>15</v>
      </c>
    </row>
    <row r="353" spans="1:4">
      <c r="A353">
        <v>100.477583</v>
      </c>
      <c r="B353">
        <v>1.34074</v>
      </c>
      <c r="C353">
        <v>1591.5</v>
      </c>
      <c r="D353">
        <v>15</v>
      </c>
    </row>
    <row r="354" spans="1:4">
      <c r="A354">
        <v>100.477474</v>
      </c>
      <c r="B354">
        <v>1.34392</v>
      </c>
      <c r="C354">
        <v>1591.5</v>
      </c>
      <c r="D354">
        <v>15</v>
      </c>
    </row>
    <row r="355" spans="1:4">
      <c r="A355">
        <v>100.477315</v>
      </c>
      <c r="B355">
        <v>1.3470839999999999</v>
      </c>
      <c r="C355">
        <v>1591.5</v>
      </c>
      <c r="D355">
        <v>15</v>
      </c>
    </row>
    <row r="356" spans="1:4">
      <c r="A356">
        <v>100.477495</v>
      </c>
      <c r="B356">
        <v>1.344268</v>
      </c>
      <c r="C356">
        <v>1591.5</v>
      </c>
      <c r="D356">
        <v>15</v>
      </c>
    </row>
    <row r="357" spans="1:4">
      <c r="A357">
        <v>100.47756099999999</v>
      </c>
      <c r="B357">
        <v>1.3430500000000001</v>
      </c>
      <c r="C357">
        <v>1591.5</v>
      </c>
      <c r="D357">
        <v>15</v>
      </c>
    </row>
    <row r="358" spans="1:4">
      <c r="A358">
        <v>100.477602</v>
      </c>
      <c r="B358">
        <v>1.3423799999999999</v>
      </c>
      <c r="C358">
        <v>1591.5</v>
      </c>
      <c r="D358">
        <v>15</v>
      </c>
    </row>
    <row r="359" spans="1:4">
      <c r="A359">
        <v>100.47765699999999</v>
      </c>
      <c r="B359">
        <v>1.341256</v>
      </c>
      <c r="C359">
        <v>1591.5</v>
      </c>
      <c r="D359">
        <v>15</v>
      </c>
    </row>
    <row r="360" spans="1:4">
      <c r="A360">
        <v>100.477667</v>
      </c>
      <c r="B360">
        <v>1.3413109999999999</v>
      </c>
      <c r="C360">
        <v>1591.5</v>
      </c>
      <c r="D360">
        <v>15</v>
      </c>
    </row>
    <row r="361" spans="1:4">
      <c r="A361">
        <v>100.477687</v>
      </c>
      <c r="B361">
        <v>1.3410260000000001</v>
      </c>
      <c r="C361">
        <v>1591.5</v>
      </c>
      <c r="D361">
        <v>15</v>
      </c>
    </row>
    <row r="362" spans="1:4">
      <c r="A362">
        <v>100.477699</v>
      </c>
      <c r="B362">
        <v>1.340948</v>
      </c>
      <c r="C362">
        <v>1591.5</v>
      </c>
      <c r="D362">
        <v>15</v>
      </c>
    </row>
    <row r="363" spans="1:4">
      <c r="A363" t="s">
        <v>139</v>
      </c>
      <c r="B363" t="s">
        <v>140</v>
      </c>
      <c r="C363" t="s">
        <v>141</v>
      </c>
      <c r="D363" t="s">
        <v>142</v>
      </c>
    </row>
    <row r="364" spans="1:4">
      <c r="A364" t="s">
        <v>143</v>
      </c>
      <c r="B364" t="s">
        <v>144</v>
      </c>
      <c r="C364" t="s">
        <v>145</v>
      </c>
      <c r="D364" t="s">
        <v>146</v>
      </c>
    </row>
    <row r="365" spans="1:4">
      <c r="A365">
        <v>100.4773675</v>
      </c>
      <c r="B365">
        <v>3.6576799999999999E-4</v>
      </c>
      <c r="C365">
        <v>1.34406925</v>
      </c>
      <c r="D365">
        <v>3.8393120000000001E-3</v>
      </c>
    </row>
    <row r="366" spans="1:4">
      <c r="A366" t="s">
        <v>147</v>
      </c>
      <c r="B366" t="s">
        <v>148</v>
      </c>
      <c r="C366" t="s">
        <v>149</v>
      </c>
      <c r="D366" t="s">
        <v>150</v>
      </c>
    </row>
    <row r="367" spans="1:4">
      <c r="A367" t="s">
        <v>137</v>
      </c>
      <c r="B367" t="s">
        <v>164</v>
      </c>
    </row>
    <row r="368" spans="1:4">
      <c r="A368" s="13">
        <v>44116</v>
      </c>
      <c r="B368" s="45">
        <v>0.71265046296296297</v>
      </c>
    </row>
    <row r="369" spans="1:4">
      <c r="A369">
        <v>110.68997299999999</v>
      </c>
      <c r="B369">
        <v>1.34605</v>
      </c>
      <c r="C369">
        <v>1591.5</v>
      </c>
      <c r="D369">
        <v>15</v>
      </c>
    </row>
    <row r="370" spans="1:4">
      <c r="A370">
        <v>110.69024400000001</v>
      </c>
      <c r="B370">
        <v>1.34646</v>
      </c>
      <c r="C370">
        <v>1591.5</v>
      </c>
      <c r="D370">
        <v>15</v>
      </c>
    </row>
    <row r="371" spans="1:4">
      <c r="A371">
        <v>110.690444</v>
      </c>
      <c r="B371">
        <v>1.346681</v>
      </c>
      <c r="C371">
        <v>1591.5</v>
      </c>
      <c r="D371">
        <v>15</v>
      </c>
    </row>
    <row r="372" spans="1:4">
      <c r="A372">
        <v>110.690611</v>
      </c>
      <c r="B372">
        <v>1.3468290000000001</v>
      </c>
      <c r="C372">
        <v>1591.5</v>
      </c>
      <c r="D372">
        <v>15</v>
      </c>
    </row>
    <row r="373" spans="1:4">
      <c r="A373">
        <v>110.69071700000001</v>
      </c>
      <c r="B373">
        <v>1.3475900000000001</v>
      </c>
      <c r="C373">
        <v>1591.5</v>
      </c>
      <c r="D373">
        <v>15</v>
      </c>
    </row>
    <row r="374" spans="1:4">
      <c r="A374">
        <v>110.69090300000001</v>
      </c>
      <c r="B374">
        <v>1.3456600000000001</v>
      </c>
      <c r="C374">
        <v>1591.5</v>
      </c>
      <c r="D374">
        <v>15</v>
      </c>
    </row>
    <row r="375" spans="1:4">
      <c r="A375">
        <v>110.691034</v>
      </c>
      <c r="B375">
        <v>1.3449789999999999</v>
      </c>
      <c r="C375">
        <v>1591.5</v>
      </c>
      <c r="D375">
        <v>15</v>
      </c>
    </row>
    <row r="376" spans="1:4">
      <c r="A376">
        <v>110.691149</v>
      </c>
      <c r="B376">
        <v>1.3443400000000001</v>
      </c>
      <c r="C376">
        <v>1591.5</v>
      </c>
      <c r="D376">
        <v>15</v>
      </c>
    </row>
    <row r="377" spans="1:4">
      <c r="A377">
        <v>110.69121199999999</v>
      </c>
      <c r="B377">
        <v>1.345008</v>
      </c>
      <c r="C377">
        <v>1591.5</v>
      </c>
      <c r="D377">
        <v>15</v>
      </c>
    </row>
    <row r="378" spans="1:4">
      <c r="A378">
        <v>110.691284</v>
      </c>
      <c r="B378">
        <v>1.3449819999999999</v>
      </c>
      <c r="C378">
        <v>1591.5</v>
      </c>
      <c r="D378">
        <v>15</v>
      </c>
    </row>
    <row r="379" spans="1:4">
      <c r="A379">
        <v>110.69134099999999</v>
      </c>
      <c r="B379">
        <v>1.3451610000000001</v>
      </c>
      <c r="C379">
        <v>1591.5</v>
      </c>
      <c r="D379">
        <v>15</v>
      </c>
    </row>
    <row r="380" spans="1:4">
      <c r="A380">
        <v>110.691402</v>
      </c>
      <c r="B380">
        <v>1.345191</v>
      </c>
      <c r="C380">
        <v>1591.5</v>
      </c>
      <c r="D380">
        <v>15</v>
      </c>
    </row>
    <row r="381" spans="1:4">
      <c r="A381">
        <v>110.691451</v>
      </c>
      <c r="B381">
        <v>1.3451439999999999</v>
      </c>
      <c r="C381">
        <v>1591.5</v>
      </c>
      <c r="D381">
        <v>15</v>
      </c>
    </row>
    <row r="382" spans="1:4">
      <c r="A382">
        <v>110.691495</v>
      </c>
      <c r="B382">
        <v>1.345329</v>
      </c>
      <c r="C382">
        <v>1591.5</v>
      </c>
      <c r="D382">
        <v>15</v>
      </c>
    </row>
    <row r="383" spans="1:4">
      <c r="A383">
        <v>110.691532</v>
      </c>
      <c r="B383">
        <v>1.34544</v>
      </c>
      <c r="C383">
        <v>1591.5</v>
      </c>
      <c r="D383">
        <v>15</v>
      </c>
    </row>
    <row r="384" spans="1:4">
      <c r="A384">
        <v>110.691582</v>
      </c>
      <c r="B384">
        <v>1.3451679999999999</v>
      </c>
      <c r="C384">
        <v>1591.5</v>
      </c>
      <c r="D384">
        <v>15</v>
      </c>
    </row>
    <row r="385" spans="1:4">
      <c r="A385">
        <v>110.691627</v>
      </c>
      <c r="B385">
        <v>1.3450120000000001</v>
      </c>
      <c r="C385">
        <v>1591.5</v>
      </c>
      <c r="D385">
        <v>15</v>
      </c>
    </row>
    <row r="386" spans="1:4">
      <c r="A386">
        <v>110.69166300000001</v>
      </c>
      <c r="B386">
        <v>1.344949</v>
      </c>
      <c r="C386">
        <v>1591.5</v>
      </c>
      <c r="D386">
        <v>15</v>
      </c>
    </row>
    <row r="387" spans="1:4">
      <c r="A387">
        <v>110.691699</v>
      </c>
      <c r="B387">
        <v>1.344922</v>
      </c>
      <c r="C387">
        <v>1591.5</v>
      </c>
      <c r="D387">
        <v>15</v>
      </c>
    </row>
    <row r="388" spans="1:4">
      <c r="A388">
        <v>110.691732</v>
      </c>
      <c r="B388">
        <v>1.3448629999999999</v>
      </c>
      <c r="C388">
        <v>1591.5</v>
      </c>
      <c r="D388">
        <v>15</v>
      </c>
    </row>
    <row r="389" spans="1:4">
      <c r="A389" t="s">
        <v>139</v>
      </c>
      <c r="B389" t="s">
        <v>140</v>
      </c>
      <c r="C389" t="s">
        <v>141</v>
      </c>
      <c r="D389" t="s">
        <v>142</v>
      </c>
    </row>
    <row r="390" spans="1:4">
      <c r="A390" t="s">
        <v>143</v>
      </c>
      <c r="B390" t="s">
        <v>144</v>
      </c>
      <c r="C390" t="s">
        <v>145</v>
      </c>
      <c r="D390" t="s">
        <v>146</v>
      </c>
    </row>
    <row r="391" spans="1:4">
      <c r="A391">
        <v>110.6911547</v>
      </c>
      <c r="B391">
        <v>5.0256400000000005E-4</v>
      </c>
      <c r="C391">
        <v>1.3454879</v>
      </c>
      <c r="D391">
        <v>7.9577300000000005E-4</v>
      </c>
    </row>
    <row r="392" spans="1:4">
      <c r="A392" t="s">
        <v>147</v>
      </c>
      <c r="B392" t="s">
        <v>148</v>
      </c>
      <c r="C392" t="s">
        <v>149</v>
      </c>
      <c r="D392" t="s">
        <v>150</v>
      </c>
    </row>
    <row r="393" spans="1:4">
      <c r="A393" t="s">
        <v>137</v>
      </c>
      <c r="B393" t="s">
        <v>165</v>
      </c>
    </row>
    <row r="394" spans="1:4">
      <c r="A394" s="13">
        <v>44116</v>
      </c>
      <c r="B394" s="45">
        <v>0.71574074074074068</v>
      </c>
    </row>
    <row r="395" spans="1:4">
      <c r="A395">
        <v>120.507412</v>
      </c>
      <c r="B395">
        <v>1.346355</v>
      </c>
      <c r="C395">
        <v>1591.5</v>
      </c>
      <c r="D395">
        <v>15</v>
      </c>
    </row>
    <row r="396" spans="1:4">
      <c r="A396">
        <v>120.507533</v>
      </c>
      <c r="B396">
        <v>1.3462989999999999</v>
      </c>
      <c r="C396">
        <v>1591.5</v>
      </c>
      <c r="D396">
        <v>15</v>
      </c>
    </row>
    <row r="397" spans="1:4">
      <c r="A397">
        <v>120.50764700000001</v>
      </c>
      <c r="B397">
        <v>1.3459700000000001</v>
      </c>
      <c r="C397">
        <v>1591.5</v>
      </c>
      <c r="D397">
        <v>15</v>
      </c>
    </row>
    <row r="398" spans="1:4">
      <c r="A398">
        <v>120.507733</v>
      </c>
      <c r="B398">
        <v>1.34605</v>
      </c>
      <c r="C398">
        <v>1591.5</v>
      </c>
      <c r="D398">
        <v>15</v>
      </c>
    </row>
    <row r="399" spans="1:4">
      <c r="A399">
        <v>120.507812</v>
      </c>
      <c r="B399">
        <v>1.3461099999999999</v>
      </c>
      <c r="C399">
        <v>1591.5</v>
      </c>
      <c r="D399">
        <v>15</v>
      </c>
    </row>
    <row r="400" spans="1:4">
      <c r="A400">
        <v>120.507886</v>
      </c>
      <c r="B400">
        <v>1.3460909999999999</v>
      </c>
      <c r="C400">
        <v>1591.5</v>
      </c>
      <c r="D400">
        <v>15</v>
      </c>
    </row>
    <row r="401" spans="1:4">
      <c r="A401">
        <v>120.507948</v>
      </c>
      <c r="B401">
        <v>1.346193</v>
      </c>
      <c r="C401">
        <v>1591.5</v>
      </c>
      <c r="D401">
        <v>15</v>
      </c>
    </row>
    <row r="402" spans="1:4">
      <c r="A402">
        <v>120.50801199999999</v>
      </c>
      <c r="B402">
        <v>1.3462149999999999</v>
      </c>
      <c r="C402">
        <v>1591.5</v>
      </c>
      <c r="D402">
        <v>15</v>
      </c>
    </row>
    <row r="403" spans="1:4">
      <c r="A403">
        <v>120.508065</v>
      </c>
      <c r="B403">
        <v>1.3461749999999999</v>
      </c>
      <c r="C403">
        <v>1591.5</v>
      </c>
      <c r="D403">
        <v>15</v>
      </c>
    </row>
    <row r="404" spans="1:4">
      <c r="A404">
        <v>120.50811899999999</v>
      </c>
      <c r="B404">
        <v>1.346071</v>
      </c>
      <c r="C404">
        <v>1591.5</v>
      </c>
      <c r="D404">
        <v>15</v>
      </c>
    </row>
    <row r="405" spans="1:4">
      <c r="A405">
        <v>120.508163</v>
      </c>
      <c r="B405">
        <v>1.3461099999999999</v>
      </c>
      <c r="C405">
        <v>1591.5</v>
      </c>
      <c r="D405">
        <v>15</v>
      </c>
    </row>
    <row r="406" spans="1:4">
      <c r="A406">
        <v>120.50820299999999</v>
      </c>
      <c r="B406">
        <v>1.346214</v>
      </c>
      <c r="C406">
        <v>1591.5</v>
      </c>
      <c r="D406">
        <v>15</v>
      </c>
    </row>
    <row r="407" spans="1:4">
      <c r="A407">
        <v>120.508233</v>
      </c>
      <c r="B407">
        <v>1.3464020000000001</v>
      </c>
      <c r="C407">
        <v>1591.5</v>
      </c>
      <c r="D407">
        <v>15</v>
      </c>
    </row>
    <row r="408" spans="1:4">
      <c r="A408">
        <v>120.508267</v>
      </c>
      <c r="B408">
        <v>1.34642</v>
      </c>
      <c r="C408">
        <v>1591.5</v>
      </c>
      <c r="D408">
        <v>15</v>
      </c>
    </row>
    <row r="409" spans="1:4">
      <c r="A409">
        <v>120.508306</v>
      </c>
      <c r="B409">
        <v>1.346355</v>
      </c>
      <c r="C409">
        <v>1591.5</v>
      </c>
      <c r="D409">
        <v>15</v>
      </c>
    </row>
    <row r="410" spans="1:4">
      <c r="A410">
        <v>120.508325</v>
      </c>
      <c r="B410">
        <v>1.3466899999999999</v>
      </c>
      <c r="C410">
        <v>1591.5</v>
      </c>
      <c r="D410">
        <v>15</v>
      </c>
    </row>
    <row r="411" spans="1:4">
      <c r="A411">
        <v>120.508364</v>
      </c>
      <c r="B411">
        <v>1.346489</v>
      </c>
      <c r="C411">
        <v>1591.5</v>
      </c>
      <c r="D411">
        <v>15</v>
      </c>
    </row>
    <row r="412" spans="1:4">
      <c r="A412">
        <v>120.508393</v>
      </c>
      <c r="B412">
        <v>1.346471</v>
      </c>
      <c r="C412">
        <v>1591.5</v>
      </c>
      <c r="D412">
        <v>15</v>
      </c>
    </row>
    <row r="413" spans="1:4">
      <c r="A413">
        <v>120.50841800000001</v>
      </c>
      <c r="B413">
        <v>1.3465309999999999</v>
      </c>
      <c r="C413">
        <v>1591.5</v>
      </c>
      <c r="D413">
        <v>15</v>
      </c>
    </row>
    <row r="414" spans="1:4">
      <c r="A414">
        <v>120.508444</v>
      </c>
      <c r="B414">
        <v>1.3464389999999999</v>
      </c>
      <c r="C414">
        <v>1591.5</v>
      </c>
      <c r="D414">
        <v>15</v>
      </c>
    </row>
    <row r="415" spans="1:4">
      <c r="A415" t="s">
        <v>139</v>
      </c>
      <c r="B415" t="s">
        <v>140</v>
      </c>
      <c r="C415" t="s">
        <v>141</v>
      </c>
      <c r="D415" t="s">
        <v>142</v>
      </c>
    </row>
    <row r="416" spans="1:4">
      <c r="A416" t="s">
        <v>143</v>
      </c>
      <c r="B416" t="s">
        <v>144</v>
      </c>
      <c r="C416" t="s">
        <v>145</v>
      </c>
      <c r="D416" t="s">
        <v>146</v>
      </c>
    </row>
    <row r="417" spans="1:4">
      <c r="A417">
        <v>120.50806420000001</v>
      </c>
      <c r="B417">
        <v>2.9986900000000003E-4</v>
      </c>
      <c r="C417">
        <v>1.3462825</v>
      </c>
      <c r="D417">
        <v>1.8653300000000001E-4</v>
      </c>
    </row>
    <row r="418" spans="1:4">
      <c r="A418" t="s">
        <v>147</v>
      </c>
      <c r="B418" t="s">
        <v>148</v>
      </c>
      <c r="C418" t="s">
        <v>149</v>
      </c>
      <c r="D418" t="s">
        <v>150</v>
      </c>
    </row>
    <row r="419" spans="1:4">
      <c r="A419" t="s">
        <v>137</v>
      </c>
      <c r="B419" t="s">
        <v>166</v>
      </c>
    </row>
    <row r="420" spans="1:4">
      <c r="A420" s="13">
        <v>44116</v>
      </c>
      <c r="B420" s="45">
        <v>0.72440972222222222</v>
      </c>
    </row>
    <row r="421" spans="1:4">
      <c r="A421">
        <v>129.97389100000001</v>
      </c>
      <c r="B421">
        <v>1.353388</v>
      </c>
      <c r="C421">
        <v>1591.5</v>
      </c>
      <c r="D421">
        <v>15</v>
      </c>
    </row>
    <row r="422" spans="1:4">
      <c r="A422">
        <v>129.97386399999999</v>
      </c>
      <c r="B422">
        <v>1.3539110000000001</v>
      </c>
      <c r="C422">
        <v>1591.5</v>
      </c>
      <c r="D422">
        <v>15</v>
      </c>
    </row>
    <row r="423" spans="1:4">
      <c r="A423">
        <v>129.97385</v>
      </c>
      <c r="B423">
        <v>1.3541620000000001</v>
      </c>
      <c r="C423">
        <v>1591.5</v>
      </c>
      <c r="D423">
        <v>15</v>
      </c>
    </row>
    <row r="424" spans="1:4">
      <c r="A424">
        <v>129.97389899999999</v>
      </c>
      <c r="B424">
        <v>1.3534600000000001</v>
      </c>
      <c r="C424">
        <v>1591.5</v>
      </c>
      <c r="D424">
        <v>15</v>
      </c>
    </row>
    <row r="425" spans="1:4">
      <c r="A425">
        <v>129.97401400000001</v>
      </c>
      <c r="B425">
        <v>1.351556</v>
      </c>
      <c r="C425">
        <v>1591.5</v>
      </c>
      <c r="D425">
        <v>15</v>
      </c>
    </row>
    <row r="426" spans="1:4">
      <c r="A426">
        <v>129.97401500000001</v>
      </c>
      <c r="B426">
        <v>1.35158</v>
      </c>
      <c r="C426">
        <v>1591.5</v>
      </c>
      <c r="D426">
        <v>15</v>
      </c>
    </row>
    <row r="427" spans="1:4">
      <c r="A427">
        <v>129.97397799999999</v>
      </c>
      <c r="B427">
        <v>1.3522430000000001</v>
      </c>
      <c r="C427">
        <v>1591.5</v>
      </c>
      <c r="D427">
        <v>15</v>
      </c>
    </row>
    <row r="428" spans="1:4">
      <c r="A428">
        <v>129.97395599999999</v>
      </c>
      <c r="B428">
        <v>1.3527210000000001</v>
      </c>
      <c r="C428">
        <v>1591.5</v>
      </c>
      <c r="D428">
        <v>15</v>
      </c>
    </row>
    <row r="429" spans="1:4">
      <c r="A429">
        <v>129.97394700000001</v>
      </c>
      <c r="B429">
        <v>1.3529100000000001</v>
      </c>
      <c r="C429">
        <v>1591.5</v>
      </c>
      <c r="D429">
        <v>15</v>
      </c>
    </row>
    <row r="430" spans="1:4">
      <c r="A430">
        <v>129.97394700000001</v>
      </c>
      <c r="B430">
        <v>1.3528899999999999</v>
      </c>
      <c r="C430">
        <v>1591.5</v>
      </c>
      <c r="D430">
        <v>15</v>
      </c>
    </row>
    <row r="431" spans="1:4">
      <c r="A431">
        <v>129.973929</v>
      </c>
      <c r="B431">
        <v>1.353199</v>
      </c>
      <c r="C431">
        <v>1591.5</v>
      </c>
      <c r="D431">
        <v>15</v>
      </c>
    </row>
    <row r="432" spans="1:4">
      <c r="A432">
        <v>129.97401300000001</v>
      </c>
      <c r="B432">
        <v>1.351696</v>
      </c>
      <c r="C432">
        <v>1591.5</v>
      </c>
      <c r="D432">
        <v>15</v>
      </c>
    </row>
    <row r="433" spans="1:4">
      <c r="A433">
        <v>129.97399999999999</v>
      </c>
      <c r="B433">
        <v>1.351979</v>
      </c>
      <c r="C433">
        <v>1591.5</v>
      </c>
      <c r="D433">
        <v>15</v>
      </c>
    </row>
    <row r="434" spans="1:4">
      <c r="A434">
        <v>129.97399799999999</v>
      </c>
      <c r="B434">
        <v>1.3520000000000001</v>
      </c>
      <c r="C434">
        <v>1591.5</v>
      </c>
      <c r="D434">
        <v>15</v>
      </c>
    </row>
    <row r="435" spans="1:4">
      <c r="A435">
        <v>129.97397900000001</v>
      </c>
      <c r="B435">
        <v>1.35242</v>
      </c>
      <c r="C435">
        <v>1591.5</v>
      </c>
      <c r="D435">
        <v>15</v>
      </c>
    </row>
    <row r="436" spans="1:4">
      <c r="A436">
        <v>129.97403700000001</v>
      </c>
      <c r="B436">
        <v>1.3513489999999999</v>
      </c>
      <c r="C436">
        <v>1591.5</v>
      </c>
      <c r="D436">
        <v>15</v>
      </c>
    </row>
    <row r="437" spans="1:4">
      <c r="A437">
        <v>129.97401199999999</v>
      </c>
      <c r="B437">
        <v>1.35199</v>
      </c>
      <c r="C437">
        <v>1591.5</v>
      </c>
      <c r="D437">
        <v>15</v>
      </c>
    </row>
    <row r="438" spans="1:4">
      <c r="A438">
        <v>129.97399300000001</v>
      </c>
      <c r="B438">
        <v>1.3523000000000001</v>
      </c>
      <c r="C438">
        <v>1591.5</v>
      </c>
      <c r="D438">
        <v>15</v>
      </c>
    </row>
    <row r="439" spans="1:4">
      <c r="A439">
        <v>129.97405499999999</v>
      </c>
      <c r="B439">
        <v>1.35118</v>
      </c>
      <c r="C439">
        <v>1591.5</v>
      </c>
      <c r="D439">
        <v>15</v>
      </c>
    </row>
    <row r="440" spans="1:4">
      <c r="A440">
        <v>129.97400099999999</v>
      </c>
      <c r="B440">
        <v>1.35226</v>
      </c>
      <c r="C440">
        <v>1591.5</v>
      </c>
      <c r="D440">
        <v>15</v>
      </c>
    </row>
    <row r="441" spans="1:4">
      <c r="A441" t="s">
        <v>139</v>
      </c>
      <c r="B441" t="s">
        <v>140</v>
      </c>
      <c r="C441" t="s">
        <v>141</v>
      </c>
      <c r="D441" t="s">
        <v>142</v>
      </c>
    </row>
    <row r="442" spans="1:4">
      <c r="A442" t="s">
        <v>143</v>
      </c>
      <c r="B442" t="s">
        <v>144</v>
      </c>
      <c r="C442" t="s">
        <v>145</v>
      </c>
      <c r="D442" t="s">
        <v>146</v>
      </c>
    </row>
    <row r="443" spans="1:4">
      <c r="A443">
        <v>129.97396889999999</v>
      </c>
      <c r="B443" s="37">
        <v>5.5899999999999997E-5</v>
      </c>
      <c r="C443">
        <v>1.3524597</v>
      </c>
      <c r="D443">
        <v>8.2738199999999999E-4</v>
      </c>
    </row>
    <row r="444" spans="1:4">
      <c r="A444" t="s">
        <v>147</v>
      </c>
      <c r="B444" t="s">
        <v>148</v>
      </c>
      <c r="C444" t="s">
        <v>149</v>
      </c>
      <c r="D444" t="s">
        <v>150</v>
      </c>
    </row>
    <row r="445" spans="1:4">
      <c r="A445" t="s">
        <v>137</v>
      </c>
      <c r="B445" t="s">
        <v>167</v>
      </c>
    </row>
    <row r="446" spans="1:4">
      <c r="A446" s="13">
        <v>44116</v>
      </c>
      <c r="B446" s="45">
        <v>0.72593750000000001</v>
      </c>
    </row>
    <row r="447" spans="1:4">
      <c r="A447">
        <v>139.7372</v>
      </c>
      <c r="B447">
        <v>1.3529899999999999</v>
      </c>
      <c r="C447">
        <v>1591.5</v>
      </c>
      <c r="D447">
        <v>7.5</v>
      </c>
    </row>
    <row r="448" spans="1:4">
      <c r="A448">
        <v>139.73755399999999</v>
      </c>
      <c r="B448">
        <v>1.35267</v>
      </c>
      <c r="C448">
        <v>1591.5</v>
      </c>
      <c r="D448">
        <v>7.5</v>
      </c>
    </row>
    <row r="449" spans="1:4">
      <c r="A449">
        <v>139.737753</v>
      </c>
      <c r="B449">
        <v>1.35354</v>
      </c>
      <c r="C449">
        <v>1591.5</v>
      </c>
      <c r="D449">
        <v>7.5</v>
      </c>
    </row>
    <row r="450" spans="1:4">
      <c r="A450">
        <v>139.738066</v>
      </c>
      <c r="B450">
        <v>1.351415</v>
      </c>
      <c r="C450">
        <v>1591.5</v>
      </c>
      <c r="D450">
        <v>7.5</v>
      </c>
    </row>
    <row r="451" spans="1:4">
      <c r="A451">
        <v>139.738238</v>
      </c>
      <c r="B451">
        <v>1.351138</v>
      </c>
      <c r="C451">
        <v>1591.5</v>
      </c>
      <c r="D451">
        <v>7.5</v>
      </c>
    </row>
    <row r="452" spans="1:4">
      <c r="A452">
        <v>139.73837</v>
      </c>
      <c r="B452">
        <v>1.351162</v>
      </c>
      <c r="C452">
        <v>1591.5</v>
      </c>
      <c r="D452">
        <v>7.5</v>
      </c>
    </row>
    <row r="453" spans="1:4">
      <c r="A453">
        <v>139.73843199999999</v>
      </c>
      <c r="B453">
        <v>1.35225</v>
      </c>
      <c r="C453">
        <v>1591.5</v>
      </c>
      <c r="D453">
        <v>7.5</v>
      </c>
    </row>
    <row r="454" spans="1:4">
      <c r="A454">
        <v>139.738575</v>
      </c>
      <c r="B454">
        <v>1.351337</v>
      </c>
      <c r="C454">
        <v>1591.5</v>
      </c>
      <c r="D454">
        <v>7.5</v>
      </c>
    </row>
    <row r="455" spans="1:4">
      <c r="A455">
        <v>139.73866000000001</v>
      </c>
      <c r="B455">
        <v>1.3514930000000001</v>
      </c>
      <c r="C455">
        <v>1591.5</v>
      </c>
      <c r="D455">
        <v>7.5</v>
      </c>
    </row>
    <row r="456" spans="1:4">
      <c r="A456">
        <v>139.73870099999999</v>
      </c>
      <c r="B456">
        <v>1.3520760000000001</v>
      </c>
      <c r="C456">
        <v>1591.5</v>
      </c>
      <c r="D456">
        <v>7.5</v>
      </c>
    </row>
    <row r="457" spans="1:4">
      <c r="A457">
        <v>139.73873399999999</v>
      </c>
      <c r="B457">
        <v>1.3528500000000001</v>
      </c>
      <c r="C457">
        <v>1591.5</v>
      </c>
      <c r="D457">
        <v>7.5</v>
      </c>
    </row>
    <row r="458" spans="1:4">
      <c r="A458">
        <v>139.73879299999999</v>
      </c>
      <c r="B458">
        <v>1.35293</v>
      </c>
      <c r="C458">
        <v>1591.5</v>
      </c>
      <c r="D458">
        <v>7.5</v>
      </c>
    </row>
    <row r="459" spans="1:4">
      <c r="A459">
        <v>139.738855</v>
      </c>
      <c r="B459">
        <v>1.35277</v>
      </c>
      <c r="C459">
        <v>1591.5</v>
      </c>
      <c r="D459">
        <v>7.5</v>
      </c>
    </row>
    <row r="460" spans="1:4">
      <c r="A460">
        <v>139.738979</v>
      </c>
      <c r="B460">
        <v>1.3514539999999999</v>
      </c>
      <c r="C460">
        <v>1591.5</v>
      </c>
      <c r="D460">
        <v>7.5</v>
      </c>
    </row>
    <row r="461" spans="1:4">
      <c r="A461">
        <v>139.73897099999999</v>
      </c>
      <c r="B461">
        <v>1.3524400000000001</v>
      </c>
      <c r="C461">
        <v>1591.5</v>
      </c>
      <c r="D461">
        <v>7.5</v>
      </c>
    </row>
    <row r="462" spans="1:4">
      <c r="A462">
        <v>139.739035</v>
      </c>
      <c r="B462">
        <v>1.3520920000000001</v>
      </c>
      <c r="C462">
        <v>1591.5</v>
      </c>
      <c r="D462">
        <v>7.5</v>
      </c>
    </row>
    <row r="463" spans="1:4">
      <c r="A463">
        <v>139.73911000000001</v>
      </c>
      <c r="B463">
        <v>1.3514699999999999</v>
      </c>
      <c r="C463">
        <v>1591.5</v>
      </c>
      <c r="D463">
        <v>7.5</v>
      </c>
    </row>
    <row r="464" spans="1:4">
      <c r="A464">
        <v>139.73911000000001</v>
      </c>
      <c r="B464">
        <v>1.3522559999999999</v>
      </c>
      <c r="C464">
        <v>1591.5</v>
      </c>
      <c r="D464">
        <v>7.5</v>
      </c>
    </row>
    <row r="465" spans="1:4">
      <c r="A465">
        <v>139.73915199999999</v>
      </c>
      <c r="B465">
        <v>1.3521939999999999</v>
      </c>
      <c r="C465">
        <v>1591.5</v>
      </c>
      <c r="D465">
        <v>7.5</v>
      </c>
    </row>
    <row r="466" spans="1:4">
      <c r="A466">
        <v>139.73921899999999</v>
      </c>
      <c r="B466">
        <v>1.3515809999999999</v>
      </c>
      <c r="C466">
        <v>1591.5</v>
      </c>
      <c r="D466">
        <v>7.5</v>
      </c>
    </row>
    <row r="467" spans="1:4">
      <c r="A467" t="s">
        <v>139</v>
      </c>
      <c r="B467" t="s">
        <v>140</v>
      </c>
      <c r="C467" t="s">
        <v>141</v>
      </c>
      <c r="D467" t="s">
        <v>142</v>
      </c>
    </row>
    <row r="468" spans="1:4">
      <c r="A468" t="s">
        <v>143</v>
      </c>
      <c r="B468" t="s">
        <v>144</v>
      </c>
      <c r="C468" t="s">
        <v>145</v>
      </c>
      <c r="D468" t="s">
        <v>146</v>
      </c>
    </row>
    <row r="469" spans="1:4">
      <c r="A469">
        <v>139.7385754</v>
      </c>
      <c r="B469">
        <v>5.5090499999999997E-4</v>
      </c>
      <c r="C469">
        <v>1.3521053999999999</v>
      </c>
      <c r="D469">
        <v>6.8450499999999997E-4</v>
      </c>
    </row>
    <row r="470" spans="1:4">
      <c r="A470" t="s">
        <v>147</v>
      </c>
      <c r="B470" t="s">
        <v>148</v>
      </c>
      <c r="C470" t="s">
        <v>149</v>
      </c>
      <c r="D470" t="s">
        <v>150</v>
      </c>
    </row>
    <row r="471" spans="1:4">
      <c r="A471" t="s">
        <v>137</v>
      </c>
      <c r="B471" t="s">
        <v>168</v>
      </c>
    </row>
    <row r="472" spans="1:4">
      <c r="A472" s="13">
        <v>44116</v>
      </c>
      <c r="B472" s="45">
        <v>0.72778935185185178</v>
      </c>
    </row>
    <row r="473" spans="1:4">
      <c r="A473">
        <v>149.57608200000001</v>
      </c>
      <c r="B473">
        <v>1.35599</v>
      </c>
      <c r="C473">
        <v>1591.5</v>
      </c>
      <c r="D473">
        <v>7.5</v>
      </c>
    </row>
    <row r="474" spans="1:4">
      <c r="A474">
        <v>149.57632000000001</v>
      </c>
      <c r="B474">
        <v>1.3541700000000001</v>
      </c>
      <c r="C474">
        <v>1591.5</v>
      </c>
      <c r="D474">
        <v>7.5</v>
      </c>
    </row>
    <row r="475" spans="1:4">
      <c r="A475">
        <v>149.576436</v>
      </c>
      <c r="B475">
        <v>1.353799</v>
      </c>
      <c r="C475">
        <v>1591.5</v>
      </c>
      <c r="D475">
        <v>7.5</v>
      </c>
    </row>
    <row r="476" spans="1:4">
      <c r="A476">
        <v>149.576381</v>
      </c>
      <c r="B476">
        <v>1.355844</v>
      </c>
      <c r="C476">
        <v>1591.5</v>
      </c>
      <c r="D476">
        <v>7.5</v>
      </c>
    </row>
    <row r="477" spans="1:4">
      <c r="A477">
        <v>149.576459</v>
      </c>
      <c r="B477">
        <v>1.3557090000000001</v>
      </c>
      <c r="C477">
        <v>1591.5</v>
      </c>
      <c r="D477">
        <v>7.5</v>
      </c>
    </row>
    <row r="478" spans="1:4">
      <c r="A478">
        <v>149.57655299999999</v>
      </c>
      <c r="B478">
        <v>1.35524</v>
      </c>
      <c r="C478">
        <v>1591.5</v>
      </c>
      <c r="D478">
        <v>7.5</v>
      </c>
    </row>
    <row r="479" spans="1:4">
      <c r="A479">
        <v>149.576514</v>
      </c>
      <c r="B479">
        <v>1.3565</v>
      </c>
      <c r="C479">
        <v>1591.5</v>
      </c>
      <c r="D479">
        <v>7.5</v>
      </c>
    </row>
    <row r="480" spans="1:4">
      <c r="A480">
        <v>149.57655800000001</v>
      </c>
      <c r="B480">
        <v>1.3566100000000001</v>
      </c>
      <c r="C480">
        <v>1591.5</v>
      </c>
      <c r="D480">
        <v>7.5</v>
      </c>
    </row>
    <row r="481" spans="1:4">
      <c r="A481">
        <v>149.57665800000001</v>
      </c>
      <c r="B481">
        <v>1.3559300000000001</v>
      </c>
      <c r="C481">
        <v>1591.5</v>
      </c>
      <c r="D481">
        <v>7.5</v>
      </c>
    </row>
    <row r="482" spans="1:4">
      <c r="A482">
        <v>149.57680099999999</v>
      </c>
      <c r="B482">
        <v>1.3544799999999999</v>
      </c>
      <c r="C482">
        <v>1591.5</v>
      </c>
      <c r="D482">
        <v>7.5</v>
      </c>
    </row>
    <row r="483" spans="1:4">
      <c r="A483">
        <v>149.576809</v>
      </c>
      <c r="B483">
        <v>1.3549640000000001</v>
      </c>
      <c r="C483">
        <v>1591.5</v>
      </c>
      <c r="D483">
        <v>7.5</v>
      </c>
    </row>
    <row r="484" spans="1:4">
      <c r="A484">
        <v>149.57685000000001</v>
      </c>
      <c r="B484">
        <v>1.3548819999999999</v>
      </c>
      <c r="C484">
        <v>1591.5</v>
      </c>
      <c r="D484">
        <v>7.5</v>
      </c>
    </row>
    <row r="485" spans="1:4">
      <c r="A485">
        <v>149.57687899999999</v>
      </c>
      <c r="B485">
        <v>1.355016</v>
      </c>
      <c r="C485">
        <v>1591.5</v>
      </c>
      <c r="D485">
        <v>7.5</v>
      </c>
    </row>
    <row r="486" spans="1:4">
      <c r="A486">
        <v>149.57684699999999</v>
      </c>
      <c r="B486">
        <v>1.3556999999999999</v>
      </c>
      <c r="C486">
        <v>1591.5</v>
      </c>
      <c r="D486">
        <v>7.5</v>
      </c>
    </row>
    <row r="487" spans="1:4">
      <c r="A487">
        <v>149.576854</v>
      </c>
      <c r="B487">
        <v>1.356123</v>
      </c>
      <c r="C487">
        <v>1591.5</v>
      </c>
      <c r="D487">
        <v>7.5</v>
      </c>
    </row>
    <row r="488" spans="1:4">
      <c r="A488">
        <v>149.57685000000001</v>
      </c>
      <c r="B488">
        <v>1.35649</v>
      </c>
      <c r="C488">
        <v>1591.5</v>
      </c>
      <c r="D488">
        <v>7.5</v>
      </c>
    </row>
    <row r="489" spans="1:4">
      <c r="A489">
        <v>149.576899</v>
      </c>
      <c r="B489">
        <v>1.35619</v>
      </c>
      <c r="C489">
        <v>1591.5</v>
      </c>
      <c r="D489">
        <v>7.5</v>
      </c>
    </row>
    <row r="490" spans="1:4">
      <c r="A490">
        <v>149.57696999999999</v>
      </c>
      <c r="B490">
        <v>1.35554</v>
      </c>
      <c r="C490">
        <v>1591.5</v>
      </c>
      <c r="D490">
        <v>7.5</v>
      </c>
    </row>
    <row r="491" spans="1:4">
      <c r="A491">
        <v>149.57699099999999</v>
      </c>
      <c r="B491">
        <v>1.3555680000000001</v>
      </c>
      <c r="C491">
        <v>1591.5</v>
      </c>
      <c r="D491">
        <v>7.5</v>
      </c>
    </row>
    <row r="492" spans="1:4">
      <c r="A492">
        <v>149.57700500000001</v>
      </c>
      <c r="B492">
        <v>1.3555900000000001</v>
      </c>
      <c r="C492">
        <v>1591.5</v>
      </c>
      <c r="D492">
        <v>7.5</v>
      </c>
    </row>
    <row r="493" spans="1:4">
      <c r="A493" t="s">
        <v>139</v>
      </c>
      <c r="B493" t="s">
        <v>140</v>
      </c>
      <c r="C493" t="s">
        <v>141</v>
      </c>
      <c r="D493" t="s">
        <v>142</v>
      </c>
    </row>
    <row r="494" spans="1:4">
      <c r="A494" t="s">
        <v>143</v>
      </c>
      <c r="B494" t="s">
        <v>144</v>
      </c>
      <c r="C494" t="s">
        <v>145</v>
      </c>
      <c r="D494" t="s">
        <v>146</v>
      </c>
    </row>
    <row r="495" spans="1:4">
      <c r="A495">
        <v>149.57668580000001</v>
      </c>
      <c r="B495">
        <v>2.5145700000000002E-4</v>
      </c>
      <c r="C495">
        <v>1.35551675</v>
      </c>
      <c r="D495">
        <v>7.5451800000000003E-4</v>
      </c>
    </row>
    <row r="496" spans="1:4">
      <c r="A496" t="s">
        <v>147</v>
      </c>
      <c r="B496" t="s">
        <v>148</v>
      </c>
      <c r="C496" t="s">
        <v>149</v>
      </c>
      <c r="D496" t="s">
        <v>150</v>
      </c>
    </row>
    <row r="497" spans="1:4">
      <c r="A497" t="s">
        <v>137</v>
      </c>
      <c r="B497" t="s">
        <v>169</v>
      </c>
    </row>
    <row r="498" spans="1:4">
      <c r="A498" s="13">
        <v>44116</v>
      </c>
      <c r="B498" s="45">
        <v>0.73033564814814822</v>
      </c>
    </row>
    <row r="499" spans="1:4">
      <c r="A499">
        <v>145.88813999999999</v>
      </c>
      <c r="B499">
        <v>1.6341000000000001</v>
      </c>
      <c r="C499">
        <v>1591.5</v>
      </c>
      <c r="D499">
        <v>7.5</v>
      </c>
    </row>
    <row r="500" spans="1:4">
      <c r="A500">
        <v>145.88843</v>
      </c>
      <c r="B500">
        <v>1.6282000000000001</v>
      </c>
      <c r="C500">
        <v>1591.5</v>
      </c>
      <c r="D500">
        <v>7.5</v>
      </c>
    </row>
    <row r="501" spans="1:4">
      <c r="A501">
        <v>145.88819000000001</v>
      </c>
      <c r="B501">
        <v>1.6363000000000001</v>
      </c>
      <c r="C501">
        <v>1591.5</v>
      </c>
      <c r="D501">
        <v>7.5</v>
      </c>
    </row>
    <row r="502" spans="1:4">
      <c r="A502">
        <v>145.88840999999999</v>
      </c>
      <c r="B502">
        <v>1.629</v>
      </c>
      <c r="C502">
        <v>1591.5</v>
      </c>
      <c r="D502">
        <v>7.5</v>
      </c>
    </row>
    <row r="503" spans="1:4">
      <c r="A503">
        <v>145.88806500000001</v>
      </c>
      <c r="B503">
        <v>1.63924</v>
      </c>
      <c r="C503">
        <v>1591.5</v>
      </c>
      <c r="D503">
        <v>7.5</v>
      </c>
    </row>
    <row r="504" spans="1:4">
      <c r="A504">
        <v>145.88863000000001</v>
      </c>
      <c r="B504">
        <v>1.623</v>
      </c>
      <c r="C504">
        <v>1591.5</v>
      </c>
      <c r="D504">
        <v>7.5</v>
      </c>
    </row>
    <row r="505" spans="1:4">
      <c r="A505">
        <v>145.888296</v>
      </c>
      <c r="B505">
        <v>1.63215</v>
      </c>
      <c r="C505">
        <v>1591.5</v>
      </c>
      <c r="D505">
        <v>7.5</v>
      </c>
    </row>
    <row r="506" spans="1:4">
      <c r="A506">
        <v>145.88835</v>
      </c>
      <c r="B506">
        <v>1.6312</v>
      </c>
      <c r="C506">
        <v>1591.5</v>
      </c>
      <c r="D506">
        <v>7.5</v>
      </c>
    </row>
    <row r="507" spans="1:4">
      <c r="A507">
        <v>145.88804999999999</v>
      </c>
      <c r="B507">
        <v>1.6409</v>
      </c>
      <c r="C507">
        <v>1591.5</v>
      </c>
      <c r="D507">
        <v>7.5</v>
      </c>
    </row>
    <row r="508" spans="1:4">
      <c r="A508">
        <v>145.88853</v>
      </c>
      <c r="B508">
        <v>1.6256999999999999</v>
      </c>
      <c r="C508">
        <v>1591.5</v>
      </c>
      <c r="D508">
        <v>7.5</v>
      </c>
    </row>
    <row r="509" spans="1:4">
      <c r="A509">
        <v>145.88907</v>
      </c>
      <c r="B509">
        <v>1.6074999999999999</v>
      </c>
      <c r="C509">
        <v>1591.5</v>
      </c>
      <c r="D509">
        <v>7.5</v>
      </c>
    </row>
    <row r="510" spans="1:4">
      <c r="A510">
        <v>145.88902999999999</v>
      </c>
      <c r="B510">
        <v>1.6085</v>
      </c>
      <c r="C510">
        <v>1591.5</v>
      </c>
      <c r="D510">
        <v>7.5</v>
      </c>
    </row>
    <row r="511" spans="1:4">
      <c r="A511">
        <v>145.88901999999999</v>
      </c>
      <c r="B511">
        <v>1.6093999999999999</v>
      </c>
      <c r="C511">
        <v>1591.5</v>
      </c>
      <c r="D511">
        <v>7.5</v>
      </c>
    </row>
    <row r="512" spans="1:4">
      <c r="A512">
        <v>145.88905</v>
      </c>
      <c r="B512">
        <v>1.6081399999999999</v>
      </c>
      <c r="C512">
        <v>1591.5</v>
      </c>
      <c r="D512">
        <v>7.5</v>
      </c>
    </row>
    <row r="513" spans="1:4">
      <c r="A513">
        <v>145.88932</v>
      </c>
      <c r="B513">
        <v>1.5986</v>
      </c>
      <c r="C513">
        <v>1591.5</v>
      </c>
      <c r="D513">
        <v>7.5</v>
      </c>
    </row>
    <row r="514" spans="1:4">
      <c r="A514">
        <v>145.889354</v>
      </c>
      <c r="B514">
        <v>1.59666</v>
      </c>
      <c r="C514">
        <v>1591.5</v>
      </c>
      <c r="D514">
        <v>7.5</v>
      </c>
    </row>
    <row r="515" spans="1:4">
      <c r="A515">
        <v>145.88920300000001</v>
      </c>
      <c r="B515">
        <v>1.6013999999999999</v>
      </c>
      <c r="C515">
        <v>1591.5</v>
      </c>
      <c r="D515">
        <v>7.5</v>
      </c>
    </row>
    <row r="516" spans="1:4">
      <c r="A516">
        <v>145.88914</v>
      </c>
      <c r="B516">
        <v>1.6060000000000001</v>
      </c>
      <c r="C516">
        <v>1591.5</v>
      </c>
      <c r="D516">
        <v>7.5</v>
      </c>
    </row>
    <row r="517" spans="1:4">
      <c r="A517">
        <v>145.88929999999999</v>
      </c>
      <c r="B517">
        <v>1.5992</v>
      </c>
      <c r="C517">
        <v>1591.5</v>
      </c>
      <c r="D517">
        <v>7.5</v>
      </c>
    </row>
    <row r="518" spans="1:4">
      <c r="A518">
        <v>145.88939300000001</v>
      </c>
      <c r="B518">
        <v>1.59615</v>
      </c>
      <c r="C518">
        <v>1591.5</v>
      </c>
      <c r="D518">
        <v>7.5</v>
      </c>
    </row>
    <row r="519" spans="1:4">
      <c r="A519" t="s">
        <v>139</v>
      </c>
      <c r="B519" t="s">
        <v>140</v>
      </c>
      <c r="C519" t="s">
        <v>141</v>
      </c>
      <c r="D519" t="s">
        <v>142</v>
      </c>
    </row>
    <row r="520" spans="1:4">
      <c r="A520" t="s">
        <v>143</v>
      </c>
      <c r="B520" t="s">
        <v>144</v>
      </c>
      <c r="C520" t="s">
        <v>145</v>
      </c>
      <c r="D520" t="s">
        <v>146</v>
      </c>
    </row>
    <row r="521" spans="1:4">
      <c r="A521">
        <v>145.88874849999999</v>
      </c>
      <c r="B521">
        <v>4.6895999999999998E-4</v>
      </c>
      <c r="C521">
        <v>1.617567</v>
      </c>
      <c r="D521">
        <v>1.5335494999999999E-2</v>
      </c>
    </row>
    <row r="522" spans="1:4">
      <c r="A522" t="s">
        <v>147</v>
      </c>
      <c r="B522" t="s">
        <v>148</v>
      </c>
      <c r="C522" t="s">
        <v>149</v>
      </c>
      <c r="D522" t="s">
        <v>150</v>
      </c>
    </row>
    <row r="523" spans="1:4">
      <c r="A523" t="s">
        <v>137</v>
      </c>
      <c r="B523" t="s">
        <v>170</v>
      </c>
    </row>
    <row r="524" spans="1:4">
      <c r="A524" s="13">
        <v>44116</v>
      </c>
      <c r="B524" s="45">
        <v>0.73214120370370372</v>
      </c>
    </row>
    <row r="525" spans="1:4">
      <c r="A525">
        <v>244.934991</v>
      </c>
      <c r="B525">
        <v>1.4323509999999999</v>
      </c>
      <c r="C525">
        <v>1591.5</v>
      </c>
      <c r="D525">
        <v>7.5</v>
      </c>
    </row>
    <row r="526" spans="1:4">
      <c r="A526">
        <v>244.93499800000001</v>
      </c>
      <c r="B526">
        <v>1.432226</v>
      </c>
      <c r="C526">
        <v>1591.5</v>
      </c>
      <c r="D526">
        <v>7.5</v>
      </c>
    </row>
    <row r="527" spans="1:4">
      <c r="A527">
        <v>244.935012</v>
      </c>
      <c r="B527">
        <v>1.432037</v>
      </c>
      <c r="C527">
        <v>1591.5</v>
      </c>
      <c r="D527">
        <v>7.5</v>
      </c>
    </row>
    <row r="528" spans="1:4">
      <c r="A528">
        <v>244.93505999999999</v>
      </c>
      <c r="B528">
        <v>1.431262</v>
      </c>
      <c r="C528">
        <v>1591.5</v>
      </c>
      <c r="D528">
        <v>7.5</v>
      </c>
    </row>
    <row r="529" spans="1:4">
      <c r="A529">
        <v>244.93503899999999</v>
      </c>
      <c r="B529">
        <v>1.43167</v>
      </c>
      <c r="C529">
        <v>1591.5</v>
      </c>
      <c r="D529">
        <v>7.5</v>
      </c>
    </row>
    <row r="530" spans="1:4">
      <c r="A530">
        <v>244.93504300000001</v>
      </c>
      <c r="B530">
        <v>1.4316500000000001</v>
      </c>
      <c r="C530">
        <v>1591.5</v>
      </c>
      <c r="D530">
        <v>7.5</v>
      </c>
    </row>
    <row r="531" spans="1:4">
      <c r="A531">
        <v>244.935045</v>
      </c>
      <c r="B531">
        <v>1.4316800000000001</v>
      </c>
      <c r="C531">
        <v>1591.5</v>
      </c>
      <c r="D531">
        <v>7.5</v>
      </c>
    </row>
    <row r="532" spans="1:4">
      <c r="A532">
        <v>244.934977</v>
      </c>
      <c r="B532">
        <v>1.43279</v>
      </c>
      <c r="C532">
        <v>1591.5</v>
      </c>
      <c r="D532">
        <v>7.5</v>
      </c>
    </row>
    <row r="533" spans="1:4">
      <c r="A533">
        <v>244.93482800000001</v>
      </c>
      <c r="B533">
        <v>1.434839</v>
      </c>
      <c r="C533">
        <v>1591.5</v>
      </c>
      <c r="D533">
        <v>7.5</v>
      </c>
    </row>
    <row r="534" spans="1:4">
      <c r="A534">
        <v>244.934822</v>
      </c>
      <c r="B534">
        <v>1.4349099999999999</v>
      </c>
      <c r="C534">
        <v>1591.5</v>
      </c>
      <c r="D534">
        <v>7.5</v>
      </c>
    </row>
    <row r="535" spans="1:4">
      <c r="A535">
        <v>244.934811</v>
      </c>
      <c r="B535">
        <v>1.4350799999999999</v>
      </c>
      <c r="C535">
        <v>1591.5</v>
      </c>
      <c r="D535">
        <v>7.5</v>
      </c>
    </row>
    <row r="536" spans="1:4">
      <c r="A536">
        <v>244.934842</v>
      </c>
      <c r="B536">
        <v>1.4347099999999999</v>
      </c>
      <c r="C536">
        <v>1591.5</v>
      </c>
      <c r="D536">
        <v>7.5</v>
      </c>
    </row>
    <row r="537" spans="1:4">
      <c r="A537">
        <v>244.934809</v>
      </c>
      <c r="B537">
        <v>1.4351400000000001</v>
      </c>
      <c r="C537">
        <v>1591.5</v>
      </c>
      <c r="D537">
        <v>7.5</v>
      </c>
    </row>
    <row r="538" spans="1:4">
      <c r="A538">
        <v>244.93477899999999</v>
      </c>
      <c r="B538">
        <v>1.4355169999999999</v>
      </c>
      <c r="C538">
        <v>1591.5</v>
      </c>
      <c r="D538">
        <v>7.5</v>
      </c>
    </row>
    <row r="539" spans="1:4">
      <c r="A539">
        <v>244.93481299999999</v>
      </c>
      <c r="B539">
        <v>1.4351100000000001</v>
      </c>
      <c r="C539">
        <v>1591.5</v>
      </c>
      <c r="D539">
        <v>7.5</v>
      </c>
    </row>
    <row r="540" spans="1:4">
      <c r="A540">
        <v>244.934811</v>
      </c>
      <c r="B540">
        <v>1.4352100000000001</v>
      </c>
      <c r="C540">
        <v>1591.5</v>
      </c>
      <c r="D540">
        <v>7.5</v>
      </c>
    </row>
    <row r="541" spans="1:4">
      <c r="A541">
        <v>244.93482499999999</v>
      </c>
      <c r="B541">
        <v>1.435012</v>
      </c>
      <c r="C541">
        <v>1591.5</v>
      </c>
      <c r="D541">
        <v>7.5</v>
      </c>
    </row>
    <row r="542" spans="1:4">
      <c r="A542">
        <v>244.934775</v>
      </c>
      <c r="B542">
        <v>1.4356260000000001</v>
      </c>
      <c r="C542">
        <v>1591.5</v>
      </c>
      <c r="D542">
        <v>7.5</v>
      </c>
    </row>
    <row r="543" spans="1:4">
      <c r="A543">
        <v>244.934831</v>
      </c>
      <c r="B543">
        <v>1.4349700000000001</v>
      </c>
      <c r="C543">
        <v>1591.5</v>
      </c>
      <c r="D543">
        <v>7.5</v>
      </c>
    </row>
    <row r="544" spans="1:4">
      <c r="A544">
        <v>244.93477300000001</v>
      </c>
      <c r="B544">
        <v>1.4355899999999999</v>
      </c>
      <c r="C544">
        <v>1591.5</v>
      </c>
      <c r="D544">
        <v>7.5</v>
      </c>
    </row>
    <row r="545" spans="1:4">
      <c r="A545" t="s">
        <v>139</v>
      </c>
      <c r="B545" t="s">
        <v>140</v>
      </c>
      <c r="C545" t="s">
        <v>141</v>
      </c>
      <c r="D545" t="s">
        <v>142</v>
      </c>
    </row>
    <row r="546" spans="1:4">
      <c r="A546" t="s">
        <v>143</v>
      </c>
      <c r="B546" t="s">
        <v>144</v>
      </c>
      <c r="C546" t="s">
        <v>145</v>
      </c>
      <c r="D546" t="s">
        <v>146</v>
      </c>
    </row>
    <row r="547" spans="1:4">
      <c r="A547">
        <v>244.9348942</v>
      </c>
      <c r="B547">
        <v>1.0611E-4</v>
      </c>
      <c r="C547">
        <v>1.4338690000000001</v>
      </c>
      <c r="D547">
        <v>1.6016800000000001E-3</v>
      </c>
    </row>
    <row r="548" spans="1:4">
      <c r="A548" t="s">
        <v>147</v>
      </c>
      <c r="B548" t="s">
        <v>148</v>
      </c>
      <c r="C548" t="s">
        <v>149</v>
      </c>
      <c r="D548" t="s">
        <v>150</v>
      </c>
    </row>
    <row r="549" spans="1:4">
      <c r="A549" t="s">
        <v>137</v>
      </c>
      <c r="B549" t="s">
        <v>171</v>
      </c>
    </row>
    <row r="550" spans="1:4">
      <c r="A550" s="13">
        <v>44116</v>
      </c>
      <c r="B550" s="45">
        <v>0.73375000000000001</v>
      </c>
    </row>
    <row r="551" spans="1:4">
      <c r="A551">
        <v>341.47981700000003</v>
      </c>
      <c r="B551">
        <v>1.516956</v>
      </c>
      <c r="C551">
        <v>1591.5</v>
      </c>
      <c r="D551">
        <v>3</v>
      </c>
    </row>
    <row r="552" spans="1:4">
      <c r="A552">
        <v>341.47987799999999</v>
      </c>
      <c r="B552">
        <v>1.51603</v>
      </c>
      <c r="C552">
        <v>1591.5</v>
      </c>
      <c r="D552">
        <v>3</v>
      </c>
    </row>
    <row r="553" spans="1:4">
      <c r="A553">
        <v>341.480074</v>
      </c>
      <c r="B553">
        <v>1.5131330000000001</v>
      </c>
      <c r="C553">
        <v>1591.5</v>
      </c>
      <c r="D553">
        <v>3</v>
      </c>
    </row>
    <row r="554" spans="1:4">
      <c r="A554">
        <v>341.48004800000001</v>
      </c>
      <c r="B554">
        <v>1.51328</v>
      </c>
      <c r="C554">
        <v>1591.5</v>
      </c>
      <c r="D554">
        <v>3</v>
      </c>
    </row>
    <row r="555" spans="1:4">
      <c r="A555">
        <v>341.47983900000003</v>
      </c>
      <c r="B555">
        <v>1.516078</v>
      </c>
      <c r="C555">
        <v>1591.5</v>
      </c>
      <c r="D555">
        <v>3</v>
      </c>
    </row>
    <row r="556" spans="1:4">
      <c r="A556">
        <v>341.48001900000003</v>
      </c>
      <c r="B556">
        <v>1.5135000000000001</v>
      </c>
      <c r="C556">
        <v>1591.5</v>
      </c>
      <c r="D556">
        <v>3</v>
      </c>
    </row>
    <row r="557" spans="1:4">
      <c r="A557">
        <v>341.48002100000002</v>
      </c>
      <c r="B557">
        <v>1.5133799999999999</v>
      </c>
      <c r="C557">
        <v>1591.5</v>
      </c>
      <c r="D557">
        <v>3</v>
      </c>
    </row>
    <row r="558" spans="1:4">
      <c r="A558">
        <v>341.48002500000001</v>
      </c>
      <c r="B558">
        <v>1.5132829999999999</v>
      </c>
      <c r="C558">
        <v>1591.5</v>
      </c>
      <c r="D558">
        <v>3</v>
      </c>
    </row>
    <row r="559" spans="1:4">
      <c r="A559">
        <v>341.48002200000002</v>
      </c>
      <c r="B559">
        <v>1.5133000000000001</v>
      </c>
      <c r="C559">
        <v>1591.5</v>
      </c>
      <c r="D559">
        <v>3</v>
      </c>
    </row>
    <row r="560" spans="1:4">
      <c r="A560">
        <v>341.48001699999998</v>
      </c>
      <c r="B560">
        <v>1.5133300000000001</v>
      </c>
      <c r="C560">
        <v>1591.5</v>
      </c>
      <c r="D560">
        <v>3</v>
      </c>
    </row>
    <row r="561" spans="1:4">
      <c r="A561">
        <v>341.47982500000001</v>
      </c>
      <c r="B561">
        <v>1.515943</v>
      </c>
      <c r="C561">
        <v>1591.5</v>
      </c>
      <c r="D561">
        <v>3</v>
      </c>
    </row>
    <row r="562" spans="1:4">
      <c r="A562">
        <v>341.48001199999999</v>
      </c>
      <c r="B562">
        <v>1.51325</v>
      </c>
      <c r="C562">
        <v>1591.5</v>
      </c>
      <c r="D562">
        <v>3</v>
      </c>
    </row>
    <row r="563" spans="1:4">
      <c r="A563">
        <v>341.47999600000003</v>
      </c>
      <c r="B563">
        <v>1.5134110000000001</v>
      </c>
      <c r="C563">
        <v>1591.5</v>
      </c>
      <c r="D563">
        <v>3</v>
      </c>
    </row>
    <row r="564" spans="1:4">
      <c r="A564">
        <v>341.48001099999999</v>
      </c>
      <c r="B564">
        <v>1.5131330000000001</v>
      </c>
      <c r="C564">
        <v>1591.5</v>
      </c>
      <c r="D564">
        <v>3</v>
      </c>
    </row>
    <row r="565" spans="1:4">
      <c r="A565">
        <v>341.47997500000002</v>
      </c>
      <c r="B565">
        <v>1.51383</v>
      </c>
      <c r="C565">
        <v>1591.5</v>
      </c>
      <c r="D565">
        <v>3</v>
      </c>
    </row>
    <row r="566" spans="1:4">
      <c r="A566">
        <v>341.47988299999997</v>
      </c>
      <c r="B566">
        <v>1.5150300000000001</v>
      </c>
      <c r="C566">
        <v>1591.5</v>
      </c>
      <c r="D566">
        <v>3</v>
      </c>
    </row>
    <row r="567" spans="1:4">
      <c r="A567">
        <v>341.478928</v>
      </c>
      <c r="B567">
        <v>1.52302</v>
      </c>
      <c r="C567">
        <v>1591.5</v>
      </c>
      <c r="D567">
        <v>3</v>
      </c>
    </row>
    <row r="568" spans="1:4">
      <c r="A568">
        <v>341.47895699999998</v>
      </c>
      <c r="B568">
        <v>1.5228699999999999</v>
      </c>
      <c r="C568">
        <v>1591.5</v>
      </c>
      <c r="D568">
        <v>3</v>
      </c>
    </row>
    <row r="569" spans="1:4">
      <c r="A569">
        <v>341.47958199999999</v>
      </c>
      <c r="B569">
        <v>1.5184</v>
      </c>
      <c r="C569">
        <v>1591.5</v>
      </c>
      <c r="D569">
        <v>3</v>
      </c>
    </row>
    <row r="570" spans="1:4">
      <c r="A570">
        <v>341.47966500000001</v>
      </c>
      <c r="B570">
        <v>1.5175799999999999</v>
      </c>
      <c r="C570">
        <v>1591.5</v>
      </c>
      <c r="D570">
        <v>3</v>
      </c>
    </row>
    <row r="571" spans="1:4">
      <c r="A571" t="s">
        <v>139</v>
      </c>
      <c r="B571" t="s">
        <v>140</v>
      </c>
      <c r="C571" t="s">
        <v>141</v>
      </c>
      <c r="D571" t="s">
        <v>142</v>
      </c>
    </row>
    <row r="572" spans="1:4">
      <c r="A572" t="s">
        <v>143</v>
      </c>
      <c r="B572" t="s">
        <v>144</v>
      </c>
      <c r="C572" t="s">
        <v>145</v>
      </c>
      <c r="D572" t="s">
        <v>146</v>
      </c>
    </row>
    <row r="573" spans="1:4">
      <c r="A573">
        <v>341.47982969999998</v>
      </c>
      <c r="B573">
        <v>3.2198099999999999E-4</v>
      </c>
      <c r="C573">
        <v>1.5154368499999999</v>
      </c>
      <c r="D573">
        <v>2.9831480000000001E-3</v>
      </c>
    </row>
    <row r="574" spans="1:4">
      <c r="A574" t="s">
        <v>147</v>
      </c>
      <c r="B574" t="s">
        <v>148</v>
      </c>
      <c r="C574" t="s">
        <v>149</v>
      </c>
      <c r="D574" t="s">
        <v>150</v>
      </c>
    </row>
    <row r="575" spans="1:4">
      <c r="A575" t="s">
        <v>137</v>
      </c>
      <c r="B575" t="s">
        <v>172</v>
      </c>
    </row>
    <row r="576" spans="1:4">
      <c r="A576" s="13">
        <v>44116</v>
      </c>
      <c r="B576" s="45">
        <v>0.73528935185185185</v>
      </c>
    </row>
    <row r="577" spans="1:4">
      <c r="A577">
        <v>441.262519</v>
      </c>
      <c r="B577">
        <v>1.54043</v>
      </c>
      <c r="C577">
        <v>1591.5</v>
      </c>
      <c r="D577">
        <v>3</v>
      </c>
    </row>
    <row r="578" spans="1:4">
      <c r="A578">
        <v>441.26251999999999</v>
      </c>
      <c r="B578">
        <v>1.5404</v>
      </c>
      <c r="C578">
        <v>1591.5</v>
      </c>
      <c r="D578">
        <v>3</v>
      </c>
    </row>
    <row r="579" spans="1:4">
      <c r="A579">
        <v>441.26270699999998</v>
      </c>
      <c r="B579">
        <v>1.5385599999999999</v>
      </c>
      <c r="C579">
        <v>1591.5</v>
      </c>
      <c r="D579">
        <v>3</v>
      </c>
    </row>
    <row r="580" spans="1:4">
      <c r="A580">
        <v>441.262587</v>
      </c>
      <c r="B580">
        <v>1.53982</v>
      </c>
      <c r="C580">
        <v>1591.5</v>
      </c>
      <c r="D580">
        <v>3</v>
      </c>
    </row>
    <row r="581" spans="1:4">
      <c r="A581">
        <v>441.26259099999999</v>
      </c>
      <c r="B581">
        <v>1.5397400000000001</v>
      </c>
      <c r="C581">
        <v>1591.5</v>
      </c>
      <c r="D581">
        <v>3</v>
      </c>
    </row>
    <row r="582" spans="1:4">
      <c r="A582">
        <v>441.26262100000002</v>
      </c>
      <c r="B582">
        <v>1.53949</v>
      </c>
      <c r="C582">
        <v>1591.5</v>
      </c>
      <c r="D582">
        <v>3</v>
      </c>
    </row>
    <row r="583" spans="1:4">
      <c r="A583">
        <v>441.26263399999999</v>
      </c>
      <c r="B583">
        <v>1.5394000000000001</v>
      </c>
      <c r="C583">
        <v>1591.5</v>
      </c>
      <c r="D583">
        <v>3</v>
      </c>
    </row>
    <row r="584" spans="1:4">
      <c r="A584">
        <v>441.26267000000001</v>
      </c>
      <c r="B584">
        <v>1.53908</v>
      </c>
      <c r="C584">
        <v>1591.5</v>
      </c>
      <c r="D584">
        <v>3</v>
      </c>
    </row>
    <row r="585" spans="1:4">
      <c r="A585">
        <v>441.26267899999999</v>
      </c>
      <c r="B585">
        <v>1.53891</v>
      </c>
      <c r="C585">
        <v>1591.5</v>
      </c>
      <c r="D585">
        <v>3</v>
      </c>
    </row>
    <row r="586" spans="1:4">
      <c r="A586">
        <v>441.26262000000003</v>
      </c>
      <c r="B586">
        <v>1.53952</v>
      </c>
      <c r="C586">
        <v>1591.5</v>
      </c>
      <c r="D586">
        <v>3</v>
      </c>
    </row>
    <row r="587" spans="1:4">
      <c r="A587">
        <v>441.26260500000001</v>
      </c>
      <c r="B587">
        <v>1.539696</v>
      </c>
      <c r="C587">
        <v>1591.5</v>
      </c>
      <c r="D587">
        <v>3</v>
      </c>
    </row>
    <row r="588" spans="1:4">
      <c r="A588">
        <v>441.26230399999997</v>
      </c>
      <c r="B588">
        <v>1.54216</v>
      </c>
      <c r="C588">
        <v>1591.5</v>
      </c>
      <c r="D588">
        <v>3</v>
      </c>
    </row>
    <row r="589" spans="1:4">
      <c r="A589">
        <v>441.262474</v>
      </c>
      <c r="B589">
        <v>1.5409649999999999</v>
      </c>
      <c r="C589">
        <v>1591.5</v>
      </c>
      <c r="D589">
        <v>3</v>
      </c>
    </row>
    <row r="590" spans="1:4">
      <c r="A590">
        <v>441.26231899999999</v>
      </c>
      <c r="B590">
        <v>1.5420769999999999</v>
      </c>
      <c r="C590">
        <v>1591.5</v>
      </c>
      <c r="D590">
        <v>3</v>
      </c>
    </row>
    <row r="591" spans="1:4">
      <c r="A591">
        <v>441.26255800000001</v>
      </c>
      <c r="B591">
        <v>1.5398700000000001</v>
      </c>
      <c r="C591">
        <v>1591.5</v>
      </c>
      <c r="D591">
        <v>3</v>
      </c>
    </row>
    <row r="592" spans="1:4">
      <c r="A592">
        <v>441.26221500000003</v>
      </c>
      <c r="B592">
        <v>1.5428599999999999</v>
      </c>
      <c r="C592">
        <v>1591.5</v>
      </c>
      <c r="D592">
        <v>3</v>
      </c>
    </row>
    <row r="593" spans="1:4">
      <c r="A593">
        <v>441.26231999999999</v>
      </c>
      <c r="B593">
        <v>1.5423</v>
      </c>
      <c r="C593">
        <v>1591.5</v>
      </c>
      <c r="D593">
        <v>3</v>
      </c>
    </row>
    <row r="594" spans="1:4">
      <c r="A594">
        <v>441.26226800000001</v>
      </c>
      <c r="B594">
        <v>1.542475</v>
      </c>
      <c r="C594">
        <v>1591.5</v>
      </c>
      <c r="D594">
        <v>3</v>
      </c>
    </row>
    <row r="595" spans="1:4">
      <c r="A595">
        <v>441.26243599999998</v>
      </c>
      <c r="B595">
        <v>1.5412360000000001</v>
      </c>
      <c r="C595">
        <v>1591.5</v>
      </c>
      <c r="D595">
        <v>3</v>
      </c>
    </row>
    <row r="596" spans="1:4">
      <c r="A596">
        <v>441.262426</v>
      </c>
      <c r="B596">
        <v>1.541326</v>
      </c>
      <c r="C596">
        <v>1591.5</v>
      </c>
      <c r="D596">
        <v>3</v>
      </c>
    </row>
    <row r="597" spans="1:4">
      <c r="A597" t="s">
        <v>139</v>
      </c>
      <c r="B597" t="s">
        <v>140</v>
      </c>
      <c r="C597" t="s">
        <v>141</v>
      </c>
      <c r="D597" t="s">
        <v>142</v>
      </c>
    </row>
    <row r="598" spans="1:4">
      <c r="A598" t="s">
        <v>143</v>
      </c>
      <c r="B598" t="s">
        <v>144</v>
      </c>
      <c r="C598" t="s">
        <v>145</v>
      </c>
      <c r="D598" t="s">
        <v>146</v>
      </c>
    </row>
    <row r="599" spans="1:4">
      <c r="A599">
        <v>441.26250370000002</v>
      </c>
      <c r="B599">
        <v>1.4669600000000001E-4</v>
      </c>
      <c r="C599">
        <v>1.54051575</v>
      </c>
      <c r="D599">
        <v>1.2842280000000001E-3</v>
      </c>
    </row>
    <row r="600" spans="1:4">
      <c r="A600" t="s">
        <v>147</v>
      </c>
      <c r="B600" t="s">
        <v>148</v>
      </c>
      <c r="C600" t="s">
        <v>149</v>
      </c>
      <c r="D600" t="s">
        <v>150</v>
      </c>
    </row>
    <row r="601" spans="1:4">
      <c r="A601" t="s">
        <v>137</v>
      </c>
      <c r="B601" t="s">
        <v>173</v>
      </c>
    </row>
    <row r="602" spans="1:4">
      <c r="A602" s="13">
        <v>44116</v>
      </c>
      <c r="B602" s="45">
        <v>0.73663194444444446</v>
      </c>
    </row>
    <row r="603" spans="1:4">
      <c r="A603">
        <v>537.76615500000003</v>
      </c>
      <c r="B603">
        <v>1.6208800000000001</v>
      </c>
      <c r="C603">
        <v>1591.5</v>
      </c>
      <c r="D603">
        <v>3</v>
      </c>
    </row>
    <row r="604" spans="1:4">
      <c r="A604">
        <v>537.76601000000005</v>
      </c>
      <c r="B604">
        <v>1.6220300000000001</v>
      </c>
      <c r="C604">
        <v>1591.5</v>
      </c>
      <c r="D604">
        <v>3</v>
      </c>
    </row>
    <row r="605" spans="1:4">
      <c r="A605">
        <v>537.76607999999999</v>
      </c>
      <c r="B605">
        <v>1.6213599999999999</v>
      </c>
      <c r="C605">
        <v>1591.5</v>
      </c>
      <c r="D605">
        <v>3</v>
      </c>
    </row>
    <row r="606" spans="1:4">
      <c r="A606">
        <v>537.76609499999995</v>
      </c>
      <c r="B606">
        <v>1.6211599999999999</v>
      </c>
      <c r="C606">
        <v>1591.5</v>
      </c>
      <c r="D606">
        <v>3</v>
      </c>
    </row>
    <row r="607" spans="1:4">
      <c r="A607">
        <v>537.76610200000005</v>
      </c>
      <c r="B607">
        <v>1.62103</v>
      </c>
      <c r="C607">
        <v>1591.5</v>
      </c>
      <c r="D607">
        <v>3</v>
      </c>
    </row>
    <row r="608" spans="1:4">
      <c r="A608">
        <v>537.76615500000003</v>
      </c>
      <c r="B608">
        <v>1.6204400000000001</v>
      </c>
      <c r="C608">
        <v>1591.5</v>
      </c>
      <c r="D608">
        <v>3</v>
      </c>
    </row>
    <row r="609" spans="1:4">
      <c r="A609">
        <v>537.76618199999996</v>
      </c>
      <c r="B609">
        <v>1.620182</v>
      </c>
      <c r="C609">
        <v>1591.5</v>
      </c>
      <c r="D609">
        <v>3</v>
      </c>
    </row>
    <row r="610" spans="1:4">
      <c r="A610">
        <v>537.76621</v>
      </c>
      <c r="B610">
        <v>1.61988</v>
      </c>
      <c r="C610">
        <v>1591.5</v>
      </c>
      <c r="D610">
        <v>3</v>
      </c>
    </row>
    <row r="611" spans="1:4">
      <c r="A611">
        <v>537.76609199999996</v>
      </c>
      <c r="B611">
        <v>1.6211</v>
      </c>
      <c r="C611">
        <v>1591.5</v>
      </c>
      <c r="D611">
        <v>3</v>
      </c>
    </row>
    <row r="612" spans="1:4">
      <c r="A612">
        <v>537.76611000000003</v>
      </c>
      <c r="B612">
        <v>1.620941</v>
      </c>
      <c r="C612">
        <v>1591.5</v>
      </c>
      <c r="D612">
        <v>3</v>
      </c>
    </row>
    <row r="613" spans="1:4">
      <c r="A613">
        <v>537.76610000000005</v>
      </c>
      <c r="B613">
        <v>1.6211199999999999</v>
      </c>
      <c r="C613">
        <v>1591.5</v>
      </c>
      <c r="D613">
        <v>3</v>
      </c>
    </row>
    <row r="614" spans="1:4">
      <c r="A614">
        <v>537.76608099999999</v>
      </c>
      <c r="B614">
        <v>1.6214</v>
      </c>
      <c r="C614">
        <v>1591.5</v>
      </c>
      <c r="D614">
        <v>3</v>
      </c>
    </row>
    <row r="615" spans="1:4">
      <c r="A615">
        <v>537.76610500000004</v>
      </c>
      <c r="B615">
        <v>1.6211960000000001</v>
      </c>
      <c r="C615">
        <v>1591.5</v>
      </c>
      <c r="D615">
        <v>3</v>
      </c>
    </row>
    <row r="616" spans="1:4">
      <c r="A616">
        <v>537.76609800000006</v>
      </c>
      <c r="B616">
        <v>1.6212409999999999</v>
      </c>
      <c r="C616">
        <v>1591.5</v>
      </c>
      <c r="D616">
        <v>3</v>
      </c>
    </row>
    <row r="617" spans="1:4">
      <c r="A617">
        <v>537.76610400000004</v>
      </c>
      <c r="B617">
        <v>1.6211800000000001</v>
      </c>
      <c r="C617">
        <v>1591.5</v>
      </c>
      <c r="D617">
        <v>3</v>
      </c>
    </row>
    <row r="618" spans="1:4">
      <c r="A618">
        <v>537.76603799999998</v>
      </c>
      <c r="B618">
        <v>1.621729</v>
      </c>
      <c r="C618">
        <v>1591.5</v>
      </c>
      <c r="D618">
        <v>3</v>
      </c>
    </row>
    <row r="619" spans="1:4">
      <c r="A619">
        <v>537.76606700000002</v>
      </c>
      <c r="B619">
        <v>1.62147</v>
      </c>
      <c r="C619">
        <v>1591.5</v>
      </c>
      <c r="D619">
        <v>3</v>
      </c>
    </row>
    <row r="620" spans="1:4">
      <c r="A620">
        <v>537.76629000000003</v>
      </c>
      <c r="B620">
        <v>1.6190899999999999</v>
      </c>
      <c r="C620">
        <v>1591.5</v>
      </c>
      <c r="D620">
        <v>3</v>
      </c>
    </row>
    <row r="621" spans="1:4">
      <c r="A621">
        <v>537.76621</v>
      </c>
      <c r="B621">
        <v>1.620174</v>
      </c>
      <c r="C621">
        <v>1591.5</v>
      </c>
      <c r="D621">
        <v>3</v>
      </c>
    </row>
    <row r="622" spans="1:4">
      <c r="A622">
        <v>537.76620000000003</v>
      </c>
      <c r="B622">
        <v>1.6202700000000001</v>
      </c>
      <c r="C622">
        <v>1591.5</v>
      </c>
      <c r="D622">
        <v>3</v>
      </c>
    </row>
    <row r="623" spans="1:4">
      <c r="A623" t="s">
        <v>139</v>
      </c>
      <c r="B623" t="s">
        <v>140</v>
      </c>
      <c r="C623" t="s">
        <v>141</v>
      </c>
      <c r="D623" t="s">
        <v>142</v>
      </c>
    </row>
    <row r="624" spans="1:4">
      <c r="A624" t="s">
        <v>143</v>
      </c>
      <c r="B624" t="s">
        <v>144</v>
      </c>
      <c r="C624" t="s">
        <v>145</v>
      </c>
      <c r="D624" t="s">
        <v>146</v>
      </c>
    </row>
    <row r="625" spans="1:4">
      <c r="A625">
        <v>537.76612420000004</v>
      </c>
      <c r="B625" s="37">
        <v>6.5300000000000002E-5</v>
      </c>
      <c r="C625">
        <v>1.62089365</v>
      </c>
      <c r="D625">
        <v>6.7730000000000004E-4</v>
      </c>
    </row>
    <row r="626" spans="1:4">
      <c r="A626" t="s">
        <v>147</v>
      </c>
      <c r="B626" t="s">
        <v>148</v>
      </c>
      <c r="C626" t="s">
        <v>149</v>
      </c>
      <c r="D626" t="s">
        <v>150</v>
      </c>
    </row>
    <row r="627" spans="1:4">
      <c r="A627" t="s">
        <v>137</v>
      </c>
      <c r="B627" t="s">
        <v>174</v>
      </c>
    </row>
    <row r="628" spans="1:4">
      <c r="A628" s="13">
        <v>44116</v>
      </c>
      <c r="B628" s="45">
        <v>0.73827546296296298</v>
      </c>
    </row>
    <row r="629" spans="1:4">
      <c r="A629">
        <v>640.70430899999997</v>
      </c>
      <c r="B629">
        <v>1.6658999999999999</v>
      </c>
      <c r="C629">
        <v>1591.5</v>
      </c>
      <c r="D629">
        <v>3</v>
      </c>
    </row>
    <row r="630" spans="1:4">
      <c r="A630">
        <v>640.704252</v>
      </c>
      <c r="B630">
        <v>1.6661520000000001</v>
      </c>
      <c r="C630">
        <v>1591.5</v>
      </c>
      <c r="D630">
        <v>3</v>
      </c>
    </row>
    <row r="631" spans="1:4">
      <c r="A631">
        <v>640.70422499999995</v>
      </c>
      <c r="B631">
        <v>1.6662870000000001</v>
      </c>
      <c r="C631">
        <v>1591.5</v>
      </c>
      <c r="D631">
        <v>3</v>
      </c>
    </row>
    <row r="632" spans="1:4">
      <c r="A632">
        <v>640.70409199999995</v>
      </c>
      <c r="B632">
        <v>1.667181</v>
      </c>
      <c r="C632">
        <v>1591.5</v>
      </c>
      <c r="D632">
        <v>3</v>
      </c>
    </row>
    <row r="633" spans="1:4">
      <c r="A633">
        <v>640.70420799999999</v>
      </c>
      <c r="B633">
        <v>1.66614</v>
      </c>
      <c r="C633">
        <v>1591.5</v>
      </c>
      <c r="D633">
        <v>3</v>
      </c>
    </row>
    <row r="634" spans="1:4">
      <c r="A634">
        <v>640.70417199999997</v>
      </c>
      <c r="B634">
        <v>1.6664000000000001</v>
      </c>
      <c r="C634">
        <v>1591.5</v>
      </c>
      <c r="D634">
        <v>3</v>
      </c>
    </row>
    <row r="635" spans="1:4">
      <c r="A635">
        <v>640.70423000000005</v>
      </c>
      <c r="B635">
        <v>1.66587</v>
      </c>
      <c r="C635">
        <v>1591.5</v>
      </c>
      <c r="D635">
        <v>3</v>
      </c>
    </row>
    <row r="636" spans="1:4">
      <c r="A636">
        <v>640.70417699999996</v>
      </c>
      <c r="B636">
        <v>1.6661999999999999</v>
      </c>
      <c r="C636">
        <v>1591.5</v>
      </c>
      <c r="D636">
        <v>3</v>
      </c>
    </row>
    <row r="637" spans="1:4">
      <c r="A637">
        <v>640.70417399999997</v>
      </c>
      <c r="B637">
        <v>1.6660239999999999</v>
      </c>
      <c r="C637">
        <v>1591.5</v>
      </c>
      <c r="D637">
        <v>3</v>
      </c>
    </row>
    <row r="638" spans="1:4">
      <c r="A638">
        <v>640.70415200000002</v>
      </c>
      <c r="B638">
        <v>1.6661600000000001</v>
      </c>
      <c r="C638">
        <v>1591.5</v>
      </c>
      <c r="D638">
        <v>3</v>
      </c>
    </row>
    <row r="639" spans="1:4">
      <c r="A639">
        <v>640.70410000000004</v>
      </c>
      <c r="B639">
        <v>1.66649</v>
      </c>
      <c r="C639">
        <v>1591.5</v>
      </c>
      <c r="D639">
        <v>3</v>
      </c>
    </row>
    <row r="640" spans="1:4">
      <c r="A640">
        <v>640.70407699999998</v>
      </c>
      <c r="B640">
        <v>1.666595</v>
      </c>
      <c r="C640">
        <v>1591.5</v>
      </c>
      <c r="D640">
        <v>3</v>
      </c>
    </row>
    <row r="641" spans="1:4">
      <c r="A641">
        <v>640.70405600000004</v>
      </c>
      <c r="B641">
        <v>1.6666700000000001</v>
      </c>
      <c r="C641">
        <v>1591.5</v>
      </c>
      <c r="D641">
        <v>3</v>
      </c>
    </row>
    <row r="642" spans="1:4">
      <c r="A642">
        <v>640.70405700000003</v>
      </c>
      <c r="B642">
        <v>1.66656</v>
      </c>
      <c r="C642">
        <v>1591.5</v>
      </c>
      <c r="D642">
        <v>3</v>
      </c>
    </row>
    <row r="643" spans="1:4">
      <c r="A643">
        <v>640.70405300000004</v>
      </c>
      <c r="B643">
        <v>1.666498</v>
      </c>
      <c r="C643">
        <v>1591.5</v>
      </c>
      <c r="D643">
        <v>3</v>
      </c>
    </row>
    <row r="644" spans="1:4">
      <c r="A644">
        <v>640.70404099999996</v>
      </c>
      <c r="B644">
        <v>1.6665430000000001</v>
      </c>
      <c r="C644">
        <v>1591.5</v>
      </c>
      <c r="D644">
        <v>3</v>
      </c>
    </row>
    <row r="645" spans="1:4">
      <c r="A645">
        <v>640.70401900000002</v>
      </c>
      <c r="B645">
        <v>1.66658</v>
      </c>
      <c r="C645">
        <v>1591.5</v>
      </c>
      <c r="D645">
        <v>3</v>
      </c>
    </row>
    <row r="646" spans="1:4">
      <c r="A646">
        <v>640.70398599999999</v>
      </c>
      <c r="B646">
        <v>1.6667989999999999</v>
      </c>
      <c r="C646">
        <v>1591.5</v>
      </c>
      <c r="D646">
        <v>3</v>
      </c>
    </row>
    <row r="647" spans="1:4">
      <c r="A647">
        <v>640.70391199999995</v>
      </c>
      <c r="B647">
        <v>1.6673500000000001</v>
      </c>
      <c r="C647">
        <v>1591.5</v>
      </c>
      <c r="D647">
        <v>3</v>
      </c>
    </row>
    <row r="648" spans="1:4">
      <c r="A648">
        <v>640.703935</v>
      </c>
      <c r="B648">
        <v>1.6672100000000001</v>
      </c>
      <c r="C648">
        <v>1591.5</v>
      </c>
      <c r="D648">
        <v>3</v>
      </c>
    </row>
    <row r="649" spans="1:4">
      <c r="A649" t="s">
        <v>139</v>
      </c>
      <c r="B649" t="s">
        <v>140</v>
      </c>
      <c r="C649" t="s">
        <v>141</v>
      </c>
      <c r="D649" t="s">
        <v>142</v>
      </c>
    </row>
    <row r="650" spans="1:4">
      <c r="A650" t="s">
        <v>143</v>
      </c>
      <c r="B650" t="s">
        <v>144</v>
      </c>
      <c r="C650" t="s">
        <v>145</v>
      </c>
      <c r="D650" t="s">
        <v>146</v>
      </c>
    </row>
    <row r="651" spans="1:4">
      <c r="A651">
        <v>640.70411139999999</v>
      </c>
      <c r="B651">
        <v>1.0485299999999999E-4</v>
      </c>
      <c r="C651">
        <v>1.6664804499999999</v>
      </c>
      <c r="D651">
        <v>4.0725599999999999E-4</v>
      </c>
    </row>
    <row r="652" spans="1:4">
      <c r="A652" t="s">
        <v>147</v>
      </c>
      <c r="B652" t="s">
        <v>148</v>
      </c>
      <c r="C652" t="s">
        <v>149</v>
      </c>
      <c r="D652" t="s">
        <v>150</v>
      </c>
    </row>
    <row r="653" spans="1:4">
      <c r="A653" t="s">
        <v>137</v>
      </c>
      <c r="B653" t="s">
        <v>175</v>
      </c>
    </row>
    <row r="654" spans="1:4">
      <c r="A654" s="13">
        <v>44116</v>
      </c>
      <c r="B654" s="45">
        <v>0.73990740740740746</v>
      </c>
    </row>
    <row r="655" spans="1:4">
      <c r="A655">
        <v>739.80794300000002</v>
      </c>
      <c r="B655">
        <v>1.686118</v>
      </c>
      <c r="C655">
        <v>1591.5</v>
      </c>
      <c r="D655">
        <v>1.5</v>
      </c>
    </row>
    <row r="656" spans="1:4">
      <c r="A656">
        <v>739.80799999999999</v>
      </c>
      <c r="B656">
        <v>1.6858200000000001</v>
      </c>
      <c r="C656">
        <v>1591.5</v>
      </c>
      <c r="D656">
        <v>1.5</v>
      </c>
    </row>
    <row r="657" spans="1:4">
      <c r="A657">
        <v>739.80796799999996</v>
      </c>
      <c r="B657">
        <v>1.68598</v>
      </c>
      <c r="C657">
        <v>1591.5</v>
      </c>
      <c r="D657">
        <v>1.5</v>
      </c>
    </row>
    <row r="658" spans="1:4">
      <c r="A658">
        <v>739.80795599999999</v>
      </c>
      <c r="B658">
        <v>1.6860580000000001</v>
      </c>
      <c r="C658">
        <v>1591.5</v>
      </c>
      <c r="D658">
        <v>1.5</v>
      </c>
    </row>
    <row r="659" spans="1:4">
      <c r="A659">
        <v>739.80797199999995</v>
      </c>
      <c r="B659">
        <v>1.6860729999999999</v>
      </c>
      <c r="C659">
        <v>1591.5</v>
      </c>
      <c r="D659">
        <v>1.5</v>
      </c>
    </row>
    <row r="660" spans="1:4">
      <c r="A660">
        <v>739.80796099999998</v>
      </c>
      <c r="B660">
        <v>1.68624</v>
      </c>
      <c r="C660">
        <v>1591.5</v>
      </c>
      <c r="D660">
        <v>1.5</v>
      </c>
    </row>
    <row r="661" spans="1:4">
      <c r="A661">
        <v>739.80797299999995</v>
      </c>
      <c r="B661">
        <v>1.6861299999999999</v>
      </c>
      <c r="C661">
        <v>1591.5</v>
      </c>
      <c r="D661">
        <v>1.5</v>
      </c>
    </row>
    <row r="662" spans="1:4">
      <c r="A662">
        <v>739.80810099999997</v>
      </c>
      <c r="B662">
        <v>1.6851259999999999</v>
      </c>
      <c r="C662">
        <v>1591.5</v>
      </c>
      <c r="D662">
        <v>1.5</v>
      </c>
    </row>
    <row r="663" spans="1:4">
      <c r="A663">
        <v>739.80809799999997</v>
      </c>
      <c r="B663">
        <v>1.68519</v>
      </c>
      <c r="C663">
        <v>1591.5</v>
      </c>
      <c r="D663">
        <v>1.5</v>
      </c>
    </row>
    <row r="664" spans="1:4">
      <c r="A664">
        <v>739.80812200000003</v>
      </c>
      <c r="B664">
        <v>1.6849400000000001</v>
      </c>
      <c r="C664">
        <v>1591.5</v>
      </c>
      <c r="D664">
        <v>1.5</v>
      </c>
    </row>
    <row r="665" spans="1:4">
      <c r="A665">
        <v>739.80808000000002</v>
      </c>
      <c r="B665">
        <v>1.68526</v>
      </c>
      <c r="C665">
        <v>1591.5</v>
      </c>
      <c r="D665">
        <v>1.5</v>
      </c>
    </row>
    <row r="666" spans="1:4">
      <c r="A666">
        <v>739.80809099999999</v>
      </c>
      <c r="B666">
        <v>1.6852009999999999</v>
      </c>
      <c r="C666">
        <v>1591.5</v>
      </c>
      <c r="D666">
        <v>1.5</v>
      </c>
    </row>
    <row r="667" spans="1:4">
      <c r="A667">
        <v>739.80740300000002</v>
      </c>
      <c r="B667">
        <v>1.689513</v>
      </c>
      <c r="C667">
        <v>1591.5</v>
      </c>
      <c r="D667">
        <v>1.5</v>
      </c>
    </row>
    <row r="668" spans="1:4">
      <c r="A668">
        <v>739.80743700000005</v>
      </c>
      <c r="B668">
        <v>1.689333</v>
      </c>
      <c r="C668">
        <v>1591.5</v>
      </c>
      <c r="D668">
        <v>1.5</v>
      </c>
    </row>
    <row r="669" spans="1:4">
      <c r="A669">
        <v>739.80746999999997</v>
      </c>
      <c r="B669">
        <v>1.6892579999999999</v>
      </c>
      <c r="C669">
        <v>1591.5</v>
      </c>
      <c r="D669">
        <v>1.5</v>
      </c>
    </row>
    <row r="670" spans="1:4">
      <c r="A670">
        <v>739.80742899999996</v>
      </c>
      <c r="B670">
        <v>1.6893899999999999</v>
      </c>
      <c r="C670">
        <v>1591.5</v>
      </c>
      <c r="D670">
        <v>1.5</v>
      </c>
    </row>
    <row r="671" spans="1:4">
      <c r="A671">
        <v>739.80755499999998</v>
      </c>
      <c r="B671">
        <v>1.688777</v>
      </c>
      <c r="C671">
        <v>1591.5</v>
      </c>
      <c r="D671">
        <v>1.5</v>
      </c>
    </row>
    <row r="672" spans="1:4">
      <c r="A672">
        <v>739.80770099999995</v>
      </c>
      <c r="B672">
        <v>1.6879900000000001</v>
      </c>
      <c r="C672">
        <v>1591.5</v>
      </c>
      <c r="D672">
        <v>1.5</v>
      </c>
    </row>
    <row r="673" spans="1:4">
      <c r="A673">
        <v>739.80770099999995</v>
      </c>
      <c r="B673">
        <v>1.6880500000000001</v>
      </c>
      <c r="C673">
        <v>1591.5</v>
      </c>
      <c r="D673">
        <v>1.5</v>
      </c>
    </row>
    <row r="674" spans="1:4">
      <c r="A674">
        <v>739.80755399999998</v>
      </c>
      <c r="B674">
        <v>1.68885</v>
      </c>
      <c r="C674">
        <v>1591.5</v>
      </c>
      <c r="D674">
        <v>1.5</v>
      </c>
    </row>
    <row r="675" spans="1:4">
      <c r="A675" t="s">
        <v>139</v>
      </c>
      <c r="B675" t="s">
        <v>140</v>
      </c>
      <c r="C675" t="s">
        <v>141</v>
      </c>
      <c r="D675" t="s">
        <v>142</v>
      </c>
    </row>
    <row r="676" spans="1:4">
      <c r="A676" t="s">
        <v>143</v>
      </c>
      <c r="B676" t="s">
        <v>144</v>
      </c>
      <c r="C676" t="s">
        <v>145</v>
      </c>
      <c r="D676" t="s">
        <v>146</v>
      </c>
    </row>
    <row r="677" spans="1:4">
      <c r="A677">
        <v>739.80782569999997</v>
      </c>
      <c r="B677">
        <v>2.55677E-4</v>
      </c>
      <c r="C677">
        <v>1.6869648500000001</v>
      </c>
      <c r="D677">
        <v>1.6552089999999999E-3</v>
      </c>
    </row>
    <row r="678" spans="1:4">
      <c r="A678" t="s">
        <v>147</v>
      </c>
      <c r="B678" t="s">
        <v>148</v>
      </c>
      <c r="C678" t="s">
        <v>149</v>
      </c>
      <c r="D678" t="s">
        <v>150</v>
      </c>
    </row>
    <row r="679" spans="1:4">
      <c r="A679" t="s">
        <v>137</v>
      </c>
      <c r="B679" t="s">
        <v>176</v>
      </c>
    </row>
    <row r="680" spans="1:4">
      <c r="A680" s="13">
        <v>44116</v>
      </c>
      <c r="B680" s="45">
        <v>0.74124999999999996</v>
      </c>
    </row>
    <row r="681" spans="1:4">
      <c r="A681">
        <v>836.35192500000005</v>
      </c>
      <c r="B681">
        <v>1.7676099999999999</v>
      </c>
      <c r="C681">
        <v>1591.5</v>
      </c>
      <c r="D681">
        <v>1.5</v>
      </c>
    </row>
    <row r="682" spans="1:4">
      <c r="A682">
        <v>836.35192600000005</v>
      </c>
      <c r="B682">
        <v>1.7677499999999999</v>
      </c>
      <c r="C682">
        <v>1591.5</v>
      </c>
      <c r="D682">
        <v>1.5</v>
      </c>
    </row>
    <row r="683" spans="1:4">
      <c r="A683">
        <v>836.35198200000002</v>
      </c>
      <c r="B683">
        <v>1.7676700000000001</v>
      </c>
      <c r="C683">
        <v>1591.5</v>
      </c>
      <c r="D683">
        <v>1.5</v>
      </c>
    </row>
    <row r="684" spans="1:4">
      <c r="A684">
        <v>836.35203899999999</v>
      </c>
      <c r="B684">
        <v>1.7674399999999999</v>
      </c>
      <c r="C684">
        <v>1591.5</v>
      </c>
      <c r="D684">
        <v>1.5</v>
      </c>
    </row>
    <row r="685" spans="1:4">
      <c r="A685">
        <v>836.35211700000002</v>
      </c>
      <c r="B685">
        <v>1.7670399999999999</v>
      </c>
      <c r="C685">
        <v>1591.5</v>
      </c>
      <c r="D685">
        <v>1.5</v>
      </c>
    </row>
    <row r="686" spans="1:4">
      <c r="A686">
        <v>836.35205699999995</v>
      </c>
      <c r="B686">
        <v>1.76746</v>
      </c>
      <c r="C686">
        <v>1591.5</v>
      </c>
      <c r="D686">
        <v>1.5</v>
      </c>
    </row>
    <row r="687" spans="1:4">
      <c r="A687">
        <v>836.35211200000003</v>
      </c>
      <c r="B687">
        <v>1.7673099999999999</v>
      </c>
      <c r="C687">
        <v>1591.5</v>
      </c>
      <c r="D687">
        <v>1.5</v>
      </c>
    </row>
    <row r="688" spans="1:4">
      <c r="A688">
        <v>836.352082</v>
      </c>
      <c r="B688">
        <v>1.7675399999999999</v>
      </c>
      <c r="C688">
        <v>1591.5</v>
      </c>
      <c r="D688">
        <v>1.5</v>
      </c>
    </row>
    <row r="689" spans="1:4">
      <c r="A689">
        <v>836.35201600000005</v>
      </c>
      <c r="B689">
        <v>1.7680499999999999</v>
      </c>
      <c r="C689">
        <v>1591.5</v>
      </c>
      <c r="D689">
        <v>1.5</v>
      </c>
    </row>
    <row r="690" spans="1:4">
      <c r="A690">
        <v>836.35197000000005</v>
      </c>
      <c r="B690">
        <v>1.7682</v>
      </c>
      <c r="C690">
        <v>1591.5</v>
      </c>
      <c r="D690">
        <v>1.5</v>
      </c>
    </row>
    <row r="691" spans="1:4">
      <c r="A691">
        <v>836.35209099999997</v>
      </c>
      <c r="B691">
        <v>1.7678</v>
      </c>
      <c r="C691">
        <v>1591.5</v>
      </c>
      <c r="D691">
        <v>1.5</v>
      </c>
    </row>
    <row r="692" spans="1:4">
      <c r="A692">
        <v>836.35201199999995</v>
      </c>
      <c r="B692">
        <v>1.76824</v>
      </c>
      <c r="C692">
        <v>1591.5</v>
      </c>
      <c r="D692">
        <v>1.5</v>
      </c>
    </row>
    <row r="693" spans="1:4">
      <c r="A693">
        <v>836.35197900000003</v>
      </c>
      <c r="B693">
        <v>1.76841</v>
      </c>
      <c r="C693">
        <v>1591.5</v>
      </c>
      <c r="D693">
        <v>1.5</v>
      </c>
    </row>
    <row r="694" spans="1:4">
      <c r="A694">
        <v>836.35215100000005</v>
      </c>
      <c r="B694">
        <v>1.7676449999999999</v>
      </c>
      <c r="C694">
        <v>1591.5</v>
      </c>
      <c r="D694">
        <v>1.5</v>
      </c>
    </row>
    <row r="695" spans="1:4">
      <c r="A695">
        <v>836.35213799999997</v>
      </c>
      <c r="B695">
        <v>1.7677499999999999</v>
      </c>
      <c r="C695">
        <v>1591.5</v>
      </c>
      <c r="D695">
        <v>1.5</v>
      </c>
    </row>
    <row r="696" spans="1:4">
      <c r="A696">
        <v>836.35214800000006</v>
      </c>
      <c r="B696">
        <v>1.7676700000000001</v>
      </c>
      <c r="C696">
        <v>1591.5</v>
      </c>
      <c r="D696">
        <v>1.5</v>
      </c>
    </row>
    <row r="697" spans="1:4">
      <c r="A697">
        <v>836.35222499999998</v>
      </c>
      <c r="B697">
        <v>1.76738</v>
      </c>
      <c r="C697">
        <v>1591.5</v>
      </c>
      <c r="D697">
        <v>1.5</v>
      </c>
    </row>
    <row r="698" spans="1:4">
      <c r="A698">
        <v>836.35221999999999</v>
      </c>
      <c r="B698">
        <v>1.7674099999999999</v>
      </c>
      <c r="C698">
        <v>1591.5</v>
      </c>
      <c r="D698">
        <v>1.5</v>
      </c>
    </row>
    <row r="699" spans="1:4">
      <c r="A699">
        <v>836.35228199999995</v>
      </c>
      <c r="B699">
        <v>1.76708</v>
      </c>
      <c r="C699">
        <v>1591.5</v>
      </c>
      <c r="D699">
        <v>1.5</v>
      </c>
    </row>
    <row r="700" spans="1:4">
      <c r="A700">
        <v>836.35229200000003</v>
      </c>
      <c r="B700">
        <v>1.76711</v>
      </c>
      <c r="C700">
        <v>1591.5</v>
      </c>
      <c r="D700">
        <v>1.5</v>
      </c>
    </row>
    <row r="701" spans="1:4">
      <c r="A701" t="s">
        <v>139</v>
      </c>
      <c r="B701" t="s">
        <v>140</v>
      </c>
      <c r="C701" t="s">
        <v>141</v>
      </c>
      <c r="D701" t="s">
        <v>142</v>
      </c>
    </row>
    <row r="702" spans="1:4">
      <c r="A702" t="s">
        <v>143</v>
      </c>
      <c r="B702" t="s">
        <v>144</v>
      </c>
      <c r="C702" t="s">
        <v>145</v>
      </c>
      <c r="D702" t="s">
        <v>146</v>
      </c>
    </row>
    <row r="703" spans="1:4">
      <c r="A703">
        <v>836.35208820000003</v>
      </c>
      <c r="B703">
        <v>1.07506E-4</v>
      </c>
      <c r="C703">
        <v>1.76762825</v>
      </c>
      <c r="D703">
        <v>3.7085500000000001E-4</v>
      </c>
    </row>
    <row r="704" spans="1:4">
      <c r="A704" t="s">
        <v>147</v>
      </c>
      <c r="B704" t="s">
        <v>148</v>
      </c>
      <c r="C704" t="s">
        <v>149</v>
      </c>
      <c r="D704" t="s">
        <v>150</v>
      </c>
    </row>
    <row r="705" spans="1:4">
      <c r="A705" t="s">
        <v>137</v>
      </c>
      <c r="B705" t="s">
        <v>177</v>
      </c>
    </row>
    <row r="706" spans="1:4">
      <c r="A706" s="13">
        <v>44116</v>
      </c>
      <c r="B706" s="45">
        <v>0.74284722222222221</v>
      </c>
    </row>
    <row r="707" spans="1:4">
      <c r="A707">
        <v>936.14071899999999</v>
      </c>
      <c r="B707">
        <v>1.78914</v>
      </c>
      <c r="C707">
        <v>1591.5</v>
      </c>
      <c r="D707">
        <v>1.5</v>
      </c>
    </row>
    <row r="708" spans="1:4">
      <c r="A708">
        <v>936.14071899999999</v>
      </c>
      <c r="B708">
        <v>1.7896099999999999</v>
      </c>
      <c r="C708">
        <v>1591.5</v>
      </c>
      <c r="D708">
        <v>1.5</v>
      </c>
    </row>
    <row r="709" spans="1:4">
      <c r="A709">
        <v>936.14088800000002</v>
      </c>
      <c r="B709">
        <v>1.78905</v>
      </c>
      <c r="C709">
        <v>1591.5</v>
      </c>
      <c r="D709">
        <v>1.5</v>
      </c>
    </row>
    <row r="710" spans="1:4">
      <c r="A710">
        <v>936.14102200000002</v>
      </c>
      <c r="B710">
        <v>1.78878</v>
      </c>
      <c r="C710">
        <v>1591.5</v>
      </c>
      <c r="D710">
        <v>1.5</v>
      </c>
    </row>
    <row r="711" spans="1:4">
      <c r="A711">
        <v>936.14104899999995</v>
      </c>
      <c r="B711">
        <v>1.78884</v>
      </c>
      <c r="C711">
        <v>1591.5</v>
      </c>
      <c r="D711">
        <v>1.5</v>
      </c>
    </row>
    <row r="712" spans="1:4">
      <c r="A712">
        <v>936.14107899999999</v>
      </c>
      <c r="B712">
        <v>1.78894</v>
      </c>
      <c r="C712">
        <v>1591.5</v>
      </c>
      <c r="D712">
        <v>1.5</v>
      </c>
    </row>
    <row r="713" spans="1:4">
      <c r="A713">
        <v>936.14161999999999</v>
      </c>
      <c r="B713">
        <v>1.78529</v>
      </c>
      <c r="C713">
        <v>1591.5</v>
      </c>
      <c r="D713">
        <v>1.5</v>
      </c>
    </row>
    <row r="714" spans="1:4">
      <c r="A714">
        <v>936.14119600000004</v>
      </c>
      <c r="B714">
        <v>1.7888500000000001</v>
      </c>
      <c r="C714">
        <v>1591.5</v>
      </c>
      <c r="D714">
        <v>1.5</v>
      </c>
    </row>
    <row r="715" spans="1:4">
      <c r="A715">
        <v>936.14121799999998</v>
      </c>
      <c r="B715">
        <v>1.78861</v>
      </c>
      <c r="C715">
        <v>1591.5</v>
      </c>
      <c r="D715">
        <v>1.5</v>
      </c>
    </row>
    <row r="716" spans="1:4">
      <c r="A716">
        <v>936.14130299999999</v>
      </c>
      <c r="B716">
        <v>1.7884500000000001</v>
      </c>
      <c r="C716">
        <v>1591.5</v>
      </c>
      <c r="D716">
        <v>1.5</v>
      </c>
    </row>
    <row r="717" spans="1:4">
      <c r="A717">
        <v>936.141345</v>
      </c>
      <c r="B717">
        <v>1.7884599999999999</v>
      </c>
      <c r="C717">
        <v>1591.5</v>
      </c>
      <c r="D717">
        <v>1.5</v>
      </c>
    </row>
    <row r="718" spans="1:4">
      <c r="A718">
        <v>936.14138000000003</v>
      </c>
      <c r="B718">
        <v>1.7884100000000001</v>
      </c>
      <c r="C718">
        <v>1591.5</v>
      </c>
      <c r="D718">
        <v>1.5</v>
      </c>
    </row>
    <row r="719" spans="1:4">
      <c r="A719">
        <v>936.14140099999997</v>
      </c>
      <c r="B719">
        <v>1.7883100000000001</v>
      </c>
      <c r="C719">
        <v>1591.5</v>
      </c>
      <c r="D719">
        <v>1.5</v>
      </c>
    </row>
    <row r="720" spans="1:4">
      <c r="A720">
        <v>936.14143000000001</v>
      </c>
      <c r="B720">
        <v>1.7883800000000001</v>
      </c>
      <c r="C720">
        <v>1591.5</v>
      </c>
      <c r="D720">
        <v>1.5</v>
      </c>
    </row>
    <row r="721" spans="1:4">
      <c r="A721">
        <v>936.14144999999996</v>
      </c>
      <c r="B721">
        <v>1.78844</v>
      </c>
      <c r="C721">
        <v>1591.5</v>
      </c>
      <c r="D721">
        <v>1.5</v>
      </c>
    </row>
    <row r="722" spans="1:4">
      <c r="A722">
        <v>936.14143100000001</v>
      </c>
      <c r="B722">
        <v>1.7887599999999999</v>
      </c>
      <c r="C722">
        <v>1591.5</v>
      </c>
      <c r="D722">
        <v>1.5</v>
      </c>
    </row>
    <row r="723" spans="1:4">
      <c r="A723">
        <v>936.14148599999999</v>
      </c>
      <c r="B723">
        <v>1.78861</v>
      </c>
      <c r="C723">
        <v>1591.5</v>
      </c>
      <c r="D723">
        <v>1.5</v>
      </c>
    </row>
    <row r="724" spans="1:4">
      <c r="A724">
        <v>936.141437</v>
      </c>
      <c r="B724">
        <v>1.7889699999999999</v>
      </c>
      <c r="C724">
        <v>1591.5</v>
      </c>
      <c r="D724">
        <v>1.5</v>
      </c>
    </row>
    <row r="725" spans="1:4">
      <c r="A725">
        <v>936.14146100000005</v>
      </c>
      <c r="B725">
        <v>1.7889299999999999</v>
      </c>
      <c r="C725">
        <v>1591.5</v>
      </c>
      <c r="D725">
        <v>1.5</v>
      </c>
    </row>
    <row r="726" spans="1:4">
      <c r="A726">
        <v>936.14138200000002</v>
      </c>
      <c r="B726">
        <v>1.78942</v>
      </c>
      <c r="C726">
        <v>1591.5</v>
      </c>
      <c r="D726">
        <v>1.5</v>
      </c>
    </row>
    <row r="727" spans="1:4">
      <c r="A727" t="s">
        <v>139</v>
      </c>
      <c r="B727" t="s">
        <v>140</v>
      </c>
      <c r="C727" t="s">
        <v>141</v>
      </c>
      <c r="D727" t="s">
        <v>142</v>
      </c>
    </row>
    <row r="728" spans="1:4">
      <c r="A728" t="s">
        <v>143</v>
      </c>
      <c r="B728" t="s">
        <v>144</v>
      </c>
      <c r="C728" t="s">
        <v>145</v>
      </c>
      <c r="D728" t="s">
        <v>146</v>
      </c>
    </row>
    <row r="729" spans="1:4">
      <c r="A729">
        <v>936.14125079999997</v>
      </c>
      <c r="B729">
        <v>2.5166700000000001E-4</v>
      </c>
      <c r="C729">
        <v>1.7886124999999999</v>
      </c>
      <c r="D729">
        <v>8.3413400000000005E-4</v>
      </c>
    </row>
    <row r="730" spans="1:4">
      <c r="A730" t="s">
        <v>147</v>
      </c>
      <c r="B730" t="s">
        <v>148</v>
      </c>
      <c r="C730" t="s">
        <v>149</v>
      </c>
      <c r="D730" t="s">
        <v>150</v>
      </c>
    </row>
    <row r="731" spans="1:4">
      <c r="A731" t="s">
        <v>137</v>
      </c>
      <c r="B731" t="s">
        <v>178</v>
      </c>
    </row>
    <row r="732" spans="1:4">
      <c r="A732" s="13">
        <v>44116</v>
      </c>
      <c r="B732" s="45">
        <v>0.74435185185185182</v>
      </c>
    </row>
    <row r="733" spans="1:4">
      <c r="A733">
        <v>1032.4676400000001</v>
      </c>
      <c r="B733">
        <v>1.8824099999999999</v>
      </c>
      <c r="C733">
        <v>1591.5</v>
      </c>
      <c r="D733">
        <v>1.5</v>
      </c>
    </row>
    <row r="734" spans="1:4">
      <c r="A734">
        <v>1032.4676199999999</v>
      </c>
      <c r="B734">
        <v>1.88249</v>
      </c>
      <c r="C734">
        <v>1591.5</v>
      </c>
      <c r="D734">
        <v>1.5</v>
      </c>
    </row>
    <row r="735" spans="1:4">
      <c r="A735">
        <v>1032.4677799999999</v>
      </c>
      <c r="B735">
        <v>1.88114</v>
      </c>
      <c r="C735">
        <v>1591.5</v>
      </c>
      <c r="D735">
        <v>1.5</v>
      </c>
    </row>
    <row r="736" spans="1:4">
      <c r="A736">
        <v>1032.4677300000001</v>
      </c>
      <c r="B736">
        <v>1.88097</v>
      </c>
      <c r="C736">
        <v>1591.5</v>
      </c>
      <c r="D736">
        <v>1.5</v>
      </c>
    </row>
    <row r="737" spans="1:4">
      <c r="A737">
        <v>1032.4677200000001</v>
      </c>
      <c r="B737">
        <v>1.8813800000000001</v>
      </c>
      <c r="C737">
        <v>1591.5</v>
      </c>
      <c r="D737">
        <v>1.5</v>
      </c>
    </row>
    <row r="738" spans="1:4">
      <c r="A738">
        <v>1032.46777</v>
      </c>
      <c r="B738">
        <v>1.8803399999999999</v>
      </c>
      <c r="C738">
        <v>1591.5</v>
      </c>
      <c r="D738">
        <v>1.5</v>
      </c>
    </row>
    <row r="739" spans="1:4">
      <c r="A739">
        <v>1032.4677300000001</v>
      </c>
      <c r="B739">
        <v>1.8806</v>
      </c>
      <c r="C739">
        <v>1591.5</v>
      </c>
      <c r="D739">
        <v>1.5</v>
      </c>
    </row>
    <row r="740" spans="1:4">
      <c r="A740">
        <v>1032.4677300000001</v>
      </c>
      <c r="B740">
        <v>1.88069</v>
      </c>
      <c r="C740">
        <v>1591.5</v>
      </c>
      <c r="D740">
        <v>1.5</v>
      </c>
    </row>
    <row r="741" spans="1:4">
      <c r="A741">
        <v>1032.4678100000001</v>
      </c>
      <c r="B741">
        <v>1.8809400000000001</v>
      </c>
      <c r="C741">
        <v>1591.5</v>
      </c>
      <c r="D741">
        <v>1.5</v>
      </c>
    </row>
    <row r="742" spans="1:4">
      <c r="A742">
        <v>1032.4678200000001</v>
      </c>
      <c r="B742">
        <v>1.8808499999999999</v>
      </c>
      <c r="C742">
        <v>1591.5</v>
      </c>
      <c r="D742">
        <v>1.5</v>
      </c>
    </row>
    <row r="743" spans="1:4">
      <c r="A743">
        <v>1032.4678100000001</v>
      </c>
      <c r="B743">
        <v>1.8808199999999999</v>
      </c>
      <c r="C743">
        <v>1591.5</v>
      </c>
      <c r="D743">
        <v>1.5</v>
      </c>
    </row>
    <row r="744" spans="1:4">
      <c r="A744">
        <v>1032.4678100000001</v>
      </c>
      <c r="B744">
        <v>1.8805400000000001</v>
      </c>
      <c r="C744">
        <v>1591.5</v>
      </c>
      <c r="D744">
        <v>1.5</v>
      </c>
    </row>
    <row r="745" spans="1:4">
      <c r="A745">
        <v>1032.4677799999999</v>
      </c>
      <c r="B745">
        <v>1.88124</v>
      </c>
      <c r="C745">
        <v>1591.5</v>
      </c>
      <c r="D745">
        <v>1.5</v>
      </c>
    </row>
    <row r="746" spans="1:4">
      <c r="A746">
        <v>1032.4676899999999</v>
      </c>
      <c r="B746">
        <v>1.8813599999999999</v>
      </c>
      <c r="C746">
        <v>1591.5</v>
      </c>
      <c r="D746">
        <v>1.5</v>
      </c>
    </row>
    <row r="747" spans="1:4">
      <c r="A747">
        <v>1032.4677200000001</v>
      </c>
      <c r="B747">
        <v>1.88097</v>
      </c>
      <c r="C747">
        <v>1591.5</v>
      </c>
      <c r="D747">
        <v>1.5</v>
      </c>
    </row>
    <row r="748" spans="1:4">
      <c r="A748">
        <v>1032.46775</v>
      </c>
      <c r="B748">
        <v>1.88087</v>
      </c>
      <c r="C748">
        <v>1591.5</v>
      </c>
      <c r="D748">
        <v>1.5</v>
      </c>
    </row>
    <row r="749" spans="1:4">
      <c r="A749">
        <v>1032.4677300000001</v>
      </c>
      <c r="B749">
        <v>1.8803300000000001</v>
      </c>
      <c r="C749">
        <v>1591.5</v>
      </c>
      <c r="D749">
        <v>1.5</v>
      </c>
    </row>
    <row r="750" spans="1:4">
      <c r="A750">
        <v>1032.4680900000001</v>
      </c>
      <c r="B750">
        <v>1.87792</v>
      </c>
      <c r="C750">
        <v>1591.5</v>
      </c>
      <c r="D750">
        <v>1.5</v>
      </c>
    </row>
    <row r="751" spans="1:4">
      <c r="A751">
        <v>1032.4680900000001</v>
      </c>
      <c r="B751">
        <v>1.87731</v>
      </c>
      <c r="C751">
        <v>1591.5</v>
      </c>
      <c r="D751">
        <v>1.5</v>
      </c>
    </row>
    <row r="752" spans="1:4">
      <c r="A752">
        <v>1032.4681399999999</v>
      </c>
      <c r="B752">
        <v>1.87693</v>
      </c>
      <c r="C752">
        <v>1591.5</v>
      </c>
      <c r="D752">
        <v>1.5</v>
      </c>
    </row>
    <row r="753" spans="1:4">
      <c r="A753" t="s">
        <v>139</v>
      </c>
      <c r="B753" t="s">
        <v>140</v>
      </c>
      <c r="C753" t="s">
        <v>141</v>
      </c>
      <c r="D753" t="s">
        <v>142</v>
      </c>
    </row>
    <row r="754" spans="1:4">
      <c r="A754" t="s">
        <v>143</v>
      </c>
      <c r="B754" t="s">
        <v>144</v>
      </c>
      <c r="C754" t="s">
        <v>145</v>
      </c>
      <c r="D754" t="s">
        <v>146</v>
      </c>
    </row>
    <row r="755" spans="1:4">
      <c r="A755">
        <v>1032.4677979999999</v>
      </c>
      <c r="B755">
        <v>1.3984300000000001E-4</v>
      </c>
      <c r="C755">
        <v>1.8805050000000001</v>
      </c>
      <c r="D755">
        <v>1.4275100000000001E-3</v>
      </c>
    </row>
    <row r="756" spans="1:4">
      <c r="A756" t="s">
        <v>147</v>
      </c>
      <c r="B756" t="s">
        <v>148</v>
      </c>
      <c r="C756" t="s">
        <v>149</v>
      </c>
      <c r="D756" t="s">
        <v>150</v>
      </c>
    </row>
    <row r="757" spans="1:4">
      <c r="A757" t="s">
        <v>137</v>
      </c>
      <c r="B757" t="s">
        <v>179</v>
      </c>
    </row>
    <row r="758" spans="1:4">
      <c r="A758" s="13">
        <v>44116</v>
      </c>
      <c r="B758" s="45">
        <v>0.74630787037037039</v>
      </c>
    </row>
    <row r="759" spans="1:4">
      <c r="A759">
        <v>1044.2427700000001</v>
      </c>
      <c r="B759">
        <v>1.8791199999999999</v>
      </c>
      <c r="C759">
        <v>1591.5</v>
      </c>
      <c r="D759">
        <v>1.5</v>
      </c>
    </row>
    <row r="760" spans="1:4">
      <c r="A760">
        <v>1044.2428500000001</v>
      </c>
      <c r="B760">
        <v>1.87984</v>
      </c>
      <c r="C760">
        <v>1591.5</v>
      </c>
      <c r="D760">
        <v>1.5</v>
      </c>
    </row>
    <row r="761" spans="1:4">
      <c r="A761">
        <v>1044.2428500000001</v>
      </c>
      <c r="B761">
        <v>1.8793</v>
      </c>
      <c r="C761">
        <v>1591.5</v>
      </c>
      <c r="D761">
        <v>1.5</v>
      </c>
    </row>
    <row r="762" spans="1:4">
      <c r="A762">
        <v>1044.2429099999999</v>
      </c>
      <c r="B762">
        <v>1.87965</v>
      </c>
      <c r="C762">
        <v>1591.5</v>
      </c>
      <c r="D762">
        <v>1.5</v>
      </c>
    </row>
    <row r="763" spans="1:4">
      <c r="A763">
        <v>1044.2429999999999</v>
      </c>
      <c r="B763">
        <v>1.88043</v>
      </c>
      <c r="C763">
        <v>1591.5</v>
      </c>
      <c r="D763">
        <v>1.5</v>
      </c>
    </row>
    <row r="764" spans="1:4">
      <c r="A764">
        <v>1044.2430199999999</v>
      </c>
      <c r="B764">
        <v>1.88019</v>
      </c>
      <c r="C764">
        <v>1591.5</v>
      </c>
      <c r="D764">
        <v>1.5</v>
      </c>
    </row>
    <row r="765" spans="1:4">
      <c r="A765">
        <v>1044.24305</v>
      </c>
      <c r="B765">
        <v>1.8804399999999999</v>
      </c>
      <c r="C765">
        <v>1591.5</v>
      </c>
      <c r="D765">
        <v>1.5</v>
      </c>
    </row>
    <row r="766" spans="1:4">
      <c r="A766">
        <v>1044.2430300000001</v>
      </c>
      <c r="B766">
        <v>1.8798900000000001</v>
      </c>
      <c r="C766">
        <v>1591.5</v>
      </c>
      <c r="D766">
        <v>1.5</v>
      </c>
    </row>
    <row r="767" spans="1:4">
      <c r="A767">
        <v>1044.2430899999999</v>
      </c>
      <c r="B767">
        <v>1.88022</v>
      </c>
      <c r="C767">
        <v>1591.5</v>
      </c>
      <c r="D767">
        <v>1.5</v>
      </c>
    </row>
    <row r="768" spans="1:4">
      <c r="A768">
        <v>1044.2431300000001</v>
      </c>
      <c r="B768">
        <v>1.8803700000000001</v>
      </c>
      <c r="C768">
        <v>1591.5</v>
      </c>
      <c r="D768">
        <v>1.5</v>
      </c>
    </row>
    <row r="769" spans="1:4">
      <c r="A769">
        <v>1044.24316</v>
      </c>
      <c r="B769">
        <v>1.8803799999999999</v>
      </c>
      <c r="C769">
        <v>1591.5</v>
      </c>
      <c r="D769">
        <v>1.5</v>
      </c>
    </row>
    <row r="770" spans="1:4">
      <c r="A770">
        <v>1044.24317</v>
      </c>
      <c r="B770">
        <v>1.88026</v>
      </c>
      <c r="C770">
        <v>1591.5</v>
      </c>
      <c r="D770">
        <v>1.5</v>
      </c>
    </row>
    <row r="771" spans="1:4">
      <c r="A771">
        <v>1044.2431300000001</v>
      </c>
      <c r="B771">
        <v>1.8794500000000001</v>
      </c>
      <c r="C771">
        <v>1591.5</v>
      </c>
      <c r="D771">
        <v>1.5</v>
      </c>
    </row>
    <row r="772" spans="1:4">
      <c r="A772">
        <v>1044.2431899999999</v>
      </c>
      <c r="B772">
        <v>1.88008</v>
      </c>
      <c r="C772">
        <v>1591.5</v>
      </c>
      <c r="D772">
        <v>1.5</v>
      </c>
    </row>
    <row r="773" spans="1:4">
      <c r="A773">
        <v>1044.2432100000001</v>
      </c>
      <c r="B773">
        <v>1.8799300000000001</v>
      </c>
      <c r="C773">
        <v>1591.5</v>
      </c>
      <c r="D773">
        <v>1.5</v>
      </c>
    </row>
    <row r="774" spans="1:4">
      <c r="A774">
        <v>1044.24324</v>
      </c>
      <c r="B774">
        <v>1.8799600000000001</v>
      </c>
      <c r="C774">
        <v>1591.5</v>
      </c>
      <c r="D774">
        <v>1.5</v>
      </c>
    </row>
    <row r="775" spans="1:4">
      <c r="A775">
        <v>1044.2433699999999</v>
      </c>
      <c r="B775">
        <v>1.8814</v>
      </c>
      <c r="C775">
        <v>1591.5</v>
      </c>
      <c r="D775">
        <v>1.5</v>
      </c>
    </row>
    <row r="776" spans="1:4">
      <c r="A776">
        <v>1044.2433799999999</v>
      </c>
      <c r="B776">
        <v>1.8811500000000001</v>
      </c>
      <c r="C776">
        <v>1591.5</v>
      </c>
      <c r="D776">
        <v>1.5</v>
      </c>
    </row>
    <row r="777" spans="1:4">
      <c r="A777">
        <v>1044.2435399999999</v>
      </c>
      <c r="B777">
        <v>1.8826000000000001</v>
      </c>
      <c r="C777">
        <v>1591.5</v>
      </c>
      <c r="D777">
        <v>1.5</v>
      </c>
    </row>
    <row r="778" spans="1:4">
      <c r="A778">
        <v>1044.24351</v>
      </c>
      <c r="B778">
        <v>1.8820300000000001</v>
      </c>
      <c r="C778">
        <v>1591.5</v>
      </c>
      <c r="D778">
        <v>1.5</v>
      </c>
    </row>
    <row r="779" spans="1:4">
      <c r="A779" t="s">
        <v>139</v>
      </c>
      <c r="B779" t="s">
        <v>140</v>
      </c>
      <c r="C779" t="s">
        <v>141</v>
      </c>
      <c r="D779" t="s">
        <v>142</v>
      </c>
    </row>
    <row r="780" spans="1:4">
      <c r="A780" t="s">
        <v>143</v>
      </c>
      <c r="B780" t="s">
        <v>144</v>
      </c>
      <c r="C780" t="s">
        <v>145</v>
      </c>
      <c r="D780" t="s">
        <v>146</v>
      </c>
    </row>
    <row r="781" spans="1:4">
      <c r="A781">
        <v>1044.2431300000001</v>
      </c>
      <c r="B781">
        <v>2.0481699999999999E-4</v>
      </c>
      <c r="C781">
        <v>1.8803345</v>
      </c>
      <c r="D781">
        <v>8.5080799999999999E-4</v>
      </c>
    </row>
    <row r="782" spans="1:4">
      <c r="A782" t="s">
        <v>147</v>
      </c>
      <c r="B782" t="s">
        <v>148</v>
      </c>
      <c r="C782" t="s">
        <v>149</v>
      </c>
      <c r="D782" t="s">
        <v>150</v>
      </c>
    </row>
    <row r="783" spans="1:4">
      <c r="A783" t="s">
        <v>137</v>
      </c>
      <c r="B783" t="s">
        <v>180</v>
      </c>
    </row>
    <row r="784" spans="1:4">
      <c r="A784" s="13">
        <v>44116</v>
      </c>
      <c r="B784" s="45">
        <v>0.74782407407407403</v>
      </c>
    </row>
    <row r="785" spans="1:4">
      <c r="A785">
        <v>2046.62284</v>
      </c>
      <c r="B785">
        <v>2.202</v>
      </c>
      <c r="C785">
        <v>1591.5</v>
      </c>
      <c r="D785">
        <v>0.75</v>
      </c>
    </row>
    <row r="786" spans="1:4">
      <c r="A786">
        <v>2046.6228100000001</v>
      </c>
      <c r="B786">
        <v>2.2019700000000002</v>
      </c>
      <c r="C786">
        <v>1591.5</v>
      </c>
      <c r="D786">
        <v>0.75</v>
      </c>
    </row>
    <row r="787" spans="1:4">
      <c r="A787">
        <v>2046.6228599999999</v>
      </c>
      <c r="B787">
        <v>2.202</v>
      </c>
      <c r="C787">
        <v>1591.5</v>
      </c>
      <c r="D787">
        <v>0.75</v>
      </c>
    </row>
    <row r="788" spans="1:4">
      <c r="A788">
        <v>2046.6228799999999</v>
      </c>
      <c r="B788">
        <v>2.2016399999999998</v>
      </c>
      <c r="C788">
        <v>1591.5</v>
      </c>
      <c r="D788">
        <v>0.75</v>
      </c>
    </row>
    <row r="789" spans="1:4">
      <c r="A789">
        <v>2046.6228900000001</v>
      </c>
      <c r="B789">
        <v>2.2018200000000001</v>
      </c>
      <c r="C789">
        <v>1591.5</v>
      </c>
      <c r="D789">
        <v>0.75</v>
      </c>
    </row>
    <row r="790" spans="1:4">
      <c r="A790">
        <v>2046.6228900000001</v>
      </c>
      <c r="B790">
        <v>2.2022699999999999</v>
      </c>
      <c r="C790">
        <v>1591.5</v>
      </c>
      <c r="D790">
        <v>0.75</v>
      </c>
    </row>
    <row r="791" spans="1:4">
      <c r="A791">
        <v>2046.6229000000001</v>
      </c>
      <c r="B791">
        <v>2.20173</v>
      </c>
      <c r="C791">
        <v>1591.5</v>
      </c>
      <c r="D791">
        <v>0.75</v>
      </c>
    </row>
    <row r="792" spans="1:4">
      <c r="A792">
        <v>2046.6229599999999</v>
      </c>
      <c r="B792">
        <v>2.2019099999999998</v>
      </c>
      <c r="C792">
        <v>1591.5</v>
      </c>
      <c r="D792">
        <v>0.75</v>
      </c>
    </row>
    <row r="793" spans="1:4">
      <c r="A793">
        <v>2046.62292</v>
      </c>
      <c r="B793">
        <v>2.20194</v>
      </c>
      <c r="C793">
        <v>1591.5</v>
      </c>
      <c r="D793">
        <v>0.75</v>
      </c>
    </row>
    <row r="794" spans="1:4">
      <c r="A794">
        <v>2046.6229599999999</v>
      </c>
      <c r="B794">
        <v>2.2016100000000001</v>
      </c>
      <c r="C794">
        <v>1591.5</v>
      </c>
      <c r="D794">
        <v>0.75</v>
      </c>
    </row>
    <row r="795" spans="1:4">
      <c r="A795">
        <v>2046.6229499999999</v>
      </c>
      <c r="B795">
        <v>2.2018200000000001</v>
      </c>
      <c r="C795">
        <v>1591.5</v>
      </c>
      <c r="D795">
        <v>0.75</v>
      </c>
    </row>
    <row r="796" spans="1:4">
      <c r="A796">
        <v>2046.6229599999999</v>
      </c>
      <c r="B796">
        <v>2.2016399999999998</v>
      </c>
      <c r="C796">
        <v>1591.5</v>
      </c>
      <c r="D796">
        <v>0.75</v>
      </c>
    </row>
    <row r="797" spans="1:4">
      <c r="A797">
        <v>2046.6229900000001</v>
      </c>
      <c r="B797">
        <v>2.2019099999999998</v>
      </c>
      <c r="C797">
        <v>1591.5</v>
      </c>
      <c r="D797">
        <v>0.75</v>
      </c>
    </row>
    <row r="798" spans="1:4">
      <c r="A798">
        <v>2046.623</v>
      </c>
      <c r="B798">
        <v>2.2017000000000002</v>
      </c>
      <c r="C798">
        <v>1591.5</v>
      </c>
      <c r="D798">
        <v>0.75</v>
      </c>
    </row>
    <row r="799" spans="1:4">
      <c r="A799">
        <v>2046.62302</v>
      </c>
      <c r="B799">
        <v>2.2019700000000002</v>
      </c>
      <c r="C799">
        <v>1591.5</v>
      </c>
      <c r="D799">
        <v>0.75</v>
      </c>
    </row>
    <row r="800" spans="1:4">
      <c r="A800">
        <v>2046.62302</v>
      </c>
      <c r="B800">
        <v>2.2016100000000001</v>
      </c>
      <c r="C800">
        <v>1591.5</v>
      </c>
      <c r="D800">
        <v>0.75</v>
      </c>
    </row>
    <row r="801" spans="1:4">
      <c r="A801">
        <v>2046.62302</v>
      </c>
      <c r="B801">
        <v>2.202</v>
      </c>
      <c r="C801">
        <v>1591.5</v>
      </c>
      <c r="D801">
        <v>0.75</v>
      </c>
    </row>
    <row r="802" spans="1:4">
      <c r="A802">
        <v>2046.6230599999999</v>
      </c>
      <c r="B802">
        <v>2.20173</v>
      </c>
      <c r="C802">
        <v>1591.5</v>
      </c>
      <c r="D802">
        <v>0.75</v>
      </c>
    </row>
    <row r="803" spans="1:4">
      <c r="A803">
        <v>2046.6230399999999</v>
      </c>
      <c r="B803">
        <v>2.2017600000000002</v>
      </c>
      <c r="C803">
        <v>1591.5</v>
      </c>
      <c r="D803">
        <v>0.75</v>
      </c>
    </row>
    <row r="804" spans="1:4">
      <c r="A804">
        <v>2046.62309</v>
      </c>
      <c r="B804">
        <v>2.20173</v>
      </c>
      <c r="C804">
        <v>1591.5</v>
      </c>
      <c r="D804">
        <v>0.75</v>
      </c>
    </row>
    <row r="805" spans="1:4">
      <c r="A805" t="s">
        <v>139</v>
      </c>
      <c r="B805" t="s">
        <v>140</v>
      </c>
      <c r="C805" t="s">
        <v>141</v>
      </c>
      <c r="D805" t="s">
        <v>142</v>
      </c>
    </row>
    <row r="806" spans="1:4">
      <c r="A806" t="s">
        <v>143</v>
      </c>
      <c r="B806" t="s">
        <v>144</v>
      </c>
      <c r="C806" t="s">
        <v>145</v>
      </c>
      <c r="D806" t="s">
        <v>146</v>
      </c>
    </row>
    <row r="807" spans="1:4">
      <c r="A807">
        <v>2046.6229530000001</v>
      </c>
      <c r="B807" s="37">
        <v>7.5500000000000006E-5</v>
      </c>
      <c r="C807">
        <v>2.201838</v>
      </c>
      <c r="D807">
        <v>1.6794600000000001E-4</v>
      </c>
    </row>
    <row r="808" spans="1:4">
      <c r="A808" t="s">
        <v>147</v>
      </c>
      <c r="B808" t="s">
        <v>148</v>
      </c>
      <c r="C808" t="s">
        <v>149</v>
      </c>
      <c r="D808" t="s">
        <v>150</v>
      </c>
    </row>
    <row r="809" spans="1:4">
      <c r="A809" t="s">
        <v>137</v>
      </c>
      <c r="B809" t="s">
        <v>181</v>
      </c>
    </row>
    <row r="810" spans="1:4">
      <c r="A810" s="13">
        <v>44116</v>
      </c>
      <c r="B810" s="45">
        <v>0.74921296296296302</v>
      </c>
    </row>
    <row r="811" spans="1:4">
      <c r="A811">
        <v>3041.32402</v>
      </c>
      <c r="B811">
        <v>2.7766999999999999</v>
      </c>
      <c r="C811">
        <v>1591.5</v>
      </c>
      <c r="D811">
        <v>0.25</v>
      </c>
    </row>
    <row r="812" spans="1:4">
      <c r="A812">
        <v>3041.3239100000001</v>
      </c>
      <c r="B812">
        <v>2.7749999999999999</v>
      </c>
      <c r="C812">
        <v>1591.5</v>
      </c>
      <c r="D812">
        <v>0.25</v>
      </c>
    </row>
    <row r="813" spans="1:4">
      <c r="A813">
        <v>3041.3241200000002</v>
      </c>
      <c r="B813">
        <v>2.7755999999999998</v>
      </c>
      <c r="C813">
        <v>1591.5</v>
      </c>
      <c r="D813">
        <v>0.25</v>
      </c>
    </row>
    <row r="814" spans="1:4">
      <c r="A814">
        <v>3041.3241499999999</v>
      </c>
      <c r="B814">
        <v>2.7770999999999999</v>
      </c>
      <c r="C814">
        <v>1591.5</v>
      </c>
      <c r="D814">
        <v>0.25</v>
      </c>
    </row>
    <row r="815" spans="1:4">
      <c r="A815">
        <v>3041.32413</v>
      </c>
      <c r="B815">
        <v>2.7755999999999998</v>
      </c>
      <c r="C815">
        <v>1591.5</v>
      </c>
      <c r="D815">
        <v>0.25</v>
      </c>
    </row>
    <row r="816" spans="1:4">
      <c r="A816">
        <v>3041.3240599999999</v>
      </c>
      <c r="B816">
        <v>2.7759</v>
      </c>
      <c r="C816">
        <v>1591.5</v>
      </c>
      <c r="D816">
        <v>0.25</v>
      </c>
    </row>
    <row r="817" spans="1:4">
      <c r="A817">
        <v>3041.3241800000001</v>
      </c>
      <c r="B817">
        <v>2.7749999999999999</v>
      </c>
      <c r="C817">
        <v>1591.5</v>
      </c>
      <c r="D817">
        <v>0.25</v>
      </c>
    </row>
    <row r="818" spans="1:4">
      <c r="A818">
        <v>3041.3242700000001</v>
      </c>
      <c r="B818">
        <v>2.7753999999999999</v>
      </c>
      <c r="C818">
        <v>1591.5</v>
      </c>
      <c r="D818">
        <v>0.25</v>
      </c>
    </row>
    <row r="819" spans="1:4">
      <c r="A819">
        <v>3041.3242</v>
      </c>
      <c r="B819">
        <v>2.7755999999999998</v>
      </c>
      <c r="C819">
        <v>1591.5</v>
      </c>
      <c r="D819">
        <v>0.25</v>
      </c>
    </row>
    <row r="820" spans="1:4">
      <c r="A820">
        <v>3041.3242399999999</v>
      </c>
      <c r="B820">
        <v>2.7755999999999998</v>
      </c>
      <c r="C820">
        <v>1591.5</v>
      </c>
      <c r="D820">
        <v>0.25</v>
      </c>
    </row>
    <row r="821" spans="1:4">
      <c r="A821">
        <v>3041.3242500000001</v>
      </c>
      <c r="B821">
        <v>2.7757999999999998</v>
      </c>
      <c r="C821">
        <v>1591.5</v>
      </c>
      <c r="D821">
        <v>0.25</v>
      </c>
    </row>
    <row r="822" spans="1:4">
      <c r="A822">
        <v>3041.3243299999999</v>
      </c>
      <c r="B822">
        <v>2.7755999999999998</v>
      </c>
      <c r="C822">
        <v>1591.5</v>
      </c>
      <c r="D822">
        <v>0.25</v>
      </c>
    </row>
    <row r="823" spans="1:4">
      <c r="A823">
        <v>3041.3243400000001</v>
      </c>
      <c r="B823">
        <v>2.7743000000000002</v>
      </c>
      <c r="C823">
        <v>1591.5</v>
      </c>
      <c r="D823">
        <v>0.25</v>
      </c>
    </row>
    <row r="824" spans="1:4">
      <c r="A824">
        <v>3041.32449</v>
      </c>
      <c r="B824">
        <v>2.7765</v>
      </c>
      <c r="C824">
        <v>1591.5</v>
      </c>
      <c r="D824">
        <v>0.25</v>
      </c>
    </row>
    <row r="825" spans="1:4">
      <c r="A825">
        <v>3041.3243699999998</v>
      </c>
      <c r="B825">
        <v>2.7755999999999998</v>
      </c>
      <c r="C825">
        <v>1591.5</v>
      </c>
      <c r="D825">
        <v>0.25</v>
      </c>
    </row>
    <row r="826" spans="1:4">
      <c r="A826">
        <v>3041.3244500000001</v>
      </c>
      <c r="B826">
        <v>2.7763</v>
      </c>
      <c r="C826">
        <v>1591.5</v>
      </c>
      <c r="D826">
        <v>0.25</v>
      </c>
    </row>
    <row r="827" spans="1:4">
      <c r="A827">
        <v>3041.3245700000002</v>
      </c>
      <c r="B827">
        <v>2.7766000000000002</v>
      </c>
      <c r="C827">
        <v>1591.5</v>
      </c>
      <c r="D827">
        <v>0.25</v>
      </c>
    </row>
    <row r="828" spans="1:4">
      <c r="A828">
        <v>3041.3245200000001</v>
      </c>
      <c r="B828">
        <v>2.7753000000000001</v>
      </c>
      <c r="C828">
        <v>1591.5</v>
      </c>
      <c r="D828">
        <v>0.25</v>
      </c>
    </row>
    <row r="829" spans="1:4">
      <c r="A829">
        <v>3041.3246399999998</v>
      </c>
      <c r="B829">
        <v>2.7759</v>
      </c>
      <c r="C829">
        <v>1591.5</v>
      </c>
      <c r="D829">
        <v>0.25</v>
      </c>
    </row>
    <row r="830" spans="1:4">
      <c r="A830">
        <v>3041.3245900000002</v>
      </c>
      <c r="B830">
        <v>2.7772000000000001</v>
      </c>
      <c r="C830">
        <v>1591.5</v>
      </c>
      <c r="D830">
        <v>0.25</v>
      </c>
    </row>
    <row r="831" spans="1:4">
      <c r="A831" t="s">
        <v>139</v>
      </c>
      <c r="B831" t="s">
        <v>140</v>
      </c>
      <c r="C831" t="s">
        <v>141</v>
      </c>
      <c r="D831" t="s">
        <v>142</v>
      </c>
    </row>
    <row r="832" spans="1:4">
      <c r="A832" t="s">
        <v>143</v>
      </c>
      <c r="B832" t="s">
        <v>144</v>
      </c>
      <c r="C832" t="s">
        <v>145</v>
      </c>
      <c r="D832" t="s">
        <v>146</v>
      </c>
    </row>
    <row r="833" spans="1:4">
      <c r="A833">
        <v>3041.3242919999998</v>
      </c>
      <c r="B833">
        <v>1.9860200000000001E-4</v>
      </c>
      <c r="C833">
        <v>2.77583</v>
      </c>
      <c r="D833">
        <v>7.0788399999999999E-4</v>
      </c>
    </row>
    <row r="834" spans="1:4">
      <c r="A834" t="s">
        <v>147</v>
      </c>
      <c r="B834" t="s">
        <v>148</v>
      </c>
      <c r="C834" t="s">
        <v>149</v>
      </c>
      <c r="D834" t="s">
        <v>150</v>
      </c>
    </row>
    <row r="835" spans="1:4">
      <c r="A835" t="s">
        <v>137</v>
      </c>
      <c r="B835" t="s">
        <v>182</v>
      </c>
    </row>
    <row r="836" spans="1:4">
      <c r="A836" s="13">
        <v>44116</v>
      </c>
      <c r="B836" s="45">
        <v>0.75081018518518527</v>
      </c>
    </row>
    <row r="837" spans="1:4">
      <c r="A837">
        <v>4043.91716</v>
      </c>
      <c r="B837">
        <v>3.2170000000000001</v>
      </c>
      <c r="C837">
        <v>1591.5</v>
      </c>
      <c r="D837">
        <v>0.25</v>
      </c>
    </row>
    <row r="838" spans="1:4">
      <c r="A838">
        <v>4043.9171799999999</v>
      </c>
      <c r="B838">
        <v>3.2155</v>
      </c>
      <c r="C838">
        <v>1591.5</v>
      </c>
      <c r="D838">
        <v>0.25</v>
      </c>
    </row>
    <row r="839" spans="1:4">
      <c r="A839">
        <v>4043.9173300000002</v>
      </c>
      <c r="B839">
        <v>3.2153999999999998</v>
      </c>
      <c r="C839">
        <v>1591.5</v>
      </c>
      <c r="D839">
        <v>0.25</v>
      </c>
    </row>
    <row r="840" spans="1:4">
      <c r="A840">
        <v>4043.9172800000001</v>
      </c>
      <c r="B840">
        <v>3.2160000000000002</v>
      </c>
      <c r="C840">
        <v>1591.5</v>
      </c>
      <c r="D840">
        <v>0.25</v>
      </c>
    </row>
    <row r="841" spans="1:4">
      <c r="A841">
        <v>4043.9171700000002</v>
      </c>
      <c r="B841">
        <v>3.2172999999999998</v>
      </c>
      <c r="C841">
        <v>1591.5</v>
      </c>
      <c r="D841">
        <v>0.25</v>
      </c>
    </row>
    <row r="842" spans="1:4">
      <c r="A842">
        <v>4043.9172100000001</v>
      </c>
      <c r="B842">
        <v>3.2164999999999999</v>
      </c>
      <c r="C842">
        <v>1591.5</v>
      </c>
      <c r="D842">
        <v>0.25</v>
      </c>
    </row>
    <row r="843" spans="1:4">
      <c r="A843">
        <v>4043.9173599999999</v>
      </c>
      <c r="B843">
        <v>3.2151000000000001</v>
      </c>
      <c r="C843">
        <v>1591.5</v>
      </c>
      <c r="D843">
        <v>0.25</v>
      </c>
    </row>
    <row r="844" spans="1:4">
      <c r="A844">
        <v>4043.9173300000002</v>
      </c>
      <c r="B844">
        <v>3.2155</v>
      </c>
      <c r="C844">
        <v>1591.5</v>
      </c>
      <c r="D844">
        <v>0.25</v>
      </c>
    </row>
    <row r="845" spans="1:4">
      <c r="A845">
        <v>4043.9174800000001</v>
      </c>
      <c r="B845">
        <v>3.2166999999999999</v>
      </c>
      <c r="C845">
        <v>1591.5</v>
      </c>
      <c r="D845">
        <v>0.25</v>
      </c>
    </row>
    <row r="846" spans="1:4">
      <c r="A846">
        <v>4043.9175300000002</v>
      </c>
      <c r="B846">
        <v>3.2155999999999998</v>
      </c>
      <c r="C846">
        <v>1591.5</v>
      </c>
      <c r="D846">
        <v>0.25</v>
      </c>
    </row>
    <row r="847" spans="1:4">
      <c r="A847">
        <v>4043.9176200000002</v>
      </c>
      <c r="B847">
        <v>3.2172000000000001</v>
      </c>
      <c r="C847">
        <v>1591.5</v>
      </c>
      <c r="D847">
        <v>0.25</v>
      </c>
    </row>
    <row r="848" spans="1:4">
      <c r="A848">
        <v>4043.91768</v>
      </c>
      <c r="B848">
        <v>3.2162999999999999</v>
      </c>
      <c r="C848">
        <v>1591.5</v>
      </c>
      <c r="D848">
        <v>0.25</v>
      </c>
    </row>
    <row r="849" spans="1:4">
      <c r="A849">
        <v>4043.91752</v>
      </c>
      <c r="B849">
        <v>3.2149999999999999</v>
      </c>
      <c r="C849">
        <v>1591.5</v>
      </c>
      <c r="D849">
        <v>0.25</v>
      </c>
    </row>
    <row r="850" spans="1:4">
      <c r="A850">
        <v>4043.91768</v>
      </c>
      <c r="B850">
        <v>3.2162000000000002</v>
      </c>
      <c r="C850">
        <v>1591.5</v>
      </c>
      <c r="D850">
        <v>0.25</v>
      </c>
    </row>
    <row r="851" spans="1:4">
      <c r="A851">
        <v>4043.9176600000001</v>
      </c>
      <c r="B851">
        <v>3.2166999999999999</v>
      </c>
      <c r="C851">
        <v>1591.5</v>
      </c>
      <c r="D851">
        <v>0.25</v>
      </c>
    </row>
    <row r="852" spans="1:4">
      <c r="A852">
        <v>4043.9175</v>
      </c>
      <c r="B852">
        <v>3.2159</v>
      </c>
      <c r="C852">
        <v>1591.5</v>
      </c>
      <c r="D852">
        <v>0.25</v>
      </c>
    </row>
    <row r="853" spans="1:4">
      <c r="A853">
        <v>4043.9177100000002</v>
      </c>
      <c r="B853">
        <v>3.2172000000000001</v>
      </c>
      <c r="C853">
        <v>1591.5</v>
      </c>
      <c r="D853">
        <v>0.25</v>
      </c>
    </row>
    <row r="854" spans="1:4">
      <c r="A854">
        <v>4043.9177300000001</v>
      </c>
      <c r="B854">
        <v>3.2158000000000002</v>
      </c>
      <c r="C854">
        <v>1591.5</v>
      </c>
      <c r="D854">
        <v>0.25</v>
      </c>
    </row>
    <row r="855" spans="1:4">
      <c r="A855">
        <v>4043.9176900000002</v>
      </c>
      <c r="B855">
        <v>3.2172000000000001</v>
      </c>
      <c r="C855">
        <v>1591.5</v>
      </c>
      <c r="D855">
        <v>0.25</v>
      </c>
    </row>
    <row r="856" spans="1:4">
      <c r="A856">
        <v>4043.9177399999999</v>
      </c>
      <c r="B856">
        <v>3.2155999999999998</v>
      </c>
      <c r="C856">
        <v>1591.5</v>
      </c>
      <c r="D856">
        <v>0.25</v>
      </c>
    </row>
    <row r="857" spans="1:4">
      <c r="A857" t="s">
        <v>139</v>
      </c>
      <c r="B857" t="s">
        <v>140</v>
      </c>
      <c r="C857" t="s">
        <v>141</v>
      </c>
      <c r="D857" t="s">
        <v>142</v>
      </c>
    </row>
    <row r="858" spans="1:4">
      <c r="A858" t="s">
        <v>143</v>
      </c>
      <c r="B858" t="s">
        <v>144</v>
      </c>
      <c r="C858" t="s">
        <v>145</v>
      </c>
      <c r="D858" t="s">
        <v>146</v>
      </c>
    </row>
    <row r="859" spans="1:4">
      <c r="A859">
        <v>4043.9174779999998</v>
      </c>
      <c r="B859">
        <v>2.03017E-4</v>
      </c>
      <c r="C859">
        <v>3.2161849999999998</v>
      </c>
      <c r="D859">
        <v>7.3230799999999998E-4</v>
      </c>
    </row>
    <row r="860" spans="1:4">
      <c r="A860" t="s">
        <v>147</v>
      </c>
      <c r="B860" t="s">
        <v>148</v>
      </c>
      <c r="C860" t="s">
        <v>149</v>
      </c>
      <c r="D860" t="s">
        <v>150</v>
      </c>
    </row>
    <row r="861" spans="1:4">
      <c r="A861" t="s">
        <v>137</v>
      </c>
      <c r="B861" t="s">
        <v>183</v>
      </c>
    </row>
    <row r="862" spans="1:4">
      <c r="A862" s="13">
        <v>44116</v>
      </c>
      <c r="B862" s="45">
        <v>0.75222222222222224</v>
      </c>
    </row>
    <row r="863" spans="1:4">
      <c r="A863">
        <v>5047.2780300000004</v>
      </c>
      <c r="B863">
        <v>3.7848999999999999</v>
      </c>
      <c r="C863">
        <v>1591.5</v>
      </c>
      <c r="D863">
        <v>0.25</v>
      </c>
    </row>
    <row r="864" spans="1:4">
      <c r="A864">
        <v>5047.27826</v>
      </c>
      <c r="B864">
        <v>3.7827999999999999</v>
      </c>
      <c r="C864">
        <v>1591.5</v>
      </c>
      <c r="D864">
        <v>0.25</v>
      </c>
    </row>
    <row r="865" spans="1:4">
      <c r="A865">
        <v>5047.27819</v>
      </c>
      <c r="B865">
        <v>3.7827999999999999</v>
      </c>
      <c r="C865">
        <v>1591.5</v>
      </c>
      <c r="D865">
        <v>0.25</v>
      </c>
    </row>
    <row r="866" spans="1:4">
      <c r="A866">
        <v>5047.2782500000003</v>
      </c>
      <c r="B866">
        <v>3.786</v>
      </c>
      <c r="C866">
        <v>1591.5</v>
      </c>
      <c r="D866">
        <v>0.25</v>
      </c>
    </row>
    <row r="867" spans="1:4">
      <c r="A867">
        <v>5047.2784600000005</v>
      </c>
      <c r="B867">
        <v>3.7852000000000001</v>
      </c>
      <c r="C867">
        <v>1591.5</v>
      </c>
      <c r="D867">
        <v>0.25</v>
      </c>
    </row>
    <row r="868" spans="1:4">
      <c r="A868">
        <v>5047.2784300000003</v>
      </c>
      <c r="B868">
        <v>3.7848999999999999</v>
      </c>
      <c r="C868">
        <v>1591.5</v>
      </c>
      <c r="D868">
        <v>0.25</v>
      </c>
    </row>
    <row r="869" spans="1:4">
      <c r="A869">
        <v>5047.2786500000002</v>
      </c>
      <c r="B869">
        <v>3.7829999999999999</v>
      </c>
      <c r="C869">
        <v>1591.5</v>
      </c>
      <c r="D869">
        <v>0.25</v>
      </c>
    </row>
    <row r="870" spans="1:4">
      <c r="A870">
        <v>5047.2786800000003</v>
      </c>
      <c r="B870">
        <v>3.7850000000000001</v>
      </c>
      <c r="C870">
        <v>1591.5</v>
      </c>
      <c r="D870">
        <v>0.25</v>
      </c>
    </row>
    <row r="871" spans="1:4">
      <c r="A871">
        <v>5047.2787200000002</v>
      </c>
      <c r="B871">
        <v>3.7848000000000002</v>
      </c>
      <c r="C871">
        <v>1591.5</v>
      </c>
      <c r="D871">
        <v>0.25</v>
      </c>
    </row>
    <row r="872" spans="1:4">
      <c r="A872">
        <v>5047.2787500000004</v>
      </c>
      <c r="B872">
        <v>3.7848000000000002</v>
      </c>
      <c r="C872">
        <v>1591.5</v>
      </c>
      <c r="D872">
        <v>0.25</v>
      </c>
    </row>
    <row r="873" spans="1:4">
      <c r="A873">
        <v>5047.2787799999996</v>
      </c>
      <c r="B873">
        <v>3.7841</v>
      </c>
      <c r="C873">
        <v>1591.5</v>
      </c>
      <c r="D873">
        <v>0.25</v>
      </c>
    </row>
    <row r="874" spans="1:4">
      <c r="A874">
        <v>5047.2787200000002</v>
      </c>
      <c r="B874">
        <v>3.7827000000000002</v>
      </c>
      <c r="C874">
        <v>1591.5</v>
      </c>
      <c r="D874">
        <v>0.25</v>
      </c>
    </row>
    <row r="875" spans="1:4">
      <c r="A875">
        <v>5047.27891</v>
      </c>
      <c r="B875">
        <v>3.7848000000000002</v>
      </c>
      <c r="C875">
        <v>1591.5</v>
      </c>
      <c r="D875">
        <v>0.25</v>
      </c>
    </row>
    <row r="876" spans="1:4">
      <c r="A876">
        <v>5047.2787200000002</v>
      </c>
      <c r="B876">
        <v>3.7848000000000002</v>
      </c>
      <c r="C876">
        <v>1591.5</v>
      </c>
      <c r="D876">
        <v>0.25</v>
      </c>
    </row>
    <row r="877" spans="1:4">
      <c r="A877">
        <v>5047.27898</v>
      </c>
      <c r="B877">
        <v>3.7856000000000001</v>
      </c>
      <c r="C877">
        <v>1591.5</v>
      </c>
      <c r="D877">
        <v>0.25</v>
      </c>
    </row>
    <row r="878" spans="1:4">
      <c r="A878">
        <v>5047.2789400000001</v>
      </c>
      <c r="B878">
        <v>3.7844000000000002</v>
      </c>
      <c r="C878">
        <v>1591.5</v>
      </c>
      <c r="D878">
        <v>0.25</v>
      </c>
    </row>
    <row r="879" spans="1:4">
      <c r="A879">
        <v>5047.2792200000004</v>
      </c>
      <c r="B879">
        <v>3.7848999999999999</v>
      </c>
      <c r="C879">
        <v>1591.5</v>
      </c>
      <c r="D879">
        <v>0.25</v>
      </c>
    </row>
    <row r="880" spans="1:4">
      <c r="A880">
        <v>5047.27916</v>
      </c>
      <c r="B880">
        <v>3.7858000000000001</v>
      </c>
      <c r="C880">
        <v>1591.5</v>
      </c>
      <c r="D880">
        <v>0.25</v>
      </c>
    </row>
    <row r="881" spans="1:4">
      <c r="A881">
        <v>5047.2792799999997</v>
      </c>
      <c r="B881">
        <v>3.7845</v>
      </c>
      <c r="C881">
        <v>1591.5</v>
      </c>
      <c r="D881">
        <v>0.25</v>
      </c>
    </row>
    <row r="882" spans="1:4">
      <c r="A882">
        <v>5047.2790699999996</v>
      </c>
      <c r="B882">
        <v>3.7856000000000001</v>
      </c>
      <c r="C882">
        <v>1591.5</v>
      </c>
      <c r="D882">
        <v>0.25</v>
      </c>
    </row>
    <row r="883" spans="1:4">
      <c r="A883" t="s">
        <v>139</v>
      </c>
      <c r="B883" t="s">
        <v>140</v>
      </c>
      <c r="C883" t="s">
        <v>141</v>
      </c>
      <c r="D883" t="s">
        <v>142</v>
      </c>
    </row>
    <row r="884" spans="1:4">
      <c r="A884" t="s">
        <v>143</v>
      </c>
      <c r="B884" t="s">
        <v>144</v>
      </c>
      <c r="C884" t="s">
        <v>145</v>
      </c>
      <c r="D884" t="s">
        <v>146</v>
      </c>
    </row>
    <row r="885" spans="1:4">
      <c r="A885">
        <v>5047.2787099999996</v>
      </c>
      <c r="B885">
        <v>3.4510900000000002E-4</v>
      </c>
      <c r="C885">
        <v>3.78457</v>
      </c>
      <c r="D885">
        <v>9.8188599999999996E-4</v>
      </c>
    </row>
    <row r="886" spans="1:4">
      <c r="A886" t="s">
        <v>147</v>
      </c>
      <c r="B886" t="s">
        <v>148</v>
      </c>
      <c r="C886" t="s">
        <v>149</v>
      </c>
      <c r="D886" t="s">
        <v>150</v>
      </c>
    </row>
    <row r="887" spans="1:4">
      <c r="A887" t="s">
        <v>137</v>
      </c>
      <c r="B887" t="s">
        <v>184</v>
      </c>
    </row>
    <row r="888" spans="1:4">
      <c r="A888" s="13">
        <v>44116</v>
      </c>
      <c r="B888" s="45">
        <v>0.75376157407407407</v>
      </c>
    </row>
    <row r="889" spans="1:4">
      <c r="A889">
        <v>6041.4570400000002</v>
      </c>
      <c r="B889">
        <v>4.3639000000000001</v>
      </c>
      <c r="C889">
        <v>1591.5</v>
      </c>
      <c r="D889">
        <v>0.25</v>
      </c>
    </row>
    <row r="890" spans="1:4">
      <c r="A890">
        <v>6041.4570400000002</v>
      </c>
      <c r="B890">
        <v>4.3627000000000002</v>
      </c>
      <c r="C890">
        <v>1591.5</v>
      </c>
      <c r="D890">
        <v>0.25</v>
      </c>
    </row>
    <row r="891" spans="1:4">
      <c r="A891">
        <v>6041.4575400000003</v>
      </c>
      <c r="B891">
        <v>4.3638000000000003</v>
      </c>
      <c r="C891">
        <v>1591.5</v>
      </c>
      <c r="D891">
        <v>0.25</v>
      </c>
    </row>
    <row r="892" spans="1:4">
      <c r="A892">
        <v>6041.4573899999996</v>
      </c>
      <c r="B892">
        <v>4.3632999999999997</v>
      </c>
      <c r="C892">
        <v>1591.5</v>
      </c>
      <c r="D892">
        <v>0.25</v>
      </c>
    </row>
    <row r="893" spans="1:4">
      <c r="A893">
        <v>6041.4573399999999</v>
      </c>
      <c r="B893">
        <v>4.3640999999999996</v>
      </c>
      <c r="C893">
        <v>1591.5</v>
      </c>
      <c r="D893">
        <v>0.25</v>
      </c>
    </row>
    <row r="894" spans="1:4">
      <c r="A894">
        <v>6041.4575299999997</v>
      </c>
      <c r="B894">
        <v>4.3642000000000003</v>
      </c>
      <c r="C894">
        <v>1591.5</v>
      </c>
      <c r="D894">
        <v>0.25</v>
      </c>
    </row>
    <row r="895" spans="1:4">
      <c r="A895">
        <v>6041.4573</v>
      </c>
      <c r="B895">
        <v>4.3651</v>
      </c>
      <c r="C895">
        <v>1591.5</v>
      </c>
      <c r="D895">
        <v>0.25</v>
      </c>
    </row>
    <row r="896" spans="1:4">
      <c r="A896">
        <v>6041.45766</v>
      </c>
      <c r="B896">
        <v>4.3632999999999997</v>
      </c>
      <c r="C896">
        <v>1591.5</v>
      </c>
      <c r="D896">
        <v>0.25</v>
      </c>
    </row>
    <row r="897" spans="1:4">
      <c r="A897">
        <v>6041.4575800000002</v>
      </c>
      <c r="B897">
        <v>4.3621999999999996</v>
      </c>
      <c r="C897">
        <v>1591.5</v>
      </c>
      <c r="D897">
        <v>0.25</v>
      </c>
    </row>
    <row r="898" spans="1:4">
      <c r="A898">
        <v>6041.4577499999996</v>
      </c>
      <c r="B898">
        <v>4.3635999999999999</v>
      </c>
      <c r="C898">
        <v>1591.5</v>
      </c>
      <c r="D898">
        <v>0.25</v>
      </c>
    </row>
    <row r="899" spans="1:4">
      <c r="A899">
        <v>6041.4578499999998</v>
      </c>
      <c r="B899">
        <v>4.3638000000000003</v>
      </c>
      <c r="C899">
        <v>1591.5</v>
      </c>
      <c r="D899">
        <v>0.25</v>
      </c>
    </row>
    <row r="900" spans="1:4">
      <c r="A900">
        <v>6041.4577499999996</v>
      </c>
      <c r="B900">
        <v>4.3653000000000004</v>
      </c>
      <c r="C900">
        <v>1591.5</v>
      </c>
      <c r="D900">
        <v>0.25</v>
      </c>
    </row>
    <row r="901" spans="1:4">
      <c r="A901">
        <v>6041.4578000000001</v>
      </c>
      <c r="B901">
        <v>4.3661000000000003</v>
      </c>
      <c r="C901">
        <v>1591.5</v>
      </c>
      <c r="D901">
        <v>0.25</v>
      </c>
    </row>
    <row r="902" spans="1:4">
      <c r="A902">
        <v>6041.45795</v>
      </c>
      <c r="B902">
        <v>4.3617999999999997</v>
      </c>
      <c r="C902">
        <v>1591.5</v>
      </c>
      <c r="D902">
        <v>0.25</v>
      </c>
    </row>
    <row r="903" spans="1:4">
      <c r="A903">
        <v>6041.45802</v>
      </c>
      <c r="B903">
        <v>4.3634000000000004</v>
      </c>
      <c r="C903">
        <v>1591.5</v>
      </c>
      <c r="D903">
        <v>0.25</v>
      </c>
    </row>
    <row r="904" spans="1:4">
      <c r="A904">
        <v>6041.45784</v>
      </c>
      <c r="B904">
        <v>4.3643999999999998</v>
      </c>
      <c r="C904">
        <v>1591.5</v>
      </c>
      <c r="D904">
        <v>0.25</v>
      </c>
    </row>
    <row r="905" spans="1:4">
      <c r="A905">
        <v>6041.4580299999998</v>
      </c>
      <c r="B905">
        <v>4.3635999999999999</v>
      </c>
      <c r="C905">
        <v>1591.5</v>
      </c>
      <c r="D905">
        <v>0.25</v>
      </c>
    </row>
    <row r="906" spans="1:4">
      <c r="A906">
        <v>6041.4583000000002</v>
      </c>
      <c r="B906">
        <v>4.3628</v>
      </c>
      <c r="C906">
        <v>1591.5</v>
      </c>
      <c r="D906">
        <v>0.25</v>
      </c>
    </row>
    <row r="907" spans="1:4">
      <c r="A907">
        <v>6041.4582200000004</v>
      </c>
      <c r="B907">
        <v>4.3627000000000002</v>
      </c>
      <c r="C907">
        <v>1591.5</v>
      </c>
      <c r="D907">
        <v>0.25</v>
      </c>
    </row>
    <row r="908" spans="1:4">
      <c r="A908">
        <v>6041.4583300000004</v>
      </c>
      <c r="B908">
        <v>4.3617999999999997</v>
      </c>
      <c r="C908">
        <v>1591.5</v>
      </c>
      <c r="D908">
        <v>0.25</v>
      </c>
    </row>
    <row r="909" spans="1:4">
      <c r="A909" t="s">
        <v>139</v>
      </c>
      <c r="B909" t="s">
        <v>140</v>
      </c>
      <c r="C909" t="s">
        <v>141</v>
      </c>
      <c r="D909" t="s">
        <v>142</v>
      </c>
    </row>
    <row r="910" spans="1:4">
      <c r="A910" t="s">
        <v>143</v>
      </c>
      <c r="B910" t="s">
        <v>144</v>
      </c>
      <c r="C910" t="s">
        <v>145</v>
      </c>
      <c r="D910" t="s">
        <v>146</v>
      </c>
    </row>
    <row r="911" spans="1:4">
      <c r="A911">
        <v>6041.4577129999998</v>
      </c>
      <c r="B911">
        <v>3.6621199999999998E-4</v>
      </c>
      <c r="C911">
        <v>4.3635950000000001</v>
      </c>
      <c r="D911">
        <v>1.089254E-3</v>
      </c>
    </row>
    <row r="912" spans="1:4">
      <c r="A912" t="s">
        <v>147</v>
      </c>
      <c r="B912" t="s">
        <v>148</v>
      </c>
      <c r="C912" t="s">
        <v>149</v>
      </c>
      <c r="D912" t="s">
        <v>150</v>
      </c>
    </row>
    <row r="913" spans="1:4">
      <c r="A913" t="s">
        <v>137</v>
      </c>
      <c r="B913" t="s">
        <v>185</v>
      </c>
    </row>
    <row r="914" spans="1:4">
      <c r="A914" s="13">
        <v>44116</v>
      </c>
      <c r="B914" s="45">
        <v>0.75533564814814813</v>
      </c>
    </row>
    <row r="915" spans="1:4">
      <c r="A915">
        <v>7043.9729500000003</v>
      </c>
      <c r="B915">
        <v>4.8055000000000003</v>
      </c>
      <c r="C915">
        <v>1591.5</v>
      </c>
      <c r="D915">
        <v>0.25</v>
      </c>
    </row>
    <row r="916" spans="1:4">
      <c r="A916">
        <v>7043.9726700000001</v>
      </c>
      <c r="B916">
        <v>4.806</v>
      </c>
      <c r="C916">
        <v>1591.5</v>
      </c>
      <c r="D916">
        <v>0.25</v>
      </c>
    </row>
    <row r="917" spans="1:4">
      <c r="A917">
        <v>7043.9730099999997</v>
      </c>
      <c r="B917">
        <v>4.8041</v>
      </c>
      <c r="C917">
        <v>1591.5</v>
      </c>
      <c r="D917">
        <v>0.25</v>
      </c>
    </row>
    <row r="918" spans="1:4">
      <c r="A918">
        <v>7043.9729500000003</v>
      </c>
      <c r="B918">
        <v>4.8090999999999999</v>
      </c>
      <c r="C918">
        <v>1591.5</v>
      </c>
      <c r="D918">
        <v>0.25</v>
      </c>
    </row>
    <row r="919" spans="1:4">
      <c r="A919">
        <v>7043.9729399999997</v>
      </c>
      <c r="B919">
        <v>4.8074000000000003</v>
      </c>
      <c r="C919">
        <v>1591.5</v>
      </c>
      <c r="D919">
        <v>0.25</v>
      </c>
    </row>
    <row r="920" spans="1:4">
      <c r="A920">
        <v>7043.9729500000003</v>
      </c>
      <c r="B920">
        <v>4.8036000000000003</v>
      </c>
      <c r="C920">
        <v>1591.5</v>
      </c>
      <c r="D920">
        <v>0.25</v>
      </c>
    </row>
    <row r="921" spans="1:4">
      <c r="A921">
        <v>7043.9732800000002</v>
      </c>
      <c r="B921">
        <v>4.8064999999999998</v>
      </c>
      <c r="C921">
        <v>1591.5</v>
      </c>
      <c r="D921">
        <v>0.25</v>
      </c>
    </row>
    <row r="922" spans="1:4">
      <c r="A922">
        <v>7043.9730300000001</v>
      </c>
      <c r="B922">
        <v>4.8034999999999997</v>
      </c>
      <c r="C922">
        <v>1591.5</v>
      </c>
      <c r="D922">
        <v>0.25</v>
      </c>
    </row>
    <row r="923" spans="1:4">
      <c r="A923">
        <v>7043.9731000000002</v>
      </c>
      <c r="B923">
        <v>4.8026999999999997</v>
      </c>
      <c r="C923">
        <v>1591.5</v>
      </c>
      <c r="D923">
        <v>0.25</v>
      </c>
    </row>
    <row r="924" spans="1:4">
      <c r="A924">
        <v>7043.9734500000004</v>
      </c>
      <c r="B924">
        <v>4.8041</v>
      </c>
      <c r="C924">
        <v>1591.5</v>
      </c>
      <c r="D924">
        <v>0.25</v>
      </c>
    </row>
    <row r="925" spans="1:4">
      <c r="A925">
        <v>7043.9732800000002</v>
      </c>
      <c r="B925">
        <v>4.8056999999999999</v>
      </c>
      <c r="C925">
        <v>1591.5</v>
      </c>
      <c r="D925">
        <v>0.25</v>
      </c>
    </row>
    <row r="926" spans="1:4">
      <c r="A926">
        <v>7043.9734699999999</v>
      </c>
      <c r="B926">
        <v>4.8034999999999997</v>
      </c>
      <c r="C926">
        <v>1591.5</v>
      </c>
      <c r="D926">
        <v>0.25</v>
      </c>
    </row>
    <row r="927" spans="1:4">
      <c r="A927">
        <v>7043.9733100000003</v>
      </c>
      <c r="B927">
        <v>4.8056999999999999</v>
      </c>
      <c r="C927">
        <v>1591.5</v>
      </c>
      <c r="D927">
        <v>0.25</v>
      </c>
    </row>
    <row r="928" spans="1:4">
      <c r="A928">
        <v>7043.9735199999996</v>
      </c>
      <c r="B928">
        <v>4.8037000000000001</v>
      </c>
      <c r="C928">
        <v>1591.5</v>
      </c>
      <c r="D928">
        <v>0.25</v>
      </c>
    </row>
    <row r="929" spans="1:4">
      <c r="A929">
        <v>7043.9734500000004</v>
      </c>
      <c r="B929">
        <v>4.8045</v>
      </c>
      <c r="C929">
        <v>1591.5</v>
      </c>
      <c r="D929">
        <v>0.25</v>
      </c>
    </row>
    <row r="930" spans="1:4">
      <c r="A930">
        <v>7043.9737599999999</v>
      </c>
      <c r="B930">
        <v>4.8049999999999997</v>
      </c>
      <c r="C930">
        <v>1591.5</v>
      </c>
      <c r="D930">
        <v>0.25</v>
      </c>
    </row>
    <row r="931" spans="1:4">
      <c r="A931">
        <v>7043.9737599999999</v>
      </c>
      <c r="B931">
        <v>4.8067000000000002</v>
      </c>
      <c r="C931">
        <v>1591.5</v>
      </c>
      <c r="D931">
        <v>0.25</v>
      </c>
    </row>
    <row r="932" spans="1:4">
      <c r="A932">
        <v>7043.9738299999999</v>
      </c>
      <c r="B932">
        <v>4.8045999999999998</v>
      </c>
      <c r="C932">
        <v>1591.5</v>
      </c>
      <c r="D932">
        <v>0.25</v>
      </c>
    </row>
    <row r="933" spans="1:4">
      <c r="A933">
        <v>7043.9739</v>
      </c>
      <c r="B933">
        <v>4.8079000000000001</v>
      </c>
      <c r="C933">
        <v>1591.5</v>
      </c>
      <c r="D933">
        <v>0.25</v>
      </c>
    </row>
    <row r="934" spans="1:4">
      <c r="A934">
        <v>7043.97408</v>
      </c>
      <c r="B934">
        <v>4.8051000000000004</v>
      </c>
      <c r="C934">
        <v>1591.5</v>
      </c>
      <c r="D934">
        <v>0.25</v>
      </c>
    </row>
    <row r="935" spans="1:4">
      <c r="A935" t="s">
        <v>139</v>
      </c>
      <c r="B935" t="s">
        <v>140</v>
      </c>
      <c r="C935" t="s">
        <v>141</v>
      </c>
      <c r="D935" t="s">
        <v>142</v>
      </c>
    </row>
    <row r="936" spans="1:4">
      <c r="A936" t="s">
        <v>143</v>
      </c>
      <c r="B936" t="s">
        <v>144</v>
      </c>
      <c r="C936" t="s">
        <v>145</v>
      </c>
      <c r="D936" t="s">
        <v>146</v>
      </c>
    </row>
    <row r="937" spans="1:4">
      <c r="A937">
        <v>7043.9733349999997</v>
      </c>
      <c r="B937">
        <v>3.7834499999999998E-4</v>
      </c>
      <c r="C937">
        <v>4.8052450000000002</v>
      </c>
      <c r="D937">
        <v>1.622182E-3</v>
      </c>
    </row>
    <row r="938" spans="1:4">
      <c r="A938" t="s">
        <v>147</v>
      </c>
      <c r="B938" t="s">
        <v>148</v>
      </c>
      <c r="C938" t="s">
        <v>149</v>
      </c>
      <c r="D938" t="s">
        <v>150</v>
      </c>
    </row>
    <row r="939" spans="1:4">
      <c r="A939" t="s">
        <v>137</v>
      </c>
      <c r="B939" t="s">
        <v>186</v>
      </c>
    </row>
    <row r="940" spans="1:4">
      <c r="A940" s="13">
        <v>44116</v>
      </c>
      <c r="B940" s="45">
        <v>0.75667824074074075</v>
      </c>
    </row>
    <row r="941" spans="1:4">
      <c r="A941">
        <v>8037.99118</v>
      </c>
      <c r="B941">
        <v>5.5</v>
      </c>
      <c r="C941">
        <v>1591.5</v>
      </c>
      <c r="D941">
        <v>0.25</v>
      </c>
    </row>
    <row r="942" spans="1:4">
      <c r="A942">
        <v>8037.9909699999998</v>
      </c>
      <c r="B942">
        <v>5.5060000000000002</v>
      </c>
      <c r="C942">
        <v>1591.5</v>
      </c>
      <c r="D942">
        <v>0.25</v>
      </c>
    </row>
    <row r="943" spans="1:4">
      <c r="A943">
        <v>8037.9916300000004</v>
      </c>
      <c r="B943">
        <v>5.49</v>
      </c>
      <c r="C943">
        <v>1591.5</v>
      </c>
      <c r="D943">
        <v>0.25</v>
      </c>
    </row>
    <row r="944" spans="1:4">
      <c r="A944">
        <v>8037.9914799999997</v>
      </c>
      <c r="B944">
        <v>5.4939999999999998</v>
      </c>
      <c r="C944">
        <v>1591.5</v>
      </c>
      <c r="D944">
        <v>0.25</v>
      </c>
    </row>
    <row r="945" spans="1:4">
      <c r="A945">
        <v>8037.9916000000003</v>
      </c>
      <c r="B945">
        <v>5.4969999999999999</v>
      </c>
      <c r="C945">
        <v>1591.5</v>
      </c>
      <c r="D945">
        <v>0.25</v>
      </c>
    </row>
    <row r="946" spans="1:4">
      <c r="A946">
        <v>8037.9910600000003</v>
      </c>
      <c r="B946">
        <v>5.5039999999999996</v>
      </c>
      <c r="C946">
        <v>1591.5</v>
      </c>
      <c r="D946">
        <v>0.25</v>
      </c>
    </row>
    <row r="947" spans="1:4">
      <c r="A947">
        <v>8037.9915300000002</v>
      </c>
      <c r="B947">
        <v>5.5019999999999998</v>
      </c>
      <c r="C947">
        <v>1591.5</v>
      </c>
      <c r="D947">
        <v>0.25</v>
      </c>
    </row>
    <row r="948" spans="1:4">
      <c r="A948">
        <v>8037.9917500000001</v>
      </c>
      <c r="B948">
        <v>5.5019999999999998</v>
      </c>
      <c r="C948">
        <v>1591.5</v>
      </c>
      <c r="D948">
        <v>0.25</v>
      </c>
    </row>
    <row r="949" spans="1:4">
      <c r="A949">
        <v>8037.9909299999999</v>
      </c>
      <c r="B949">
        <v>5.5119999999999996</v>
      </c>
      <c r="C949">
        <v>1591.5</v>
      </c>
      <c r="D949">
        <v>0.25</v>
      </c>
    </row>
    <row r="950" spans="1:4">
      <c r="A950">
        <v>8037.9916300000004</v>
      </c>
      <c r="B950">
        <v>5.5049999999999999</v>
      </c>
      <c r="C950">
        <v>1591.5</v>
      </c>
      <c r="D950">
        <v>0.25</v>
      </c>
    </row>
    <row r="951" spans="1:4">
      <c r="A951">
        <v>8037.99197</v>
      </c>
      <c r="B951">
        <v>5.5010000000000003</v>
      </c>
      <c r="C951">
        <v>1591.5</v>
      </c>
      <c r="D951">
        <v>0.25</v>
      </c>
    </row>
    <row r="952" spans="1:4">
      <c r="A952">
        <v>8037.9915600000004</v>
      </c>
      <c r="B952">
        <v>5.5190000000000001</v>
      </c>
      <c r="C952">
        <v>1591.5</v>
      </c>
      <c r="D952">
        <v>0.25</v>
      </c>
    </row>
    <row r="953" spans="1:4">
      <c r="A953">
        <v>8037.9921899999999</v>
      </c>
      <c r="B953">
        <v>5.5049999999999999</v>
      </c>
      <c r="C953">
        <v>1591.5</v>
      </c>
      <c r="D953">
        <v>0.25</v>
      </c>
    </row>
    <row r="954" spans="1:4">
      <c r="A954">
        <v>8037.9919399999999</v>
      </c>
      <c r="B954">
        <v>5.4980000000000002</v>
      </c>
      <c r="C954">
        <v>1591.5</v>
      </c>
      <c r="D954">
        <v>0.25</v>
      </c>
    </row>
    <row r="955" spans="1:4">
      <c r="A955">
        <v>8037.9918399999997</v>
      </c>
      <c r="B955">
        <v>5.51</v>
      </c>
      <c r="C955">
        <v>1591.5</v>
      </c>
      <c r="D955">
        <v>0.25</v>
      </c>
    </row>
    <row r="956" spans="1:4">
      <c r="A956">
        <v>8037.9922500000002</v>
      </c>
      <c r="B956">
        <v>5.5039999999999996</v>
      </c>
      <c r="C956">
        <v>1591.5</v>
      </c>
      <c r="D956">
        <v>0.25</v>
      </c>
    </row>
    <row r="957" spans="1:4">
      <c r="A957">
        <v>8037.9920300000003</v>
      </c>
      <c r="B957">
        <v>5.5140000000000002</v>
      </c>
      <c r="C957">
        <v>1591.5</v>
      </c>
      <c r="D957">
        <v>0.25</v>
      </c>
    </row>
    <row r="958" spans="1:4">
      <c r="A958">
        <v>8037.9910600000003</v>
      </c>
      <c r="B958">
        <v>5.5250000000000004</v>
      </c>
      <c r="C958">
        <v>1591.5</v>
      </c>
      <c r="D958">
        <v>0.25</v>
      </c>
    </row>
    <row r="959" spans="1:4">
      <c r="A959">
        <v>8037.99208</v>
      </c>
      <c r="B959">
        <v>5.5110000000000001</v>
      </c>
      <c r="C959">
        <v>1591.5</v>
      </c>
      <c r="D959">
        <v>0.25</v>
      </c>
    </row>
    <row r="960" spans="1:4">
      <c r="A960">
        <v>8037.9921800000002</v>
      </c>
      <c r="B960">
        <v>5.51</v>
      </c>
      <c r="C960">
        <v>1591.5</v>
      </c>
      <c r="D960">
        <v>0.25</v>
      </c>
    </row>
    <row r="961" spans="1:4">
      <c r="A961" t="s">
        <v>139</v>
      </c>
      <c r="B961" t="s">
        <v>140</v>
      </c>
      <c r="C961" t="s">
        <v>141</v>
      </c>
      <c r="D961" t="s">
        <v>142</v>
      </c>
    </row>
    <row r="962" spans="1:4">
      <c r="A962" t="s">
        <v>143</v>
      </c>
      <c r="B962" t="s">
        <v>144</v>
      </c>
      <c r="C962" t="s">
        <v>145</v>
      </c>
      <c r="D962" t="s">
        <v>146</v>
      </c>
    </row>
    <row r="963" spans="1:4">
      <c r="A963">
        <v>8037.9916430000003</v>
      </c>
      <c r="B963">
        <v>4.1509199999999999E-4</v>
      </c>
      <c r="C963">
        <v>5.5054499999999997</v>
      </c>
      <c r="D963">
        <v>8.1515340000000002E-3</v>
      </c>
    </row>
    <row r="964" spans="1:4">
      <c r="A964" t="s">
        <v>147</v>
      </c>
      <c r="B964" t="s">
        <v>148</v>
      </c>
      <c r="C964" t="s">
        <v>149</v>
      </c>
      <c r="D964" t="s">
        <v>150</v>
      </c>
    </row>
    <row r="965" spans="1:4">
      <c r="A965" t="s">
        <v>137</v>
      </c>
      <c r="B965" t="s">
        <v>187</v>
      </c>
    </row>
    <row r="966" spans="1:4">
      <c r="A966" s="13">
        <v>44116</v>
      </c>
      <c r="B966" s="45">
        <v>0.75820601851851854</v>
      </c>
    </row>
    <row r="967" spans="1:4">
      <c r="A967">
        <v>9040.26613</v>
      </c>
      <c r="B967">
        <v>5.9569999999999999</v>
      </c>
      <c r="C967">
        <v>1591.5</v>
      </c>
      <c r="D967">
        <v>0.1</v>
      </c>
    </row>
    <row r="968" spans="1:4">
      <c r="A968">
        <v>9040.2664000000004</v>
      </c>
      <c r="B968">
        <v>5.9480000000000004</v>
      </c>
      <c r="C968">
        <v>1591.5</v>
      </c>
      <c r="D968">
        <v>0.1</v>
      </c>
    </row>
    <row r="969" spans="1:4">
      <c r="A969">
        <v>9040.2656599999991</v>
      </c>
      <c r="B969">
        <v>5.9470000000000001</v>
      </c>
      <c r="C969">
        <v>1591.5</v>
      </c>
      <c r="D969">
        <v>0.1</v>
      </c>
    </row>
    <row r="970" spans="1:4">
      <c r="A970">
        <v>9040.2659000000003</v>
      </c>
      <c r="B970">
        <v>5.9470000000000001</v>
      </c>
      <c r="C970">
        <v>1591.5</v>
      </c>
      <c r="D970">
        <v>0.1</v>
      </c>
    </row>
    <row r="971" spans="1:4">
      <c r="A971">
        <v>9040.2662</v>
      </c>
      <c r="B971">
        <v>5.9539999999999997</v>
      </c>
      <c r="C971">
        <v>1591.5</v>
      </c>
      <c r="D971">
        <v>0.1</v>
      </c>
    </row>
    <row r="972" spans="1:4">
      <c r="A972">
        <v>9040.2660400000004</v>
      </c>
      <c r="B972">
        <v>5.95</v>
      </c>
      <c r="C972">
        <v>1591.5</v>
      </c>
      <c r="D972">
        <v>0.1</v>
      </c>
    </row>
    <row r="973" spans="1:4">
      <c r="A973">
        <v>9040.2662999999993</v>
      </c>
      <c r="B973">
        <v>5.9450000000000003</v>
      </c>
      <c r="C973">
        <v>1591.5</v>
      </c>
      <c r="D973">
        <v>0.1</v>
      </c>
    </row>
    <row r="974" spans="1:4">
      <c r="A974">
        <v>9040.2665400000005</v>
      </c>
      <c r="B974">
        <v>5.95</v>
      </c>
      <c r="C974">
        <v>1591.5</v>
      </c>
      <c r="D974">
        <v>0.1</v>
      </c>
    </row>
    <row r="975" spans="1:4">
      <c r="A975">
        <v>9040.2656399999996</v>
      </c>
      <c r="B975">
        <v>5.9539999999999997</v>
      </c>
      <c r="C975">
        <v>1591.5</v>
      </c>
      <c r="D975">
        <v>0.1</v>
      </c>
    </row>
    <row r="976" spans="1:4">
      <c r="A976">
        <v>9040.2671900000005</v>
      </c>
      <c r="B976">
        <v>5.952</v>
      </c>
      <c r="C976">
        <v>1591.5</v>
      </c>
      <c r="D976">
        <v>0.1</v>
      </c>
    </row>
    <row r="977" spans="1:4">
      <c r="A977">
        <v>9040.2667199999996</v>
      </c>
      <c r="B977">
        <v>5.952</v>
      </c>
      <c r="C977">
        <v>1591.5</v>
      </c>
      <c r="D977">
        <v>0.1</v>
      </c>
    </row>
    <row r="978" spans="1:4">
      <c r="A978">
        <v>9040.2667000000001</v>
      </c>
      <c r="B978">
        <v>5.9420000000000002</v>
      </c>
      <c r="C978">
        <v>1591.5</v>
      </c>
      <c r="D978">
        <v>0.1</v>
      </c>
    </row>
    <row r="979" spans="1:4">
      <c r="A979">
        <v>9040.2669000000005</v>
      </c>
      <c r="B979">
        <v>5.9489999999999998</v>
      </c>
      <c r="C979">
        <v>1591.5</v>
      </c>
      <c r="D979">
        <v>0.1</v>
      </c>
    </row>
    <row r="980" spans="1:4">
      <c r="A980">
        <v>9040.26656</v>
      </c>
      <c r="B980">
        <v>5.94</v>
      </c>
      <c r="C980">
        <v>1591.5</v>
      </c>
      <c r="D980">
        <v>0.1</v>
      </c>
    </row>
    <row r="981" spans="1:4">
      <c r="A981">
        <v>9040.2667000000001</v>
      </c>
      <c r="B981">
        <v>5.95</v>
      </c>
      <c r="C981">
        <v>1591.5</v>
      </c>
      <c r="D981">
        <v>0.1</v>
      </c>
    </row>
    <row r="982" spans="1:4">
      <c r="A982">
        <v>9040.2664999999997</v>
      </c>
      <c r="B982">
        <v>5.952</v>
      </c>
      <c r="C982">
        <v>1591.5</v>
      </c>
      <c r="D982">
        <v>0.1</v>
      </c>
    </row>
    <row r="983" spans="1:4">
      <c r="A983">
        <v>9040.2662</v>
      </c>
      <c r="B983">
        <v>5.9489999999999998</v>
      </c>
      <c r="C983">
        <v>1591.5</v>
      </c>
      <c r="D983">
        <v>0.1</v>
      </c>
    </row>
    <row r="984" spans="1:4">
      <c r="A984">
        <v>9040.2667000000001</v>
      </c>
      <c r="B984">
        <v>5.9459999999999997</v>
      </c>
      <c r="C984">
        <v>1591.5</v>
      </c>
      <c r="D984">
        <v>0.1</v>
      </c>
    </row>
    <row r="985" spans="1:4">
      <c r="A985">
        <v>9040.26685</v>
      </c>
      <c r="B985">
        <v>5.9489999999999998</v>
      </c>
      <c r="C985">
        <v>1591.5</v>
      </c>
      <c r="D985">
        <v>0.1</v>
      </c>
    </row>
    <row r="986" spans="1:4">
      <c r="A986">
        <v>9040.2672000000002</v>
      </c>
      <c r="B986">
        <v>5.9560000000000004</v>
      </c>
      <c r="C986">
        <v>1591.5</v>
      </c>
      <c r="D986">
        <v>0.1</v>
      </c>
    </row>
    <row r="987" spans="1:4">
      <c r="A987" t="s">
        <v>139</v>
      </c>
      <c r="B987" t="s">
        <v>140</v>
      </c>
      <c r="C987" t="s">
        <v>141</v>
      </c>
      <c r="D987" t="s">
        <v>142</v>
      </c>
    </row>
    <row r="988" spans="1:4">
      <c r="A988" t="s">
        <v>143</v>
      </c>
      <c r="B988" t="s">
        <v>144</v>
      </c>
      <c r="C988" t="s">
        <v>145</v>
      </c>
      <c r="D988" t="s">
        <v>146</v>
      </c>
    </row>
    <row r="989" spans="1:4">
      <c r="A989">
        <v>9040.2664519999998</v>
      </c>
      <c r="B989">
        <v>4.3352400000000002E-4</v>
      </c>
      <c r="C989">
        <v>5.9494499999999997</v>
      </c>
      <c r="D989">
        <v>4.2008929999999998E-3</v>
      </c>
    </row>
    <row r="990" spans="1:4">
      <c r="A990" t="s">
        <v>147</v>
      </c>
      <c r="B990" t="s">
        <v>148</v>
      </c>
      <c r="C990" t="s">
        <v>149</v>
      </c>
      <c r="D990" t="s">
        <v>150</v>
      </c>
    </row>
    <row r="991" spans="1:4">
      <c r="A991" t="s">
        <v>137</v>
      </c>
      <c r="B991" t="s">
        <v>188</v>
      </c>
    </row>
    <row r="992" spans="1:4">
      <c r="A992" s="13">
        <v>44116</v>
      </c>
      <c r="B992" s="45">
        <v>0.75954861111111116</v>
      </c>
    </row>
    <row r="993" spans="1:4">
      <c r="A993">
        <v>10034.226199999999</v>
      </c>
      <c r="B993">
        <v>6.7240000000000002</v>
      </c>
      <c r="C993">
        <v>1591.5</v>
      </c>
      <c r="D993">
        <v>0.1</v>
      </c>
    </row>
    <row r="994" spans="1:4">
      <c r="A994">
        <v>10034.2263</v>
      </c>
      <c r="B994">
        <v>6.7140000000000004</v>
      </c>
      <c r="C994">
        <v>1591.5</v>
      </c>
      <c r="D994">
        <v>0.1</v>
      </c>
    </row>
    <row r="995" spans="1:4">
      <c r="A995">
        <v>10034.2256</v>
      </c>
      <c r="B995">
        <v>6.7220000000000004</v>
      </c>
      <c r="C995">
        <v>1591.5</v>
      </c>
      <c r="D995">
        <v>0.1</v>
      </c>
    </row>
    <row r="996" spans="1:4">
      <c r="A996">
        <v>10034.225899999999</v>
      </c>
      <c r="B996">
        <v>6.7140000000000004</v>
      </c>
      <c r="C996">
        <v>1591.5</v>
      </c>
      <c r="D996">
        <v>0.1</v>
      </c>
    </row>
    <row r="997" spans="1:4">
      <c r="A997">
        <v>10034.2264</v>
      </c>
      <c r="B997">
        <v>6.7160000000000002</v>
      </c>
      <c r="C997">
        <v>1591.5</v>
      </c>
      <c r="D997">
        <v>0.1</v>
      </c>
    </row>
    <row r="998" spans="1:4">
      <c r="A998">
        <v>10034.2269</v>
      </c>
      <c r="B998">
        <v>6.7069999999999999</v>
      </c>
      <c r="C998">
        <v>1591.5</v>
      </c>
      <c r="D998">
        <v>0.1</v>
      </c>
    </row>
    <row r="999" spans="1:4">
      <c r="A999">
        <v>10034.226699999999</v>
      </c>
      <c r="B999">
        <v>6.7169999999999996</v>
      </c>
      <c r="C999">
        <v>1591.5</v>
      </c>
      <c r="D999">
        <v>0.1</v>
      </c>
    </row>
    <row r="1000" spans="1:4">
      <c r="A1000">
        <v>10034.2266</v>
      </c>
      <c r="B1000">
        <v>6.73</v>
      </c>
      <c r="C1000">
        <v>1591.5</v>
      </c>
      <c r="D1000">
        <v>0.1</v>
      </c>
    </row>
    <row r="1001" spans="1:4">
      <c r="A1001">
        <v>10034.225700000001</v>
      </c>
      <c r="B1001">
        <v>6.7169999999999996</v>
      </c>
      <c r="C1001">
        <v>1591.5</v>
      </c>
      <c r="D1001">
        <v>0.1</v>
      </c>
    </row>
    <row r="1002" spans="1:4">
      <c r="A1002">
        <v>10034.2269</v>
      </c>
      <c r="B1002">
        <v>6.7210000000000001</v>
      </c>
      <c r="C1002">
        <v>1591.5</v>
      </c>
      <c r="D1002">
        <v>0.1</v>
      </c>
    </row>
    <row r="1003" spans="1:4">
      <c r="A1003">
        <v>10034.227199999999</v>
      </c>
      <c r="B1003">
        <v>6.7229999999999999</v>
      </c>
      <c r="C1003">
        <v>1591.5</v>
      </c>
      <c r="D1003">
        <v>0.1</v>
      </c>
    </row>
    <row r="1004" spans="1:4">
      <c r="A1004">
        <v>10034.227199999999</v>
      </c>
      <c r="B1004">
        <v>6.7160000000000002</v>
      </c>
      <c r="C1004">
        <v>1591.5</v>
      </c>
      <c r="D1004">
        <v>0.1</v>
      </c>
    </row>
    <row r="1005" spans="1:4">
      <c r="A1005">
        <v>10034.2279</v>
      </c>
      <c r="B1005">
        <v>6.7190000000000003</v>
      </c>
      <c r="C1005">
        <v>1591.5</v>
      </c>
      <c r="D1005">
        <v>0.1</v>
      </c>
    </row>
    <row r="1006" spans="1:4">
      <c r="A1006">
        <v>10034.2263</v>
      </c>
      <c r="B1006">
        <v>6.726</v>
      </c>
      <c r="C1006">
        <v>1591.5</v>
      </c>
      <c r="D1006">
        <v>0.1</v>
      </c>
    </row>
    <row r="1007" spans="1:4">
      <c r="A1007">
        <v>10034.227500000001</v>
      </c>
      <c r="B1007">
        <v>6.7229999999999999</v>
      </c>
      <c r="C1007">
        <v>1591.5</v>
      </c>
      <c r="D1007">
        <v>0.1</v>
      </c>
    </row>
    <row r="1008" spans="1:4">
      <c r="A1008">
        <v>10034.227199999999</v>
      </c>
      <c r="B1008">
        <v>6.72</v>
      </c>
      <c r="C1008">
        <v>1591.5</v>
      </c>
      <c r="D1008">
        <v>0.1</v>
      </c>
    </row>
    <row r="1009" spans="1:4">
      <c r="A1009">
        <v>10034.2279</v>
      </c>
      <c r="B1009">
        <v>6.7229999999999999</v>
      </c>
      <c r="C1009">
        <v>1591.5</v>
      </c>
      <c r="D1009">
        <v>0.1</v>
      </c>
    </row>
    <row r="1010" spans="1:4">
      <c r="A1010">
        <v>10034.228300000001</v>
      </c>
      <c r="B1010">
        <v>6.7080000000000002</v>
      </c>
      <c r="C1010">
        <v>1591.5</v>
      </c>
      <c r="D1010">
        <v>0.1</v>
      </c>
    </row>
    <row r="1011" spans="1:4">
      <c r="A1011">
        <v>10034.2273</v>
      </c>
      <c r="B1011">
        <v>6.7169999999999996</v>
      </c>
      <c r="C1011">
        <v>1591.5</v>
      </c>
      <c r="D1011">
        <v>0.1</v>
      </c>
    </row>
    <row r="1012" spans="1:4">
      <c r="A1012">
        <v>10034.2287</v>
      </c>
      <c r="B1012">
        <v>6.7270000000000003</v>
      </c>
      <c r="C1012">
        <v>1591.5</v>
      </c>
      <c r="D1012">
        <v>0.1</v>
      </c>
    </row>
    <row r="1013" spans="1:4">
      <c r="A1013" t="s">
        <v>139</v>
      </c>
      <c r="B1013" t="s">
        <v>140</v>
      </c>
      <c r="C1013" t="s">
        <v>141</v>
      </c>
      <c r="D1013" t="s">
        <v>142</v>
      </c>
    </row>
    <row r="1014" spans="1:4">
      <c r="A1014" t="s">
        <v>143</v>
      </c>
      <c r="B1014" t="s">
        <v>144</v>
      </c>
      <c r="C1014" t="s">
        <v>145</v>
      </c>
      <c r="D1014" t="s">
        <v>146</v>
      </c>
    </row>
    <row r="1015" spans="1:4">
      <c r="A1015">
        <v>10034.22694</v>
      </c>
      <c r="B1015">
        <v>8.2720899999999997E-4</v>
      </c>
      <c r="C1015">
        <v>6.7191999999999998</v>
      </c>
      <c r="D1015">
        <v>5.7671479999999997E-3</v>
      </c>
    </row>
    <row r="1016" spans="1:4">
      <c r="A1016" t="s">
        <v>147</v>
      </c>
      <c r="B1016" t="s">
        <v>148</v>
      </c>
      <c r="C1016" t="s">
        <v>149</v>
      </c>
      <c r="D1016" t="s">
        <v>150</v>
      </c>
    </row>
    <row r="1017" spans="1:4">
      <c r="A1017" t="s">
        <v>137</v>
      </c>
      <c r="B1017" t="s">
        <v>189</v>
      </c>
    </row>
    <row r="1018" spans="1:4">
      <c r="A1018" s="13">
        <v>44116</v>
      </c>
      <c r="B1018" s="45">
        <v>0.76146990740740739</v>
      </c>
    </row>
    <row r="1019" spans="1:4">
      <c r="A1019">
        <v>10060.9467</v>
      </c>
      <c r="B1019">
        <v>6.7130000000000001</v>
      </c>
      <c r="C1019">
        <v>1591.5</v>
      </c>
      <c r="D1019">
        <v>0.1</v>
      </c>
    </row>
    <row r="1020" spans="1:4">
      <c r="A1020">
        <v>10060.9462</v>
      </c>
      <c r="B1020">
        <v>6.7130000000000001</v>
      </c>
      <c r="C1020">
        <v>1591.5</v>
      </c>
      <c r="D1020">
        <v>0.1</v>
      </c>
    </row>
    <row r="1021" spans="1:4">
      <c r="A1021">
        <v>10060.946599999999</v>
      </c>
      <c r="B1021">
        <v>6.7130000000000001</v>
      </c>
      <c r="C1021">
        <v>1591.5</v>
      </c>
      <c r="D1021">
        <v>0.1</v>
      </c>
    </row>
    <row r="1022" spans="1:4">
      <c r="A1022">
        <v>10060.946900000001</v>
      </c>
      <c r="B1022">
        <v>6.7149999999999999</v>
      </c>
      <c r="C1022">
        <v>1591.5</v>
      </c>
      <c r="D1022">
        <v>0.1</v>
      </c>
    </row>
    <row r="1023" spans="1:4">
      <c r="A1023">
        <v>10060.946400000001</v>
      </c>
      <c r="B1023">
        <v>6.7140000000000004</v>
      </c>
      <c r="C1023">
        <v>1591.5</v>
      </c>
      <c r="D1023">
        <v>0.1</v>
      </c>
    </row>
    <row r="1024" spans="1:4">
      <c r="A1024">
        <v>10060.947700000001</v>
      </c>
      <c r="B1024">
        <v>6.718</v>
      </c>
      <c r="C1024">
        <v>1591.5</v>
      </c>
      <c r="D1024">
        <v>0.1</v>
      </c>
    </row>
    <row r="1025" spans="1:4">
      <c r="A1025">
        <v>10060.9475</v>
      </c>
      <c r="B1025">
        <v>6.718</v>
      </c>
      <c r="C1025">
        <v>1591.5</v>
      </c>
      <c r="D1025">
        <v>0.1</v>
      </c>
    </row>
    <row r="1026" spans="1:4">
      <c r="A1026">
        <v>10060.947399999999</v>
      </c>
      <c r="B1026">
        <v>6.7140000000000004</v>
      </c>
      <c r="C1026">
        <v>1591.5</v>
      </c>
      <c r="D1026">
        <v>0.1</v>
      </c>
    </row>
    <row r="1027" spans="1:4">
      <c r="A1027">
        <v>10060.947899999999</v>
      </c>
      <c r="B1027">
        <v>6.72</v>
      </c>
      <c r="C1027">
        <v>1591.5</v>
      </c>
      <c r="D1027">
        <v>0.1</v>
      </c>
    </row>
    <row r="1028" spans="1:4">
      <c r="A1028">
        <v>10060.946400000001</v>
      </c>
      <c r="B1028">
        <v>6.7309999999999999</v>
      </c>
      <c r="C1028">
        <v>1591.5</v>
      </c>
      <c r="D1028">
        <v>0.1</v>
      </c>
    </row>
    <row r="1029" spans="1:4">
      <c r="A1029">
        <v>10060.948399999999</v>
      </c>
      <c r="B1029">
        <v>6.7140000000000004</v>
      </c>
      <c r="C1029">
        <v>1591.5</v>
      </c>
      <c r="D1029">
        <v>0.1</v>
      </c>
    </row>
    <row r="1030" spans="1:4">
      <c r="A1030">
        <v>10060.947399999999</v>
      </c>
      <c r="B1030">
        <v>6.7140000000000004</v>
      </c>
      <c r="C1030">
        <v>1591.5</v>
      </c>
      <c r="D1030">
        <v>0.1</v>
      </c>
    </row>
    <row r="1031" spans="1:4">
      <c r="A1031">
        <v>10060.9478</v>
      </c>
      <c r="B1031">
        <v>6.71</v>
      </c>
      <c r="C1031">
        <v>1591.5</v>
      </c>
      <c r="D1031">
        <v>0.1</v>
      </c>
    </row>
    <row r="1032" spans="1:4">
      <c r="A1032">
        <v>10060.9483</v>
      </c>
      <c r="B1032">
        <v>6.702</v>
      </c>
      <c r="C1032">
        <v>1591.5</v>
      </c>
      <c r="D1032">
        <v>0.1</v>
      </c>
    </row>
    <row r="1033" spans="1:4">
      <c r="A1033">
        <v>10060.9473</v>
      </c>
      <c r="B1033">
        <v>6.7190000000000003</v>
      </c>
      <c r="C1033">
        <v>1591.5</v>
      </c>
      <c r="D1033">
        <v>0.1</v>
      </c>
    </row>
    <row r="1034" spans="1:4">
      <c r="A1034">
        <v>10060.9483</v>
      </c>
      <c r="B1034">
        <v>6.7290000000000001</v>
      </c>
      <c r="C1034">
        <v>1591.5</v>
      </c>
      <c r="D1034">
        <v>0.1</v>
      </c>
    </row>
    <row r="1035" spans="1:4">
      <c r="A1035">
        <v>10060.948</v>
      </c>
      <c r="B1035">
        <v>6.7119999999999997</v>
      </c>
      <c r="C1035">
        <v>1591.5</v>
      </c>
      <c r="D1035">
        <v>0.1</v>
      </c>
    </row>
    <row r="1036" spans="1:4">
      <c r="A1036">
        <v>10060.9485</v>
      </c>
      <c r="B1036">
        <v>6.7089999999999996</v>
      </c>
      <c r="C1036">
        <v>1591.5</v>
      </c>
      <c r="D1036">
        <v>0.1</v>
      </c>
    </row>
    <row r="1037" spans="1:4">
      <c r="A1037">
        <v>10060.9485</v>
      </c>
      <c r="B1037">
        <v>6.72</v>
      </c>
      <c r="C1037">
        <v>1591.5</v>
      </c>
      <c r="D1037">
        <v>0.1</v>
      </c>
    </row>
    <row r="1038" spans="1:4">
      <c r="A1038">
        <v>10060.9494</v>
      </c>
      <c r="B1038">
        <v>6.7229999999999999</v>
      </c>
      <c r="C1038">
        <v>1591.5</v>
      </c>
      <c r="D1038">
        <v>0.1</v>
      </c>
    </row>
    <row r="1039" spans="1:4">
      <c r="A1039" t="s">
        <v>139</v>
      </c>
      <c r="B1039" t="s">
        <v>140</v>
      </c>
      <c r="C1039" t="s">
        <v>141</v>
      </c>
      <c r="D1039" t="s">
        <v>142</v>
      </c>
    </row>
    <row r="1040" spans="1:4">
      <c r="A1040" t="s">
        <v>143</v>
      </c>
      <c r="B1040" t="s">
        <v>144</v>
      </c>
      <c r="C1040" t="s">
        <v>145</v>
      </c>
      <c r="D1040" t="s">
        <v>146</v>
      </c>
    </row>
    <row r="1041" spans="1:4">
      <c r="A1041">
        <v>10060.94758</v>
      </c>
      <c r="B1041">
        <v>8.3940499999999999E-4</v>
      </c>
      <c r="C1041">
        <v>6.7160500000000001</v>
      </c>
      <c r="D1041">
        <v>6.4534869999999999E-3</v>
      </c>
    </row>
    <row r="1042" spans="1:4">
      <c r="A1042" t="s">
        <v>147</v>
      </c>
      <c r="B1042" t="s">
        <v>148</v>
      </c>
      <c r="C1042" t="s">
        <v>149</v>
      </c>
      <c r="D1042" t="s">
        <v>150</v>
      </c>
    </row>
    <row r="1043" spans="1:4">
      <c r="A1043" t="s">
        <v>137</v>
      </c>
      <c r="B1043" t="s">
        <v>190</v>
      </c>
    </row>
    <row r="1044" spans="1:4">
      <c r="A1044" s="13">
        <v>44116</v>
      </c>
      <c r="B1044" s="45">
        <v>0.76324074074074078</v>
      </c>
    </row>
    <row r="1045" spans="1:4">
      <c r="A1045">
        <v>20052.317599999998</v>
      </c>
      <c r="B1045">
        <v>14.119</v>
      </c>
      <c r="C1045">
        <v>1591.5</v>
      </c>
      <c r="D1045">
        <v>0.1</v>
      </c>
    </row>
    <row r="1046" spans="1:4">
      <c r="A1046">
        <v>20052.317200000001</v>
      </c>
      <c r="B1046">
        <v>14.11</v>
      </c>
      <c r="C1046">
        <v>1591.5</v>
      </c>
      <c r="D1046">
        <v>0.1</v>
      </c>
    </row>
    <row r="1047" spans="1:4">
      <c r="A1047">
        <v>20052.316299999999</v>
      </c>
      <c r="B1047">
        <v>14.109</v>
      </c>
      <c r="C1047">
        <v>1591.5</v>
      </c>
      <c r="D1047">
        <v>0.1</v>
      </c>
    </row>
    <row r="1048" spans="1:4">
      <c r="A1048">
        <v>20052.3184</v>
      </c>
      <c r="B1048">
        <v>14.111000000000001</v>
      </c>
      <c r="C1048">
        <v>1591.5</v>
      </c>
      <c r="D1048">
        <v>0.1</v>
      </c>
    </row>
    <row r="1049" spans="1:4">
      <c r="A1049">
        <v>20052.317899999998</v>
      </c>
      <c r="B1049">
        <v>14.117000000000001</v>
      </c>
      <c r="C1049">
        <v>1591.5</v>
      </c>
      <c r="D1049">
        <v>0.1</v>
      </c>
    </row>
    <row r="1050" spans="1:4">
      <c r="A1050">
        <v>20052.318800000001</v>
      </c>
      <c r="B1050">
        <v>14.13</v>
      </c>
      <c r="C1050">
        <v>1591.5</v>
      </c>
      <c r="D1050">
        <v>0.1</v>
      </c>
    </row>
    <row r="1051" spans="1:4">
      <c r="A1051">
        <v>20052.317800000001</v>
      </c>
      <c r="B1051">
        <v>14.113</v>
      </c>
      <c r="C1051">
        <v>1591.5</v>
      </c>
      <c r="D1051">
        <v>0.1</v>
      </c>
    </row>
    <row r="1052" spans="1:4">
      <c r="A1052">
        <v>20052.320100000001</v>
      </c>
      <c r="B1052">
        <v>14.11</v>
      </c>
      <c r="C1052">
        <v>1591.5</v>
      </c>
      <c r="D1052">
        <v>0.1</v>
      </c>
    </row>
    <row r="1053" spans="1:4">
      <c r="A1053">
        <v>20052.319899999999</v>
      </c>
      <c r="B1053">
        <v>14.138999999999999</v>
      </c>
      <c r="C1053">
        <v>1591.5</v>
      </c>
      <c r="D1053">
        <v>0.1</v>
      </c>
    </row>
    <row r="1054" spans="1:4">
      <c r="A1054">
        <v>20052.319</v>
      </c>
      <c r="B1054">
        <v>14.125999999999999</v>
      </c>
      <c r="C1054">
        <v>1591.5</v>
      </c>
      <c r="D1054">
        <v>0.1</v>
      </c>
    </row>
    <row r="1055" spans="1:4">
      <c r="A1055">
        <v>20052.32</v>
      </c>
      <c r="B1055">
        <v>14.121</v>
      </c>
      <c r="C1055">
        <v>1591.5</v>
      </c>
      <c r="D1055">
        <v>0.1</v>
      </c>
    </row>
    <row r="1056" spans="1:4">
      <c r="A1056">
        <v>20052.318299999999</v>
      </c>
      <c r="B1056">
        <v>14.108000000000001</v>
      </c>
      <c r="C1056">
        <v>1591.5</v>
      </c>
      <c r="D1056">
        <v>0.1</v>
      </c>
    </row>
    <row r="1057" spans="1:4">
      <c r="A1057">
        <v>20052.318800000001</v>
      </c>
      <c r="B1057">
        <v>14.13</v>
      </c>
      <c r="C1057">
        <v>1591.5</v>
      </c>
      <c r="D1057">
        <v>0.1</v>
      </c>
    </row>
    <row r="1058" spans="1:4">
      <c r="A1058">
        <v>20052.319899999999</v>
      </c>
      <c r="B1058">
        <v>14.121</v>
      </c>
      <c r="C1058">
        <v>1591.5</v>
      </c>
      <c r="D1058">
        <v>0.1</v>
      </c>
    </row>
    <row r="1059" spans="1:4">
      <c r="A1059">
        <v>20052.320899999999</v>
      </c>
      <c r="B1059">
        <v>14.114000000000001</v>
      </c>
      <c r="C1059">
        <v>1591.5</v>
      </c>
      <c r="D1059">
        <v>0.1</v>
      </c>
    </row>
    <row r="1060" spans="1:4">
      <c r="A1060">
        <v>20052.318299999999</v>
      </c>
      <c r="B1060">
        <v>14.122999999999999</v>
      </c>
      <c r="C1060">
        <v>1591.5</v>
      </c>
      <c r="D1060">
        <v>0.1</v>
      </c>
    </row>
    <row r="1061" spans="1:4">
      <c r="A1061">
        <v>20052.320800000001</v>
      </c>
      <c r="B1061">
        <v>14.112</v>
      </c>
      <c r="C1061">
        <v>1591.5</v>
      </c>
      <c r="D1061">
        <v>0.1</v>
      </c>
    </row>
    <row r="1062" spans="1:4">
      <c r="A1062">
        <v>20052.321499999998</v>
      </c>
      <c r="B1062">
        <v>14.137</v>
      </c>
      <c r="C1062">
        <v>1591.5</v>
      </c>
      <c r="D1062">
        <v>0.1</v>
      </c>
    </row>
    <row r="1063" spans="1:4">
      <c r="A1063">
        <v>20052.3213</v>
      </c>
      <c r="B1063">
        <v>14.137</v>
      </c>
      <c r="C1063">
        <v>1591.5</v>
      </c>
      <c r="D1063">
        <v>0.1</v>
      </c>
    </row>
    <row r="1064" spans="1:4">
      <c r="A1064">
        <v>20052.318800000001</v>
      </c>
      <c r="B1064">
        <v>14.13</v>
      </c>
      <c r="C1064">
        <v>1591.5</v>
      </c>
      <c r="D1064">
        <v>0.1</v>
      </c>
    </row>
    <row r="1065" spans="1:4">
      <c r="A1065" t="s">
        <v>139</v>
      </c>
      <c r="B1065" t="s">
        <v>140</v>
      </c>
      <c r="C1065" t="s">
        <v>141</v>
      </c>
      <c r="D1065" t="s">
        <v>142</v>
      </c>
    </row>
    <row r="1066" spans="1:4">
      <c r="A1066" t="s">
        <v>143</v>
      </c>
      <c r="B1066" t="s">
        <v>144</v>
      </c>
      <c r="C1066" t="s">
        <v>145</v>
      </c>
      <c r="D1066" t="s">
        <v>146</v>
      </c>
    </row>
    <row r="1067" spans="1:4">
      <c r="A1067">
        <v>20052.319080000001</v>
      </c>
      <c r="B1067">
        <v>1.3908989999999999E-3</v>
      </c>
      <c r="C1067">
        <v>14.120850000000001</v>
      </c>
      <c r="D1067">
        <v>9.9412019999999997E-3</v>
      </c>
    </row>
    <row r="1068" spans="1:4">
      <c r="A1068" t="s">
        <v>147</v>
      </c>
      <c r="B1068" t="s">
        <v>148</v>
      </c>
      <c r="C1068" t="s">
        <v>149</v>
      </c>
      <c r="D1068" t="s">
        <v>150</v>
      </c>
    </row>
    <row r="1069" spans="1:4">
      <c r="A1069" t="s">
        <v>137</v>
      </c>
      <c r="B1069" t="s">
        <v>191</v>
      </c>
    </row>
    <row r="1070" spans="1:4">
      <c r="A1070" s="13">
        <v>44116</v>
      </c>
      <c r="B1070" s="45">
        <v>0.76511574074074085</v>
      </c>
    </row>
    <row r="1071" spans="1:4">
      <c r="A1071">
        <v>30063.9944</v>
      </c>
      <c r="B1071">
        <v>21.56</v>
      </c>
      <c r="C1071">
        <v>1591.5</v>
      </c>
      <c r="D1071">
        <v>0.03</v>
      </c>
    </row>
    <row r="1072" spans="1:4">
      <c r="A1072">
        <v>30063.987000000001</v>
      </c>
      <c r="B1072">
        <v>21.56</v>
      </c>
      <c r="C1072">
        <v>1591.5</v>
      </c>
      <c r="D1072">
        <v>0.03</v>
      </c>
    </row>
    <row r="1073" spans="1:4">
      <c r="A1073">
        <v>30063.989000000001</v>
      </c>
      <c r="B1073">
        <v>21.57</v>
      </c>
      <c r="C1073">
        <v>1591.5</v>
      </c>
      <c r="D1073">
        <v>0.03</v>
      </c>
    </row>
    <row r="1074" spans="1:4">
      <c r="A1074">
        <v>30063.984</v>
      </c>
      <c r="B1074">
        <v>21.59</v>
      </c>
      <c r="C1074">
        <v>1591.5</v>
      </c>
      <c r="D1074">
        <v>0.03</v>
      </c>
    </row>
    <row r="1075" spans="1:4">
      <c r="A1075">
        <v>30063.989000000001</v>
      </c>
      <c r="B1075">
        <v>21.59</v>
      </c>
      <c r="C1075">
        <v>1591.5</v>
      </c>
      <c r="D1075">
        <v>0.03</v>
      </c>
    </row>
    <row r="1076" spans="1:4">
      <c r="A1076">
        <v>30063.991000000002</v>
      </c>
      <c r="B1076">
        <v>21.6</v>
      </c>
      <c r="C1076">
        <v>1591.5</v>
      </c>
      <c r="D1076">
        <v>0.03</v>
      </c>
    </row>
    <row r="1077" spans="1:4">
      <c r="A1077">
        <v>30063.986099999998</v>
      </c>
      <c r="B1077">
        <v>21.6</v>
      </c>
      <c r="C1077">
        <v>1591.5</v>
      </c>
      <c r="D1077">
        <v>0.03</v>
      </c>
    </row>
    <row r="1078" spans="1:4">
      <c r="A1078">
        <v>30063.999</v>
      </c>
      <c r="B1078">
        <v>21.63</v>
      </c>
      <c r="C1078">
        <v>1591.5</v>
      </c>
      <c r="D1078">
        <v>0.03</v>
      </c>
    </row>
    <row r="1079" spans="1:4">
      <c r="A1079">
        <v>30063.991000000002</v>
      </c>
      <c r="B1079">
        <v>21.51</v>
      </c>
      <c r="C1079">
        <v>1591.5</v>
      </c>
      <c r="D1079">
        <v>0.03</v>
      </c>
    </row>
    <row r="1080" spans="1:4">
      <c r="A1080">
        <v>30063.992999999999</v>
      </c>
      <c r="B1080">
        <v>21.57</v>
      </c>
      <c r="C1080">
        <v>1591.5</v>
      </c>
      <c r="D1080">
        <v>0.03</v>
      </c>
    </row>
    <row r="1081" spans="1:4">
      <c r="A1081">
        <v>30063.996599999999</v>
      </c>
      <c r="B1081">
        <v>21.64</v>
      </c>
      <c r="C1081">
        <v>1591.5</v>
      </c>
      <c r="D1081">
        <v>0.03</v>
      </c>
    </row>
    <row r="1082" spans="1:4">
      <c r="A1082">
        <v>30063.999</v>
      </c>
      <c r="B1082">
        <v>21.69</v>
      </c>
      <c r="C1082">
        <v>1591.5</v>
      </c>
      <c r="D1082">
        <v>0.03</v>
      </c>
    </row>
    <row r="1083" spans="1:4">
      <c r="A1083">
        <v>30063.992999999999</v>
      </c>
      <c r="B1083">
        <v>21.63</v>
      </c>
      <c r="C1083">
        <v>1591.5</v>
      </c>
      <c r="D1083">
        <v>0.03</v>
      </c>
    </row>
    <row r="1084" spans="1:4">
      <c r="A1084">
        <v>30063.988300000001</v>
      </c>
      <c r="B1084">
        <v>21.56</v>
      </c>
      <c r="C1084">
        <v>1591.5</v>
      </c>
      <c r="D1084">
        <v>0.03</v>
      </c>
    </row>
    <row r="1085" spans="1:4">
      <c r="A1085">
        <v>30063.9997</v>
      </c>
      <c r="B1085">
        <v>21.56</v>
      </c>
      <c r="C1085">
        <v>1591.5</v>
      </c>
      <c r="D1085">
        <v>0.03</v>
      </c>
    </row>
    <row r="1086" spans="1:4">
      <c r="A1086">
        <v>30063.991000000002</v>
      </c>
      <c r="B1086">
        <v>21.61</v>
      </c>
      <c r="C1086">
        <v>1591.5</v>
      </c>
      <c r="D1086">
        <v>0.03</v>
      </c>
    </row>
    <row r="1087" spans="1:4">
      <c r="A1087">
        <v>30063.997200000002</v>
      </c>
      <c r="B1087">
        <v>21.59</v>
      </c>
      <c r="C1087">
        <v>1591.5</v>
      </c>
      <c r="D1087">
        <v>0.03</v>
      </c>
    </row>
    <row r="1088" spans="1:4">
      <c r="A1088">
        <v>30063.988000000001</v>
      </c>
      <c r="B1088">
        <v>21.74</v>
      </c>
      <c r="C1088">
        <v>1591.5</v>
      </c>
      <c r="D1088">
        <v>0.03</v>
      </c>
    </row>
    <row r="1089" spans="1:4">
      <c r="A1089">
        <v>30064.008000000002</v>
      </c>
      <c r="B1089">
        <v>21.52</v>
      </c>
      <c r="C1089">
        <v>1591.5</v>
      </c>
      <c r="D1089">
        <v>0.03</v>
      </c>
    </row>
    <row r="1090" spans="1:4">
      <c r="A1090">
        <v>30063.996999999999</v>
      </c>
      <c r="B1090">
        <v>21.6</v>
      </c>
      <c r="C1090">
        <v>1591.5</v>
      </c>
      <c r="D1090">
        <v>0.03</v>
      </c>
    </row>
    <row r="1091" spans="1:4">
      <c r="A1091" t="s">
        <v>139</v>
      </c>
      <c r="B1091" t="s">
        <v>140</v>
      </c>
      <c r="C1091" t="s">
        <v>141</v>
      </c>
      <c r="D1091" t="s">
        <v>142</v>
      </c>
    </row>
    <row r="1092" spans="1:4">
      <c r="A1092" t="s">
        <v>143</v>
      </c>
      <c r="B1092" t="s">
        <v>144</v>
      </c>
      <c r="C1092" t="s">
        <v>145</v>
      </c>
      <c r="D1092" t="s">
        <v>146</v>
      </c>
    </row>
    <row r="1093" spans="1:4">
      <c r="A1093">
        <v>30063.99307</v>
      </c>
      <c r="B1093">
        <v>5.6835970000000003E-3</v>
      </c>
      <c r="C1093">
        <v>21.596</v>
      </c>
      <c r="D1093">
        <v>5.1903757000000002E-2</v>
      </c>
    </row>
    <row r="1094" spans="1:4">
      <c r="A1094" t="s">
        <v>147</v>
      </c>
      <c r="B1094" t="s">
        <v>148</v>
      </c>
      <c r="C1094" t="s">
        <v>149</v>
      </c>
      <c r="D1094" t="s">
        <v>150</v>
      </c>
    </row>
    <row r="1095" spans="1:4">
      <c r="A1095" t="s">
        <v>137</v>
      </c>
      <c r="B1095" t="s">
        <v>192</v>
      </c>
    </row>
    <row r="1096" spans="1:4">
      <c r="A1096" s="13">
        <v>44116</v>
      </c>
      <c r="B1096" s="45">
        <v>0.76687500000000008</v>
      </c>
    </row>
    <row r="1097" spans="1:4">
      <c r="A1097">
        <v>40066.92</v>
      </c>
      <c r="B1097">
        <v>32.15</v>
      </c>
      <c r="C1097">
        <v>1591.5</v>
      </c>
      <c r="D1097">
        <v>0.03</v>
      </c>
    </row>
    <row r="1098" spans="1:4">
      <c r="A1098">
        <v>40066.917999999998</v>
      </c>
      <c r="B1098">
        <v>32.119999999999997</v>
      </c>
      <c r="C1098">
        <v>1591.5</v>
      </c>
      <c r="D1098">
        <v>0.03</v>
      </c>
    </row>
    <row r="1099" spans="1:4">
      <c r="A1099">
        <v>40066.93</v>
      </c>
      <c r="B1099">
        <v>32.1</v>
      </c>
      <c r="C1099">
        <v>1591.5</v>
      </c>
      <c r="D1099">
        <v>0.03</v>
      </c>
    </row>
    <row r="1100" spans="1:4">
      <c r="A1100">
        <v>40066.921900000001</v>
      </c>
      <c r="B1100">
        <v>32.049999999999997</v>
      </c>
      <c r="C1100">
        <v>1591.5</v>
      </c>
      <c r="D1100">
        <v>0.03</v>
      </c>
    </row>
    <row r="1101" spans="1:4">
      <c r="A1101">
        <v>40066.917000000001</v>
      </c>
      <c r="B1101">
        <v>32.03</v>
      </c>
      <c r="C1101">
        <v>1591.5</v>
      </c>
      <c r="D1101">
        <v>0.03</v>
      </c>
    </row>
    <row r="1102" spans="1:4">
      <c r="A1102">
        <v>40066.917999999998</v>
      </c>
      <c r="B1102">
        <v>32</v>
      </c>
      <c r="C1102">
        <v>1591.5</v>
      </c>
      <c r="D1102">
        <v>0.03</v>
      </c>
    </row>
    <row r="1103" spans="1:4">
      <c r="A1103">
        <v>40066.925999999999</v>
      </c>
      <c r="B1103">
        <v>32.04</v>
      </c>
      <c r="C1103">
        <v>1591.5</v>
      </c>
      <c r="D1103">
        <v>0.03</v>
      </c>
    </row>
    <row r="1104" spans="1:4">
      <c r="A1104">
        <v>40066.922200000001</v>
      </c>
      <c r="B1104">
        <v>32.17</v>
      </c>
      <c r="C1104">
        <v>1591.5</v>
      </c>
      <c r="D1104">
        <v>0.03</v>
      </c>
    </row>
    <row r="1105" spans="1:4">
      <c r="A1105">
        <v>40066.917000000001</v>
      </c>
      <c r="B1105">
        <v>32.15</v>
      </c>
      <c r="C1105">
        <v>1591.5</v>
      </c>
      <c r="D1105">
        <v>0.03</v>
      </c>
    </row>
    <row r="1106" spans="1:4">
      <c r="A1106">
        <v>40066.928</v>
      </c>
      <c r="B1106">
        <v>32.04</v>
      </c>
      <c r="C1106">
        <v>1591.5</v>
      </c>
      <c r="D1106">
        <v>0.03</v>
      </c>
    </row>
    <row r="1107" spans="1:4">
      <c r="A1107">
        <v>40066.923000000003</v>
      </c>
      <c r="B1107">
        <v>32.07</v>
      </c>
      <c r="C1107">
        <v>1591.5</v>
      </c>
      <c r="D1107">
        <v>0.03</v>
      </c>
    </row>
    <row r="1108" spans="1:4">
      <c r="A1108">
        <v>40066.940999999999</v>
      </c>
      <c r="B1108">
        <v>31.94</v>
      </c>
      <c r="C1108">
        <v>1591.5</v>
      </c>
      <c r="D1108">
        <v>0.03</v>
      </c>
    </row>
    <row r="1109" spans="1:4">
      <c r="A1109">
        <v>40066.927000000003</v>
      </c>
      <c r="B1109">
        <v>32.1</v>
      </c>
      <c r="C1109">
        <v>1591.5</v>
      </c>
      <c r="D1109">
        <v>0.03</v>
      </c>
    </row>
    <row r="1110" spans="1:4">
      <c r="A1110">
        <v>40066.917000000001</v>
      </c>
      <c r="B1110">
        <v>31.98</v>
      </c>
      <c r="C1110">
        <v>1591.5</v>
      </c>
      <c r="D1110">
        <v>0.03</v>
      </c>
    </row>
    <row r="1111" spans="1:4">
      <c r="A1111">
        <v>40066.940999999999</v>
      </c>
      <c r="B1111">
        <v>32.119999999999997</v>
      </c>
      <c r="C1111">
        <v>1591.5</v>
      </c>
      <c r="D1111">
        <v>0.03</v>
      </c>
    </row>
    <row r="1112" spans="1:4">
      <c r="A1112">
        <v>40066.924500000001</v>
      </c>
      <c r="B1112">
        <v>32.01</v>
      </c>
      <c r="C1112">
        <v>1591.5</v>
      </c>
      <c r="D1112">
        <v>0.03</v>
      </c>
    </row>
    <row r="1113" spans="1:4">
      <c r="A1113">
        <v>40066.938000000002</v>
      </c>
      <c r="B1113">
        <v>31.96</v>
      </c>
      <c r="C1113">
        <v>1591.5</v>
      </c>
      <c r="D1113">
        <v>0.03</v>
      </c>
    </row>
    <row r="1114" spans="1:4">
      <c r="A1114">
        <v>40066.928999999996</v>
      </c>
      <c r="B1114">
        <v>32</v>
      </c>
      <c r="C1114">
        <v>1591.5</v>
      </c>
      <c r="D1114">
        <v>0.03</v>
      </c>
    </row>
    <row r="1115" spans="1:4">
      <c r="A1115">
        <v>40066.928999999996</v>
      </c>
      <c r="B1115">
        <v>32.07</v>
      </c>
      <c r="C1115">
        <v>1591.5</v>
      </c>
      <c r="D1115">
        <v>0.03</v>
      </c>
    </row>
    <row r="1116" spans="1:4">
      <c r="A1116">
        <v>40066.925999999999</v>
      </c>
      <c r="B1116">
        <v>31.96</v>
      </c>
      <c r="C1116">
        <v>1591.5</v>
      </c>
      <c r="D1116">
        <v>0.03</v>
      </c>
    </row>
    <row r="1117" spans="1:4">
      <c r="A1117" t="s">
        <v>139</v>
      </c>
      <c r="B1117" t="s">
        <v>140</v>
      </c>
      <c r="C1117" t="s">
        <v>141</v>
      </c>
      <c r="D1117" t="s">
        <v>142</v>
      </c>
    </row>
    <row r="1118" spans="1:4">
      <c r="A1118" t="s">
        <v>143</v>
      </c>
      <c r="B1118" t="s">
        <v>144</v>
      </c>
      <c r="C1118" t="s">
        <v>145</v>
      </c>
      <c r="D1118" t="s">
        <v>146</v>
      </c>
    </row>
    <row r="1119" spans="1:4">
      <c r="A1119">
        <v>40066.92568</v>
      </c>
      <c r="B1119">
        <v>7.3500070000000004E-3</v>
      </c>
      <c r="C1119">
        <v>32.052999999999997</v>
      </c>
      <c r="D1119">
        <v>6.7163977999999999E-2</v>
      </c>
    </row>
    <row r="1120" spans="1:4">
      <c r="A1120" t="s">
        <v>147</v>
      </c>
      <c r="B1120" t="s">
        <v>148</v>
      </c>
      <c r="C1120" t="s">
        <v>149</v>
      </c>
      <c r="D1120" t="s">
        <v>150</v>
      </c>
    </row>
    <row r="1121" spans="1:4">
      <c r="A1121" t="s">
        <v>137</v>
      </c>
      <c r="B1121" t="s">
        <v>193</v>
      </c>
    </row>
    <row r="1122" spans="1:4">
      <c r="A1122" s="13">
        <v>44116</v>
      </c>
      <c r="B1122" s="45">
        <v>0.76844907407407403</v>
      </c>
    </row>
    <row r="1123" spans="1:4">
      <c r="A1123">
        <v>50072.953000000001</v>
      </c>
      <c r="B1123">
        <v>44.52</v>
      </c>
      <c r="C1123">
        <v>1591.5</v>
      </c>
      <c r="D1123">
        <v>0.03</v>
      </c>
    </row>
    <row r="1124" spans="1:4">
      <c r="A1124">
        <v>50072.947999999997</v>
      </c>
      <c r="B1124">
        <v>44.6</v>
      </c>
      <c r="C1124">
        <v>1591.5</v>
      </c>
      <c r="D1124">
        <v>0.03</v>
      </c>
    </row>
    <row r="1125" spans="1:4">
      <c r="A1125">
        <v>50072.953000000001</v>
      </c>
      <c r="B1125">
        <v>44.57</v>
      </c>
      <c r="C1125">
        <v>1591.5</v>
      </c>
      <c r="D1125">
        <v>0.03</v>
      </c>
    </row>
    <row r="1126" spans="1:4">
      <c r="A1126">
        <v>50072.964</v>
      </c>
      <c r="B1126">
        <v>44.57</v>
      </c>
      <c r="C1126">
        <v>1591.5</v>
      </c>
      <c r="D1126">
        <v>0.03</v>
      </c>
    </row>
    <row r="1127" spans="1:4">
      <c r="A1127">
        <v>50072.953000000001</v>
      </c>
      <c r="B1127">
        <v>44.7</v>
      </c>
      <c r="C1127">
        <v>1591.5</v>
      </c>
      <c r="D1127">
        <v>0.03</v>
      </c>
    </row>
    <row r="1128" spans="1:4">
      <c r="A1128">
        <v>50072.932000000001</v>
      </c>
      <c r="B1128">
        <v>44.73</v>
      </c>
      <c r="C1128">
        <v>1591.5</v>
      </c>
      <c r="D1128">
        <v>0.03</v>
      </c>
    </row>
    <row r="1129" spans="1:4">
      <c r="A1129">
        <v>50072.941200000001</v>
      </c>
      <c r="B1129">
        <v>44.8</v>
      </c>
      <c r="C1129">
        <v>1591.5</v>
      </c>
      <c r="D1129">
        <v>0.03</v>
      </c>
    </row>
    <row r="1130" spans="1:4">
      <c r="A1130">
        <v>50072.95</v>
      </c>
      <c r="B1130">
        <v>44.57</v>
      </c>
      <c r="C1130">
        <v>1591.5</v>
      </c>
      <c r="D1130">
        <v>0.03</v>
      </c>
    </row>
    <row r="1131" spans="1:4">
      <c r="A1131">
        <v>50072.951999999997</v>
      </c>
      <c r="B1131">
        <v>44.67</v>
      </c>
      <c r="C1131">
        <v>1591.5</v>
      </c>
      <c r="D1131">
        <v>0.03</v>
      </c>
    </row>
    <row r="1132" spans="1:4">
      <c r="A1132">
        <v>50072.942000000003</v>
      </c>
      <c r="B1132">
        <v>44.72</v>
      </c>
      <c r="C1132">
        <v>1591.5</v>
      </c>
      <c r="D1132">
        <v>0.03</v>
      </c>
    </row>
    <row r="1133" spans="1:4">
      <c r="A1133">
        <v>50072.955000000002</v>
      </c>
      <c r="B1133">
        <v>44.64</v>
      </c>
      <c r="C1133">
        <v>1591.5</v>
      </c>
      <c r="D1133">
        <v>0.03</v>
      </c>
    </row>
    <row r="1134" spans="1:4">
      <c r="A1134">
        <v>50072.942999999999</v>
      </c>
      <c r="B1134">
        <v>44.69</v>
      </c>
      <c r="C1134">
        <v>1591.5</v>
      </c>
      <c r="D1134">
        <v>0.03</v>
      </c>
    </row>
    <row r="1135" spans="1:4">
      <c r="A1135">
        <v>50072.942999999999</v>
      </c>
      <c r="B1135">
        <v>44.63</v>
      </c>
      <c r="C1135">
        <v>1591.5</v>
      </c>
      <c r="D1135">
        <v>0.03</v>
      </c>
    </row>
    <row r="1136" spans="1:4">
      <c r="A1136">
        <v>50072.955000000002</v>
      </c>
      <c r="B1136">
        <v>44.66</v>
      </c>
      <c r="C1136">
        <v>1591.5</v>
      </c>
      <c r="D1136">
        <v>0.03</v>
      </c>
    </row>
    <row r="1137" spans="1:4">
      <c r="A1137">
        <v>50072.959000000003</v>
      </c>
      <c r="B1137">
        <v>44.69</v>
      </c>
      <c r="C1137">
        <v>1591.5</v>
      </c>
      <c r="D1137">
        <v>0.03</v>
      </c>
    </row>
    <row r="1138" spans="1:4">
      <c r="A1138">
        <v>50072.949000000001</v>
      </c>
      <c r="B1138">
        <v>44.6</v>
      </c>
      <c r="C1138">
        <v>1591.5</v>
      </c>
      <c r="D1138">
        <v>0.03</v>
      </c>
    </row>
    <row r="1139" spans="1:4">
      <c r="A1139">
        <v>50072.955000000002</v>
      </c>
      <c r="B1139">
        <v>44.6</v>
      </c>
      <c r="C1139">
        <v>1591.5</v>
      </c>
      <c r="D1139">
        <v>0.03</v>
      </c>
    </row>
    <row r="1140" spans="1:4">
      <c r="A1140">
        <v>50072.95</v>
      </c>
      <c r="B1140">
        <v>44.6</v>
      </c>
      <c r="C1140">
        <v>1591.5</v>
      </c>
      <c r="D1140">
        <v>0.03</v>
      </c>
    </row>
    <row r="1141" spans="1:4">
      <c r="A1141">
        <v>50072.951999999997</v>
      </c>
      <c r="B1141">
        <v>44.67</v>
      </c>
      <c r="C1141">
        <v>1591.5</v>
      </c>
      <c r="D1141">
        <v>0.03</v>
      </c>
    </row>
    <row r="1142" spans="1:4">
      <c r="A1142">
        <v>50072.959600000002</v>
      </c>
      <c r="B1142">
        <v>44.72</v>
      </c>
      <c r="C1142">
        <v>1591.5</v>
      </c>
      <c r="D1142">
        <v>0.03</v>
      </c>
    </row>
    <row r="1143" spans="1:4">
      <c r="A1143" t="s">
        <v>139</v>
      </c>
      <c r="B1143" t="s">
        <v>140</v>
      </c>
      <c r="C1143" t="s">
        <v>141</v>
      </c>
      <c r="D1143" t="s">
        <v>142</v>
      </c>
    </row>
    <row r="1144" spans="1:4">
      <c r="A1144" t="s">
        <v>143</v>
      </c>
      <c r="B1144" t="s">
        <v>144</v>
      </c>
      <c r="C1144" t="s">
        <v>145</v>
      </c>
      <c r="D1144" t="s">
        <v>146</v>
      </c>
    </row>
    <row r="1145" spans="1:4">
      <c r="A1145">
        <v>50072.950440000001</v>
      </c>
      <c r="B1145">
        <v>7.2240159999999998E-3</v>
      </c>
      <c r="C1145">
        <v>44.647500000000001</v>
      </c>
      <c r="D1145">
        <v>6.7740312999999996E-2</v>
      </c>
    </row>
    <row r="1146" spans="1:4">
      <c r="A1146" t="s">
        <v>147</v>
      </c>
      <c r="B1146" t="s">
        <v>148</v>
      </c>
      <c r="C1146" t="s">
        <v>149</v>
      </c>
      <c r="D1146" t="s">
        <v>150</v>
      </c>
    </row>
    <row r="1147" spans="1:4">
      <c r="A1147" t="s">
        <v>137</v>
      </c>
      <c r="B1147" t="s">
        <v>194</v>
      </c>
    </row>
    <row r="1148" spans="1:4">
      <c r="A1148" s="13">
        <v>44116</v>
      </c>
      <c r="B1148" s="45">
        <v>0.77008101851851851</v>
      </c>
    </row>
    <row r="1149" spans="1:4">
      <c r="A1149">
        <v>60084.285000000003</v>
      </c>
      <c r="B1149">
        <v>58.6</v>
      </c>
      <c r="C1149">
        <v>1591.5</v>
      </c>
      <c r="D1149">
        <v>0.03</v>
      </c>
    </row>
    <row r="1150" spans="1:4">
      <c r="A1150">
        <v>60084.300999999999</v>
      </c>
      <c r="B1150">
        <v>58.7</v>
      </c>
      <c r="C1150">
        <v>1591.5</v>
      </c>
      <c r="D1150">
        <v>0.03</v>
      </c>
    </row>
    <row r="1151" spans="1:4">
      <c r="A1151">
        <v>60084.300999999999</v>
      </c>
      <c r="B1151">
        <v>58.4</v>
      </c>
      <c r="C1151">
        <v>1591.5</v>
      </c>
      <c r="D1151">
        <v>0.03</v>
      </c>
    </row>
    <row r="1152" spans="1:4">
      <c r="A1152">
        <v>60084.313000000002</v>
      </c>
      <c r="B1152">
        <v>58.7</v>
      </c>
      <c r="C1152">
        <v>1591.5</v>
      </c>
      <c r="D1152">
        <v>0.03</v>
      </c>
    </row>
    <row r="1153" spans="1:4">
      <c r="A1153">
        <v>60084.294000000002</v>
      </c>
      <c r="B1153">
        <v>58.5</v>
      </c>
      <c r="C1153">
        <v>1591.5</v>
      </c>
      <c r="D1153">
        <v>0.03</v>
      </c>
    </row>
    <row r="1154" spans="1:4">
      <c r="A1154">
        <v>60084.3</v>
      </c>
      <c r="B1154">
        <v>58.5</v>
      </c>
      <c r="C1154">
        <v>1591.5</v>
      </c>
      <c r="D1154">
        <v>0.03</v>
      </c>
    </row>
    <row r="1155" spans="1:4">
      <c r="A1155">
        <v>60084.286999999997</v>
      </c>
      <c r="B1155">
        <v>58.6</v>
      </c>
      <c r="C1155">
        <v>1591.5</v>
      </c>
      <c r="D1155">
        <v>0.03</v>
      </c>
    </row>
    <row r="1156" spans="1:4">
      <c r="A1156">
        <v>60084.290999999997</v>
      </c>
      <c r="B1156">
        <v>58.5</v>
      </c>
      <c r="C1156">
        <v>1591.5</v>
      </c>
      <c r="D1156">
        <v>0.03</v>
      </c>
    </row>
    <row r="1157" spans="1:4">
      <c r="A1157">
        <v>60084.294000000002</v>
      </c>
      <c r="B1157">
        <v>58.5</v>
      </c>
      <c r="C1157">
        <v>1591.5</v>
      </c>
      <c r="D1157">
        <v>0.03</v>
      </c>
    </row>
    <row r="1158" spans="1:4">
      <c r="A1158">
        <v>60084.29</v>
      </c>
      <c r="B1158">
        <v>58.4</v>
      </c>
      <c r="C1158">
        <v>1591.5</v>
      </c>
      <c r="D1158">
        <v>0.03</v>
      </c>
    </row>
    <row r="1159" spans="1:4">
      <c r="A1159">
        <v>60084.296999999999</v>
      </c>
      <c r="B1159">
        <v>58.6</v>
      </c>
      <c r="C1159">
        <v>1591.5</v>
      </c>
      <c r="D1159">
        <v>0.03</v>
      </c>
    </row>
    <row r="1160" spans="1:4">
      <c r="A1160">
        <v>60084.3</v>
      </c>
      <c r="B1160">
        <v>58.5</v>
      </c>
      <c r="C1160">
        <v>1591.5</v>
      </c>
      <c r="D1160">
        <v>0.03</v>
      </c>
    </row>
    <row r="1161" spans="1:4">
      <c r="A1161">
        <v>60084.303</v>
      </c>
      <c r="B1161">
        <v>58.4</v>
      </c>
      <c r="C1161">
        <v>1591.5</v>
      </c>
      <c r="D1161">
        <v>0.03</v>
      </c>
    </row>
    <row r="1162" spans="1:4">
      <c r="A1162">
        <v>60084.305999999997</v>
      </c>
      <c r="B1162">
        <v>58.5</v>
      </c>
      <c r="C1162">
        <v>1591.5</v>
      </c>
      <c r="D1162">
        <v>0.03</v>
      </c>
    </row>
    <row r="1163" spans="1:4">
      <c r="A1163">
        <v>60084.305</v>
      </c>
      <c r="B1163">
        <v>58.5</v>
      </c>
      <c r="C1163">
        <v>1591.5</v>
      </c>
      <c r="D1163">
        <v>0.03</v>
      </c>
    </row>
    <row r="1164" spans="1:4">
      <c r="A1164">
        <v>60084.277999999998</v>
      </c>
      <c r="B1164">
        <v>58.5</v>
      </c>
      <c r="C1164">
        <v>1591.5</v>
      </c>
      <c r="D1164">
        <v>0.03</v>
      </c>
    </row>
    <row r="1165" spans="1:4">
      <c r="A1165">
        <v>60084.317999999999</v>
      </c>
      <c r="B1165">
        <v>58.6</v>
      </c>
      <c r="C1165">
        <v>1591.5</v>
      </c>
      <c r="D1165">
        <v>0.03</v>
      </c>
    </row>
    <row r="1166" spans="1:4">
      <c r="A1166">
        <v>60084.290999999997</v>
      </c>
      <c r="B1166">
        <v>58.5</v>
      </c>
      <c r="C1166">
        <v>1591.5</v>
      </c>
      <c r="D1166">
        <v>0.03</v>
      </c>
    </row>
    <row r="1167" spans="1:4">
      <c r="A1167">
        <v>60084.288999999997</v>
      </c>
      <c r="B1167">
        <v>58.3</v>
      </c>
      <c r="C1167">
        <v>1591.5</v>
      </c>
      <c r="D1167">
        <v>0.03</v>
      </c>
    </row>
    <row r="1168" spans="1:4">
      <c r="A1168">
        <v>60084.303</v>
      </c>
      <c r="B1168">
        <v>58.4</v>
      </c>
      <c r="C1168">
        <v>1591.5</v>
      </c>
      <c r="D1168">
        <v>0.03</v>
      </c>
    </row>
    <row r="1169" spans="1:4">
      <c r="A1169" t="s">
        <v>139</v>
      </c>
      <c r="B1169" t="s">
        <v>140</v>
      </c>
      <c r="C1169" t="s">
        <v>141</v>
      </c>
      <c r="D1169" t="s">
        <v>142</v>
      </c>
    </row>
    <row r="1170" spans="1:4">
      <c r="A1170" t="s">
        <v>143</v>
      </c>
      <c r="B1170" t="s">
        <v>144</v>
      </c>
      <c r="C1170" t="s">
        <v>145</v>
      </c>
      <c r="D1170" t="s">
        <v>146</v>
      </c>
    </row>
    <row r="1171" spans="1:4">
      <c r="A1171">
        <v>60084.297299999998</v>
      </c>
      <c r="B1171">
        <v>9.4079750000000007E-3</v>
      </c>
      <c r="C1171">
        <v>58.51</v>
      </c>
      <c r="D1171">
        <v>9.9498744E-2</v>
      </c>
    </row>
    <row r="1172" spans="1:4">
      <c r="A1172" t="s">
        <v>147</v>
      </c>
      <c r="B1172" t="s">
        <v>148</v>
      </c>
      <c r="C1172" t="s">
        <v>149</v>
      </c>
      <c r="D1172" t="s">
        <v>150</v>
      </c>
    </row>
    <row r="1173" spans="1:4">
      <c r="A1173" t="s">
        <v>137</v>
      </c>
      <c r="B1173" t="s">
        <v>195</v>
      </c>
    </row>
    <row r="1174" spans="1:4">
      <c r="A1174" s="13">
        <v>44116</v>
      </c>
      <c r="B1174" s="45">
        <v>0.77421296296296294</v>
      </c>
    </row>
    <row r="1175" spans="1:4">
      <c r="A1175">
        <v>70075.952000000005</v>
      </c>
      <c r="B1175">
        <v>73.099999999999994</v>
      </c>
      <c r="C1175">
        <v>1591.5</v>
      </c>
      <c r="D1175">
        <v>0.01</v>
      </c>
    </row>
    <row r="1176" spans="1:4">
      <c r="A1176">
        <v>70075.902000000002</v>
      </c>
      <c r="B1176">
        <v>73</v>
      </c>
      <c r="C1176">
        <v>1591.5</v>
      </c>
      <c r="D1176">
        <v>0.01</v>
      </c>
    </row>
    <row r="1177" spans="1:4">
      <c r="A1177">
        <v>70075.915999999997</v>
      </c>
      <c r="B1177">
        <v>72.900000000000006</v>
      </c>
      <c r="C1177">
        <v>1591.5</v>
      </c>
      <c r="D1177">
        <v>0.01</v>
      </c>
    </row>
    <row r="1178" spans="1:4">
      <c r="A1178">
        <v>70075.941000000006</v>
      </c>
      <c r="B1178">
        <v>73</v>
      </c>
      <c r="C1178">
        <v>1591.5</v>
      </c>
      <c r="D1178">
        <v>0.01</v>
      </c>
    </row>
    <row r="1179" spans="1:4">
      <c r="A1179">
        <v>70075.959000000003</v>
      </c>
      <c r="B1179">
        <v>73.099999999999994</v>
      </c>
      <c r="C1179">
        <v>1591.5</v>
      </c>
      <c r="D1179">
        <v>0.01</v>
      </c>
    </row>
    <row r="1180" spans="1:4">
      <c r="A1180">
        <v>70075.993000000002</v>
      </c>
      <c r="B1180">
        <v>72.8</v>
      </c>
      <c r="C1180">
        <v>1591.5</v>
      </c>
      <c r="D1180">
        <v>0.01</v>
      </c>
    </row>
    <row r="1181" spans="1:4">
      <c r="A1181">
        <v>70075.877999999997</v>
      </c>
      <c r="B1181">
        <v>73.3</v>
      </c>
      <c r="C1181">
        <v>1591.5</v>
      </c>
      <c r="D1181">
        <v>0.01</v>
      </c>
    </row>
    <row r="1182" spans="1:4">
      <c r="A1182">
        <v>70075.95</v>
      </c>
      <c r="B1182">
        <v>72.900000000000006</v>
      </c>
      <c r="C1182">
        <v>1591.5</v>
      </c>
      <c r="D1182">
        <v>0.01</v>
      </c>
    </row>
    <row r="1183" spans="1:4">
      <c r="A1183">
        <v>70075.888999999996</v>
      </c>
      <c r="B1183">
        <v>72.900000000000006</v>
      </c>
      <c r="C1183">
        <v>1591.5</v>
      </c>
      <c r="D1183">
        <v>0.01</v>
      </c>
    </row>
    <row r="1184" spans="1:4">
      <c r="A1184">
        <v>70075.88</v>
      </c>
      <c r="B1184">
        <v>72.8</v>
      </c>
      <c r="C1184">
        <v>1591.5</v>
      </c>
      <c r="D1184">
        <v>0.01</v>
      </c>
    </row>
    <row r="1185" spans="1:4">
      <c r="A1185">
        <v>70075.94</v>
      </c>
      <c r="B1185">
        <v>73.3</v>
      </c>
      <c r="C1185">
        <v>1591.5</v>
      </c>
      <c r="D1185">
        <v>0.01</v>
      </c>
    </row>
    <row r="1186" spans="1:4">
      <c r="A1186">
        <v>70075.904999999999</v>
      </c>
      <c r="B1186">
        <v>73.7</v>
      </c>
      <c r="C1186">
        <v>1591.5</v>
      </c>
      <c r="D1186">
        <v>0.01</v>
      </c>
    </row>
    <row r="1187" spans="1:4">
      <c r="A1187">
        <v>70075.994999999995</v>
      </c>
      <c r="B1187">
        <v>73.7</v>
      </c>
      <c r="C1187">
        <v>1591.5</v>
      </c>
      <c r="D1187">
        <v>0.01</v>
      </c>
    </row>
    <row r="1188" spans="1:4">
      <c r="A1188">
        <v>70075.952000000005</v>
      </c>
      <c r="B1188">
        <v>73</v>
      </c>
      <c r="C1188">
        <v>1591.5</v>
      </c>
      <c r="D1188">
        <v>0.01</v>
      </c>
    </row>
    <row r="1189" spans="1:4">
      <c r="A1189">
        <v>70075.960000000006</v>
      </c>
      <c r="B1189">
        <v>72.8</v>
      </c>
      <c r="C1189">
        <v>1591.5</v>
      </c>
      <c r="D1189">
        <v>0.01</v>
      </c>
    </row>
    <row r="1190" spans="1:4">
      <c r="A1190">
        <v>70075.95</v>
      </c>
      <c r="B1190">
        <v>73.2</v>
      </c>
      <c r="C1190">
        <v>1591.5</v>
      </c>
      <c r="D1190">
        <v>0.01</v>
      </c>
    </row>
    <row r="1191" spans="1:4">
      <c r="A1191">
        <v>70075.952000000005</v>
      </c>
      <c r="B1191">
        <v>73.2</v>
      </c>
      <c r="C1191">
        <v>1591.5</v>
      </c>
      <c r="D1191">
        <v>0.01</v>
      </c>
    </row>
    <row r="1192" spans="1:4">
      <c r="A1192">
        <v>70075.947</v>
      </c>
      <c r="B1192">
        <v>73.2</v>
      </c>
      <c r="C1192">
        <v>1591.5</v>
      </c>
      <c r="D1192">
        <v>0.01</v>
      </c>
    </row>
    <row r="1193" spans="1:4">
      <c r="A1193">
        <v>70075.888999999996</v>
      </c>
      <c r="B1193">
        <v>72.900000000000006</v>
      </c>
      <c r="C1193">
        <v>1591.5</v>
      </c>
      <c r="D1193">
        <v>0.01</v>
      </c>
    </row>
    <row r="1194" spans="1:4">
      <c r="A1194">
        <v>70075.959000000003</v>
      </c>
      <c r="B1194">
        <v>72.599999999999994</v>
      </c>
      <c r="C1194">
        <v>1591.5</v>
      </c>
      <c r="D1194">
        <v>0.01</v>
      </c>
    </row>
    <row r="1195" spans="1:4">
      <c r="A1195" t="s">
        <v>139</v>
      </c>
      <c r="B1195" t="s">
        <v>140</v>
      </c>
      <c r="C1195" t="s">
        <v>141</v>
      </c>
      <c r="D1195" t="s">
        <v>142</v>
      </c>
    </row>
    <row r="1196" spans="1:4">
      <c r="A1196" t="s">
        <v>143</v>
      </c>
      <c r="B1196" t="s">
        <v>144</v>
      </c>
      <c r="C1196" t="s">
        <v>145</v>
      </c>
      <c r="D1196" t="s">
        <v>146</v>
      </c>
    </row>
    <row r="1197" spans="1:4">
      <c r="A1197">
        <v>70075.935450000004</v>
      </c>
      <c r="B1197">
        <v>3.3996286562911301E-2</v>
      </c>
      <c r="C1197">
        <v>73.069999999999993</v>
      </c>
      <c r="D1197">
        <v>0.27586228448267502</v>
      </c>
    </row>
    <row r="1198" spans="1:4">
      <c r="A1198" t="s">
        <v>147</v>
      </c>
      <c r="B1198" t="s">
        <v>148</v>
      </c>
      <c r="C1198" t="s">
        <v>149</v>
      </c>
      <c r="D1198" t="s">
        <v>150</v>
      </c>
    </row>
    <row r="1199" spans="1:4">
      <c r="A1199" t="s">
        <v>137</v>
      </c>
      <c r="B1199" t="s">
        <v>196</v>
      </c>
    </row>
    <row r="1200" spans="1:4">
      <c r="A1200" s="13">
        <v>44116</v>
      </c>
      <c r="B1200" s="45">
        <v>0.77567129629629628</v>
      </c>
    </row>
    <row r="1201" spans="1:4">
      <c r="A1201">
        <v>80087.320000000007</v>
      </c>
      <c r="B1201">
        <v>91.8</v>
      </c>
      <c r="C1201">
        <v>1591.5</v>
      </c>
      <c r="D1201">
        <v>0.01</v>
      </c>
    </row>
    <row r="1202" spans="1:4">
      <c r="A1202">
        <v>80087.274999999994</v>
      </c>
      <c r="B1202">
        <v>91.6</v>
      </c>
      <c r="C1202">
        <v>1591.5</v>
      </c>
      <c r="D1202">
        <v>0.01</v>
      </c>
    </row>
    <row r="1203" spans="1:4">
      <c r="A1203">
        <v>80087.293000000005</v>
      </c>
      <c r="B1203">
        <v>91.3</v>
      </c>
      <c r="C1203">
        <v>1591.5</v>
      </c>
      <c r="D1203">
        <v>0.01</v>
      </c>
    </row>
    <row r="1204" spans="1:4">
      <c r="A1204">
        <v>80087.278999999995</v>
      </c>
      <c r="B1204">
        <v>91.4</v>
      </c>
      <c r="C1204">
        <v>1591.5</v>
      </c>
      <c r="D1204">
        <v>0.01</v>
      </c>
    </row>
    <row r="1205" spans="1:4">
      <c r="A1205">
        <v>80087.304000000004</v>
      </c>
      <c r="B1205">
        <v>91.7</v>
      </c>
      <c r="C1205">
        <v>1591.5</v>
      </c>
      <c r="D1205">
        <v>0.01</v>
      </c>
    </row>
    <row r="1206" spans="1:4">
      <c r="A1206">
        <v>80087.3</v>
      </c>
      <c r="B1206">
        <v>91.7</v>
      </c>
      <c r="C1206">
        <v>1591.5</v>
      </c>
      <c r="D1206">
        <v>0.01</v>
      </c>
    </row>
    <row r="1207" spans="1:4">
      <c r="A1207">
        <v>80087.25</v>
      </c>
      <c r="B1207">
        <v>91.5</v>
      </c>
      <c r="C1207">
        <v>1591.5</v>
      </c>
      <c r="D1207">
        <v>0.01</v>
      </c>
    </row>
    <row r="1208" spans="1:4">
      <c r="A1208">
        <v>80087.349000000002</v>
      </c>
      <c r="B1208">
        <v>91.6</v>
      </c>
      <c r="C1208">
        <v>1591.5</v>
      </c>
      <c r="D1208">
        <v>0.01</v>
      </c>
    </row>
    <row r="1209" spans="1:4">
      <c r="A1209">
        <v>80087.34</v>
      </c>
      <c r="B1209">
        <v>91.8</v>
      </c>
      <c r="C1209">
        <v>1591.5</v>
      </c>
      <c r="D1209">
        <v>0.01</v>
      </c>
    </row>
    <row r="1210" spans="1:4">
      <c r="A1210">
        <v>80087.327000000005</v>
      </c>
      <c r="B1210">
        <v>90.6</v>
      </c>
      <c r="C1210">
        <v>1591.5</v>
      </c>
      <c r="D1210">
        <v>0.01</v>
      </c>
    </row>
    <row r="1211" spans="1:4">
      <c r="A1211">
        <v>80087.349000000002</v>
      </c>
      <c r="B1211">
        <v>92.1</v>
      </c>
      <c r="C1211">
        <v>1591.5</v>
      </c>
      <c r="D1211">
        <v>0.01</v>
      </c>
    </row>
    <row r="1212" spans="1:4">
      <c r="A1212">
        <v>80087.320000000007</v>
      </c>
      <c r="B1212">
        <v>91.5</v>
      </c>
      <c r="C1212">
        <v>1591.5</v>
      </c>
      <c r="D1212">
        <v>0.01</v>
      </c>
    </row>
    <row r="1213" spans="1:4">
      <c r="A1213">
        <v>80087.240000000005</v>
      </c>
      <c r="B1213">
        <v>92.2</v>
      </c>
      <c r="C1213">
        <v>1591.5</v>
      </c>
      <c r="D1213">
        <v>0.01</v>
      </c>
    </row>
    <row r="1214" spans="1:4">
      <c r="A1214">
        <v>80087.361000000004</v>
      </c>
      <c r="B1214">
        <v>91</v>
      </c>
      <c r="C1214">
        <v>1591.5</v>
      </c>
      <c r="D1214">
        <v>0.01</v>
      </c>
    </row>
    <row r="1215" spans="1:4">
      <c r="A1215">
        <v>80087.260999999999</v>
      </c>
      <c r="B1215">
        <v>91.4</v>
      </c>
      <c r="C1215">
        <v>1591.5</v>
      </c>
      <c r="D1215">
        <v>0.01</v>
      </c>
    </row>
    <row r="1216" spans="1:4">
      <c r="A1216">
        <v>80087.360000000001</v>
      </c>
      <c r="B1216">
        <v>91.6</v>
      </c>
      <c r="C1216">
        <v>1591.5</v>
      </c>
      <c r="D1216">
        <v>0.01</v>
      </c>
    </row>
    <row r="1217" spans="1:4">
      <c r="A1217">
        <v>80087.354000000007</v>
      </c>
      <c r="B1217">
        <v>92</v>
      </c>
      <c r="C1217">
        <v>1591.5</v>
      </c>
      <c r="D1217">
        <v>0.01</v>
      </c>
    </row>
    <row r="1218" spans="1:4">
      <c r="A1218">
        <v>80087.421000000002</v>
      </c>
      <c r="B1218">
        <v>91.1</v>
      </c>
      <c r="C1218">
        <v>1591.5</v>
      </c>
      <c r="D1218">
        <v>0.01</v>
      </c>
    </row>
    <row r="1219" spans="1:4">
      <c r="A1219">
        <v>80087.331000000006</v>
      </c>
      <c r="B1219">
        <v>91.7</v>
      </c>
      <c r="C1219">
        <v>1591.5</v>
      </c>
      <c r="D1219">
        <v>0.01</v>
      </c>
    </row>
    <row r="1220" spans="1:4">
      <c r="A1220">
        <v>80087.328999999998</v>
      </c>
      <c r="B1220">
        <v>91.6</v>
      </c>
      <c r="C1220">
        <v>1591.5</v>
      </c>
      <c r="D1220">
        <v>0.01</v>
      </c>
    </row>
    <row r="1221" spans="1:4">
      <c r="A1221" t="s">
        <v>139</v>
      </c>
      <c r="B1221" t="s">
        <v>140</v>
      </c>
      <c r="C1221" t="s">
        <v>141</v>
      </c>
      <c r="D1221" t="s">
        <v>142</v>
      </c>
    </row>
    <row r="1222" spans="1:4">
      <c r="A1222" t="s">
        <v>143</v>
      </c>
      <c r="B1222" t="s">
        <v>144</v>
      </c>
      <c r="C1222" t="s">
        <v>145</v>
      </c>
      <c r="D1222" t="s">
        <v>146</v>
      </c>
    </row>
    <row r="1223" spans="1:4">
      <c r="A1223">
        <v>80087.318150000006</v>
      </c>
      <c r="B1223">
        <v>4.28803859599158E-2</v>
      </c>
      <c r="C1223">
        <v>91.559999999999903</v>
      </c>
      <c r="D1223">
        <v>0.36386810797320501</v>
      </c>
    </row>
    <row r="1224" spans="1:4">
      <c r="A1224" t="s">
        <v>147</v>
      </c>
      <c r="B1224" t="s">
        <v>148</v>
      </c>
      <c r="C1224" t="s">
        <v>149</v>
      </c>
      <c r="D1224" t="s">
        <v>150</v>
      </c>
    </row>
    <row r="1225" spans="1:4">
      <c r="A1225" t="s">
        <v>137</v>
      </c>
      <c r="B1225" t="s">
        <v>197</v>
      </c>
    </row>
    <row r="1226" spans="1:4">
      <c r="A1226" s="13">
        <v>44116</v>
      </c>
      <c r="B1226" s="45">
        <v>0.77709490740740739</v>
      </c>
    </row>
    <row r="1227" spans="1:4">
      <c r="A1227">
        <v>90089.850999999995</v>
      </c>
      <c r="B1227">
        <v>111.4</v>
      </c>
      <c r="C1227">
        <v>1591.5</v>
      </c>
      <c r="D1227">
        <v>0.01</v>
      </c>
    </row>
    <row r="1228" spans="1:4">
      <c r="A1228">
        <v>90089.93</v>
      </c>
      <c r="B1228">
        <v>111.4</v>
      </c>
      <c r="C1228">
        <v>1591.5</v>
      </c>
      <c r="D1228">
        <v>0.01</v>
      </c>
    </row>
    <row r="1229" spans="1:4">
      <c r="A1229">
        <v>90089.85</v>
      </c>
      <c r="B1229">
        <v>110.7</v>
      </c>
      <c r="C1229">
        <v>1591.5</v>
      </c>
      <c r="D1229">
        <v>0.01</v>
      </c>
    </row>
    <row r="1230" spans="1:4">
      <c r="A1230">
        <v>90089.93</v>
      </c>
      <c r="B1230">
        <v>111.6</v>
      </c>
      <c r="C1230">
        <v>1591.5</v>
      </c>
      <c r="D1230">
        <v>0.01</v>
      </c>
    </row>
    <row r="1231" spans="1:4">
      <c r="A1231">
        <v>90089.98</v>
      </c>
      <c r="B1231">
        <v>111.5</v>
      </c>
      <c r="C1231">
        <v>1591.5</v>
      </c>
      <c r="D1231">
        <v>0.01</v>
      </c>
    </row>
    <row r="1232" spans="1:4">
      <c r="A1232">
        <v>90089.97</v>
      </c>
      <c r="B1232">
        <v>111</v>
      </c>
      <c r="C1232">
        <v>1591.5</v>
      </c>
      <c r="D1232">
        <v>0.01</v>
      </c>
    </row>
    <row r="1233" spans="1:4">
      <c r="A1233">
        <v>90089.95</v>
      </c>
      <c r="B1233">
        <v>110.5</v>
      </c>
      <c r="C1233">
        <v>1591.5</v>
      </c>
      <c r="D1233">
        <v>0.01</v>
      </c>
    </row>
    <row r="1234" spans="1:4">
      <c r="A1234">
        <v>90089.982000000004</v>
      </c>
      <c r="B1234">
        <v>110.8</v>
      </c>
      <c r="C1234">
        <v>1591.5</v>
      </c>
      <c r="D1234">
        <v>0.01</v>
      </c>
    </row>
    <row r="1235" spans="1:4">
      <c r="A1235">
        <v>90089.914999999994</v>
      </c>
      <c r="B1235">
        <v>111.4</v>
      </c>
      <c r="C1235">
        <v>1591.5</v>
      </c>
      <c r="D1235">
        <v>0.01</v>
      </c>
    </row>
    <row r="1236" spans="1:4">
      <c r="A1236">
        <v>90089.95</v>
      </c>
      <c r="B1236">
        <v>110.8</v>
      </c>
      <c r="C1236">
        <v>1591.5</v>
      </c>
      <c r="D1236">
        <v>0.01</v>
      </c>
    </row>
    <row r="1237" spans="1:4">
      <c r="A1237">
        <v>90089.964000000007</v>
      </c>
      <c r="B1237">
        <v>110.6</v>
      </c>
      <c r="C1237">
        <v>1591.5</v>
      </c>
      <c r="D1237">
        <v>0.01</v>
      </c>
    </row>
    <row r="1238" spans="1:4">
      <c r="A1238">
        <v>90089.884999999995</v>
      </c>
      <c r="B1238">
        <v>110.6</v>
      </c>
      <c r="C1238">
        <v>1591.5</v>
      </c>
      <c r="D1238">
        <v>0.01</v>
      </c>
    </row>
    <row r="1239" spans="1:4">
      <c r="A1239">
        <v>90089.88</v>
      </c>
      <c r="B1239">
        <v>111</v>
      </c>
      <c r="C1239">
        <v>1591.5</v>
      </c>
      <c r="D1239">
        <v>0.01</v>
      </c>
    </row>
    <row r="1240" spans="1:4">
      <c r="A1240">
        <v>90089.95</v>
      </c>
      <c r="B1240">
        <v>110.9</v>
      </c>
      <c r="C1240">
        <v>1591.5</v>
      </c>
      <c r="D1240">
        <v>0.01</v>
      </c>
    </row>
    <row r="1241" spans="1:4">
      <c r="A1241">
        <v>90089.87</v>
      </c>
      <c r="B1241">
        <v>110.8</v>
      </c>
      <c r="C1241">
        <v>1591.5</v>
      </c>
      <c r="D1241">
        <v>0.01</v>
      </c>
    </row>
    <row r="1242" spans="1:4">
      <c r="A1242">
        <v>90089.884999999995</v>
      </c>
      <c r="B1242">
        <v>110.6</v>
      </c>
      <c r="C1242">
        <v>1591.5</v>
      </c>
      <c r="D1242">
        <v>0.01</v>
      </c>
    </row>
    <row r="1243" spans="1:4">
      <c r="A1243">
        <v>90089.99</v>
      </c>
      <c r="B1243">
        <v>110.8</v>
      </c>
      <c r="C1243">
        <v>1591.5</v>
      </c>
      <c r="D1243">
        <v>0.01</v>
      </c>
    </row>
    <row r="1244" spans="1:4">
      <c r="A1244">
        <v>90089.983999999997</v>
      </c>
      <c r="B1244">
        <v>110.9</v>
      </c>
      <c r="C1244">
        <v>1591.5</v>
      </c>
      <c r="D1244">
        <v>0.01</v>
      </c>
    </row>
    <row r="1245" spans="1:4">
      <c r="A1245">
        <v>90089.88</v>
      </c>
      <c r="B1245">
        <v>110.3</v>
      </c>
      <c r="C1245">
        <v>1591.5</v>
      </c>
      <c r="D1245">
        <v>0.01</v>
      </c>
    </row>
    <row r="1246" spans="1:4">
      <c r="A1246">
        <v>90089.93</v>
      </c>
      <c r="B1246">
        <v>110.1</v>
      </c>
      <c r="C1246">
        <v>1591.5</v>
      </c>
      <c r="D1246">
        <v>0.01</v>
      </c>
    </row>
    <row r="1247" spans="1:4">
      <c r="A1247" t="s">
        <v>139</v>
      </c>
      <c r="B1247" t="s">
        <v>140</v>
      </c>
      <c r="C1247" t="s">
        <v>141</v>
      </c>
      <c r="D1247" t="s">
        <v>142</v>
      </c>
    </row>
    <row r="1248" spans="1:4">
      <c r="A1248" t="s">
        <v>143</v>
      </c>
      <c r="B1248" t="s">
        <v>144</v>
      </c>
      <c r="C1248" t="s">
        <v>145</v>
      </c>
      <c r="D1248" t="s">
        <v>146</v>
      </c>
    </row>
    <row r="1249" spans="1:4">
      <c r="A1249">
        <v>90089.926299999905</v>
      </c>
      <c r="B1249">
        <v>4.5231736646326598E-2</v>
      </c>
      <c r="C1249">
        <v>110.884999999999</v>
      </c>
      <c r="D1249">
        <v>0.39531632903284097</v>
      </c>
    </row>
    <row r="1250" spans="1:4">
      <c r="A1250" t="s">
        <v>147</v>
      </c>
      <c r="B1250" t="s">
        <v>148</v>
      </c>
      <c r="C1250" t="s">
        <v>149</v>
      </c>
      <c r="D1250" t="s">
        <v>150</v>
      </c>
    </row>
    <row r="1251" spans="1:4">
      <c r="A1251" t="s">
        <v>137</v>
      </c>
      <c r="B1251" t="s">
        <v>198</v>
      </c>
    </row>
    <row r="1252" spans="1:4">
      <c r="A1252" s="13">
        <v>44116</v>
      </c>
      <c r="B1252" s="45">
        <v>0.77859953703703699</v>
      </c>
    </row>
    <row r="1253" spans="1:4">
      <c r="A1253">
        <v>100101.41</v>
      </c>
      <c r="B1253">
        <v>133.6</v>
      </c>
      <c r="C1253">
        <v>1591.5</v>
      </c>
      <c r="D1253">
        <v>0.01</v>
      </c>
    </row>
    <row r="1254" spans="1:4">
      <c r="A1254">
        <v>100101.376</v>
      </c>
      <c r="B1254">
        <v>132.9</v>
      </c>
      <c r="C1254">
        <v>1591.5</v>
      </c>
      <c r="D1254">
        <v>0.01</v>
      </c>
    </row>
    <row r="1255" spans="1:4">
      <c r="A1255">
        <v>100101.36500000001</v>
      </c>
      <c r="B1255">
        <v>133.30000000000001</v>
      </c>
      <c r="C1255">
        <v>1591.5</v>
      </c>
      <c r="D1255">
        <v>0.01</v>
      </c>
    </row>
    <row r="1256" spans="1:4">
      <c r="A1256">
        <v>100101.378</v>
      </c>
      <c r="B1256">
        <v>132.9</v>
      </c>
      <c r="C1256">
        <v>1591.5</v>
      </c>
      <c r="D1256">
        <v>0.01</v>
      </c>
    </row>
    <row r="1257" spans="1:4">
      <c r="A1257">
        <v>100101.42600000001</v>
      </c>
      <c r="B1257">
        <v>133</v>
      </c>
      <c r="C1257">
        <v>1591.5</v>
      </c>
      <c r="D1257">
        <v>0.01</v>
      </c>
    </row>
    <row r="1258" spans="1:4">
      <c r="A1258">
        <v>100101.41</v>
      </c>
      <c r="B1258">
        <v>134</v>
      </c>
      <c r="C1258">
        <v>1591.5</v>
      </c>
      <c r="D1258">
        <v>0.01</v>
      </c>
    </row>
    <row r="1259" spans="1:4">
      <c r="A1259">
        <v>100101.376</v>
      </c>
      <c r="B1259">
        <v>132.9</v>
      </c>
      <c r="C1259">
        <v>1591.5</v>
      </c>
      <c r="D1259">
        <v>0.01</v>
      </c>
    </row>
    <row r="1260" spans="1:4">
      <c r="A1260">
        <v>100101.42</v>
      </c>
      <c r="B1260">
        <v>133</v>
      </c>
      <c r="C1260">
        <v>1591.5</v>
      </c>
      <c r="D1260">
        <v>0.01</v>
      </c>
    </row>
    <row r="1261" spans="1:4">
      <c r="A1261">
        <v>100101.42600000001</v>
      </c>
      <c r="B1261">
        <v>133.80000000000001</v>
      </c>
      <c r="C1261">
        <v>1591.5</v>
      </c>
      <c r="D1261">
        <v>0.01</v>
      </c>
    </row>
    <row r="1262" spans="1:4">
      <c r="A1262">
        <v>100101.398</v>
      </c>
      <c r="B1262">
        <v>133.30000000000001</v>
      </c>
      <c r="C1262">
        <v>1591.5</v>
      </c>
      <c r="D1262">
        <v>0.01</v>
      </c>
    </row>
    <row r="1263" spans="1:4">
      <c r="A1263">
        <v>100101.43</v>
      </c>
      <c r="B1263">
        <v>132.30000000000001</v>
      </c>
      <c r="C1263">
        <v>1591.5</v>
      </c>
      <c r="D1263">
        <v>0.01</v>
      </c>
    </row>
    <row r="1264" spans="1:4">
      <c r="A1264">
        <v>100101.33</v>
      </c>
      <c r="B1264">
        <v>132.19999999999999</v>
      </c>
      <c r="C1264">
        <v>1591.5</v>
      </c>
      <c r="D1264">
        <v>0.01</v>
      </c>
    </row>
    <row r="1265" spans="1:4">
      <c r="A1265">
        <v>100101.34</v>
      </c>
      <c r="B1265">
        <v>133.4</v>
      </c>
      <c r="C1265">
        <v>1591.5</v>
      </c>
      <c r="D1265">
        <v>0.01</v>
      </c>
    </row>
    <row r="1266" spans="1:4">
      <c r="A1266">
        <v>100101.412</v>
      </c>
      <c r="B1266">
        <v>132.1</v>
      </c>
      <c r="C1266">
        <v>1591.5</v>
      </c>
      <c r="D1266">
        <v>0.01</v>
      </c>
    </row>
    <row r="1267" spans="1:4">
      <c r="A1267">
        <v>100101.41899999999</v>
      </c>
      <c r="B1267">
        <v>134.1</v>
      </c>
      <c r="C1267">
        <v>1591.5</v>
      </c>
      <c r="D1267">
        <v>0.01</v>
      </c>
    </row>
    <row r="1268" spans="1:4">
      <c r="A1268">
        <v>100101.322</v>
      </c>
      <c r="B1268">
        <v>132.9</v>
      </c>
      <c r="C1268">
        <v>1591.5</v>
      </c>
      <c r="D1268">
        <v>0.01</v>
      </c>
    </row>
    <row r="1269" spans="1:4">
      <c r="A1269">
        <v>100101.35400000001</v>
      </c>
      <c r="B1269">
        <v>132.9</v>
      </c>
      <c r="C1269">
        <v>1591.5</v>
      </c>
      <c r="D1269">
        <v>0.01</v>
      </c>
    </row>
    <row r="1270" spans="1:4">
      <c r="A1270">
        <v>100101.36</v>
      </c>
      <c r="B1270">
        <v>132.9</v>
      </c>
      <c r="C1270">
        <v>1591.5</v>
      </c>
      <c r="D1270">
        <v>0.01</v>
      </c>
    </row>
    <row r="1271" spans="1:4">
      <c r="A1271">
        <v>100101.356</v>
      </c>
      <c r="B1271">
        <v>132.4</v>
      </c>
      <c r="C1271">
        <v>1591.5</v>
      </c>
      <c r="D1271">
        <v>0.01</v>
      </c>
    </row>
    <row r="1272" spans="1:4">
      <c r="A1272">
        <v>100101.37</v>
      </c>
      <c r="B1272">
        <v>133.6</v>
      </c>
      <c r="C1272">
        <v>1591.5</v>
      </c>
      <c r="D1272">
        <v>0.01</v>
      </c>
    </row>
    <row r="1273" spans="1:4">
      <c r="A1273" t="s">
        <v>139</v>
      </c>
      <c r="B1273" t="s">
        <v>140</v>
      </c>
      <c r="C1273" t="s">
        <v>141</v>
      </c>
      <c r="D1273" t="s">
        <v>142</v>
      </c>
    </row>
    <row r="1274" spans="1:4">
      <c r="A1274" t="s">
        <v>143</v>
      </c>
      <c r="B1274" t="s">
        <v>144</v>
      </c>
      <c r="C1274" t="s">
        <v>145</v>
      </c>
      <c r="D1274" t="s">
        <v>146</v>
      </c>
    </row>
    <row r="1275" spans="1:4">
      <c r="A1275">
        <v>100101.383899999</v>
      </c>
      <c r="B1275">
        <v>3.3296996861366598E-2</v>
      </c>
      <c r="C1275">
        <v>133.07499999999999</v>
      </c>
      <c r="D1275">
        <v>0.55486484840905104</v>
      </c>
    </row>
    <row r="1276" spans="1:4">
      <c r="A1276" t="s">
        <v>147</v>
      </c>
      <c r="B1276" t="s">
        <v>148</v>
      </c>
      <c r="C1276" t="s">
        <v>149</v>
      </c>
      <c r="D1276" t="s">
        <v>150</v>
      </c>
    </row>
    <row r="1277" spans="1:4">
      <c r="A1277" t="s">
        <v>137</v>
      </c>
      <c r="B1277" t="s">
        <v>199</v>
      </c>
    </row>
    <row r="1278" spans="1:4">
      <c r="A1278" s="13">
        <v>44116</v>
      </c>
      <c r="B1278" s="45">
        <v>0.78021990740740732</v>
      </c>
    </row>
    <row r="1279" spans="1:4">
      <c r="A1279" t="s">
        <v>137</v>
      </c>
      <c r="B1279" t="s">
        <v>199</v>
      </c>
    </row>
    <row r="1280" spans="1:4">
      <c r="A1280" s="13">
        <v>44116</v>
      </c>
      <c r="B1280" s="45">
        <v>0.78130787037037042</v>
      </c>
    </row>
    <row r="1281" spans="1:4">
      <c r="A1281">
        <v>100016.06</v>
      </c>
      <c r="B1281">
        <v>136.1</v>
      </c>
      <c r="C1281">
        <v>1591.5</v>
      </c>
      <c r="D1281">
        <v>0.01</v>
      </c>
    </row>
    <row r="1282" spans="1:4">
      <c r="A1282">
        <v>100015.93799999999</v>
      </c>
      <c r="B1282">
        <v>136.19999999999999</v>
      </c>
      <c r="C1282">
        <v>1591.5</v>
      </c>
      <c r="D1282">
        <v>0.01</v>
      </c>
    </row>
    <row r="1283" spans="1:4">
      <c r="A1283">
        <v>100015.84</v>
      </c>
      <c r="B1283">
        <v>135.1</v>
      </c>
      <c r="C1283">
        <v>1591.5</v>
      </c>
      <c r="D1283">
        <v>0.01</v>
      </c>
    </row>
    <row r="1284" spans="1:4">
      <c r="A1284">
        <v>100016.02</v>
      </c>
      <c r="B1284">
        <v>134.9</v>
      </c>
      <c r="C1284">
        <v>1591.5</v>
      </c>
      <c r="D1284">
        <v>0.01</v>
      </c>
    </row>
    <row r="1285" spans="1:4">
      <c r="A1285">
        <v>100015.90700000001</v>
      </c>
      <c r="B1285">
        <v>135.19999999999999</v>
      </c>
      <c r="C1285">
        <v>1591.5</v>
      </c>
      <c r="D1285">
        <v>0.01</v>
      </c>
    </row>
    <row r="1286" spans="1:4">
      <c r="A1286">
        <v>100015.977</v>
      </c>
      <c r="B1286">
        <v>135.1</v>
      </c>
      <c r="C1286">
        <v>1591.5</v>
      </c>
      <c r="D1286">
        <v>0.01</v>
      </c>
    </row>
    <row r="1287" spans="1:4">
      <c r="A1287">
        <v>100016</v>
      </c>
      <c r="B1287">
        <v>135.30000000000001</v>
      </c>
      <c r="C1287">
        <v>1591.5</v>
      </c>
      <c r="D1287">
        <v>0.01</v>
      </c>
    </row>
    <row r="1288" spans="1:4">
      <c r="A1288">
        <v>100015.91</v>
      </c>
      <c r="B1288">
        <v>134.80000000000001</v>
      </c>
      <c r="C1288">
        <v>1591.5</v>
      </c>
      <c r="D1288">
        <v>0.01</v>
      </c>
    </row>
    <row r="1289" spans="1:4">
      <c r="A1289">
        <v>100015.8</v>
      </c>
      <c r="B1289">
        <v>136</v>
      </c>
      <c r="C1289">
        <v>1591.5</v>
      </c>
      <c r="D1289">
        <v>0.01</v>
      </c>
    </row>
    <row r="1290" spans="1:4">
      <c r="A1290">
        <v>100016.01</v>
      </c>
      <c r="B1290">
        <v>136.19999999999999</v>
      </c>
      <c r="C1290">
        <v>1591.5</v>
      </c>
      <c r="D1290">
        <v>0.01</v>
      </c>
    </row>
    <row r="1291" spans="1:4">
      <c r="A1291">
        <v>100015.99</v>
      </c>
      <c r="B1291">
        <v>135.69999999999999</v>
      </c>
      <c r="C1291">
        <v>1591.5</v>
      </c>
      <c r="D1291">
        <v>0.01</v>
      </c>
    </row>
    <row r="1292" spans="1:4">
      <c r="A1292">
        <v>100015.94</v>
      </c>
      <c r="B1292">
        <v>134.5</v>
      </c>
      <c r="C1292">
        <v>1591.5</v>
      </c>
      <c r="D1292">
        <v>0.01</v>
      </c>
    </row>
    <row r="1293" spans="1:4">
      <c r="A1293">
        <v>100015.97199999999</v>
      </c>
      <c r="B1293">
        <v>136</v>
      </c>
      <c r="C1293">
        <v>1591.5</v>
      </c>
      <c r="D1293">
        <v>0.01</v>
      </c>
    </row>
    <row r="1294" spans="1:4">
      <c r="A1294">
        <v>100015.98</v>
      </c>
      <c r="B1294">
        <v>136.1</v>
      </c>
      <c r="C1294">
        <v>1591.5</v>
      </c>
      <c r="D1294">
        <v>0.01</v>
      </c>
    </row>
    <row r="1295" spans="1:4">
      <c r="A1295">
        <v>100015.94</v>
      </c>
      <c r="B1295">
        <v>136</v>
      </c>
      <c r="C1295">
        <v>1591.5</v>
      </c>
      <c r="D1295">
        <v>0.01</v>
      </c>
    </row>
    <row r="1296" spans="1:4">
      <c r="A1296">
        <v>100015.93</v>
      </c>
      <c r="B1296">
        <v>135.30000000000001</v>
      </c>
      <c r="C1296">
        <v>1591.5</v>
      </c>
      <c r="D1296">
        <v>0.01</v>
      </c>
    </row>
    <row r="1297" spans="1:4">
      <c r="A1297">
        <v>100015.96799999999</v>
      </c>
      <c r="B1297">
        <v>136</v>
      </c>
      <c r="C1297">
        <v>1591.5</v>
      </c>
      <c r="D1297">
        <v>0.01</v>
      </c>
    </row>
    <row r="1298" spans="1:4">
      <c r="A1298">
        <v>100015.82</v>
      </c>
      <c r="B1298">
        <v>136.19999999999999</v>
      </c>
      <c r="C1298">
        <v>1591.5</v>
      </c>
      <c r="D1298">
        <v>0.01</v>
      </c>
    </row>
    <row r="1299" spans="1:4">
      <c r="A1299">
        <v>100015.93799999999</v>
      </c>
      <c r="B1299">
        <v>135</v>
      </c>
      <c r="C1299">
        <v>1591.5</v>
      </c>
      <c r="D1299">
        <v>0.01</v>
      </c>
    </row>
    <row r="1300" spans="1:4">
      <c r="A1300">
        <v>100016</v>
      </c>
      <c r="B1300">
        <v>135.19999999999999</v>
      </c>
      <c r="C1300">
        <v>1591.5</v>
      </c>
      <c r="D1300">
        <v>0.01</v>
      </c>
    </row>
    <row r="1301" spans="1:4">
      <c r="A1301" t="s">
        <v>139</v>
      </c>
      <c r="B1301" t="s">
        <v>140</v>
      </c>
      <c r="C1301" t="s">
        <v>141</v>
      </c>
      <c r="D1301" t="s">
        <v>142</v>
      </c>
    </row>
    <row r="1302" spans="1:4">
      <c r="A1302" t="s">
        <v>143</v>
      </c>
      <c r="B1302" t="s">
        <v>144</v>
      </c>
      <c r="C1302" t="s">
        <v>145</v>
      </c>
      <c r="D1302" t="s">
        <v>146</v>
      </c>
    </row>
    <row r="1303" spans="1:4">
      <c r="A1303">
        <v>100015.947</v>
      </c>
      <c r="B1303">
        <v>6.5304670582076604E-2</v>
      </c>
      <c r="C1303">
        <v>135.54499999999999</v>
      </c>
      <c r="D1303">
        <v>0.54173332923127004</v>
      </c>
    </row>
    <row r="1304" spans="1:4">
      <c r="A1304" t="s">
        <v>147</v>
      </c>
      <c r="B1304" t="s">
        <v>148</v>
      </c>
      <c r="C1304" t="s">
        <v>149</v>
      </c>
      <c r="D1304" t="s">
        <v>150</v>
      </c>
    </row>
    <row r="1305" spans="1:4">
      <c r="A1305" t="s">
        <v>137</v>
      </c>
      <c r="B1305" t="s">
        <v>200</v>
      </c>
    </row>
    <row r="1306" spans="1:4">
      <c r="A1306" s="13">
        <v>44116</v>
      </c>
      <c r="B1306" s="45">
        <v>0.7828356481481481</v>
      </c>
    </row>
    <row r="1307" spans="1:4">
      <c r="A1307">
        <v>200421.6</v>
      </c>
      <c r="B1307">
        <v>483.7</v>
      </c>
      <c r="C1307">
        <v>1591.5</v>
      </c>
      <c r="D1307">
        <v>0.01</v>
      </c>
    </row>
    <row r="1308" spans="1:4">
      <c r="A1308">
        <v>200421.49</v>
      </c>
      <c r="B1308">
        <v>483.7</v>
      </c>
      <c r="C1308">
        <v>1591.5</v>
      </c>
      <c r="D1308">
        <v>0.01</v>
      </c>
    </row>
    <row r="1309" spans="1:4">
      <c r="A1309">
        <v>200421.76000000001</v>
      </c>
      <c r="B1309">
        <v>482.8</v>
      </c>
      <c r="C1309">
        <v>1591.5</v>
      </c>
      <c r="D1309">
        <v>0.01</v>
      </c>
    </row>
    <row r="1310" spans="1:4">
      <c r="A1310">
        <v>200421.8</v>
      </c>
      <c r="B1310">
        <v>483.7</v>
      </c>
      <c r="C1310">
        <v>1591.5</v>
      </c>
      <c r="D1310">
        <v>0.01</v>
      </c>
    </row>
    <row r="1311" spans="1:4">
      <c r="A1311">
        <v>200421.71</v>
      </c>
      <c r="B1311">
        <v>483.5</v>
      </c>
      <c r="C1311">
        <v>1591.5</v>
      </c>
      <c r="D1311">
        <v>0.01</v>
      </c>
    </row>
    <row r="1312" spans="1:4">
      <c r="A1312">
        <v>200421.86</v>
      </c>
      <c r="B1312">
        <v>483</v>
      </c>
      <c r="C1312">
        <v>1591.5</v>
      </c>
      <c r="D1312">
        <v>0.01</v>
      </c>
    </row>
    <row r="1313" spans="1:4">
      <c r="A1313">
        <v>200421.62</v>
      </c>
      <c r="B1313">
        <v>481.2</v>
      </c>
      <c r="C1313">
        <v>1591.5</v>
      </c>
      <c r="D1313">
        <v>0.01</v>
      </c>
    </row>
    <row r="1314" spans="1:4">
      <c r="A1314">
        <v>200421.78</v>
      </c>
      <c r="B1314">
        <v>482.9</v>
      </c>
      <c r="C1314">
        <v>1591.5</v>
      </c>
      <c r="D1314">
        <v>0.01</v>
      </c>
    </row>
    <row r="1315" spans="1:4">
      <c r="A1315">
        <v>200421.81</v>
      </c>
      <c r="B1315">
        <v>482.1</v>
      </c>
      <c r="C1315">
        <v>1591.5</v>
      </c>
      <c r="D1315">
        <v>0.01</v>
      </c>
    </row>
    <row r="1316" spans="1:4">
      <c r="A1316">
        <v>200421.61</v>
      </c>
      <c r="B1316">
        <v>483.3</v>
      </c>
      <c r="C1316">
        <v>1591.5</v>
      </c>
      <c r="D1316">
        <v>0.01</v>
      </c>
    </row>
    <row r="1317" spans="1:4">
      <c r="A1317">
        <v>200421.7</v>
      </c>
      <c r="B1317">
        <v>483.8</v>
      </c>
      <c r="C1317">
        <v>1591.5</v>
      </c>
      <c r="D1317">
        <v>0.01</v>
      </c>
    </row>
    <row r="1318" spans="1:4">
      <c r="A1318">
        <v>200421.51</v>
      </c>
      <c r="B1318">
        <v>481.2</v>
      </c>
      <c r="C1318">
        <v>1591.5</v>
      </c>
      <c r="D1318">
        <v>0.01</v>
      </c>
    </row>
    <row r="1319" spans="1:4">
      <c r="A1319">
        <v>200421.82</v>
      </c>
      <c r="B1319">
        <v>482.8</v>
      </c>
      <c r="C1319">
        <v>1591.5</v>
      </c>
      <c r="D1319">
        <v>0.01</v>
      </c>
    </row>
    <row r="1320" spans="1:4">
      <c r="A1320">
        <v>200421.71</v>
      </c>
      <c r="B1320">
        <v>481.5</v>
      </c>
      <c r="C1320">
        <v>1591.5</v>
      </c>
      <c r="D1320">
        <v>0.01</v>
      </c>
    </row>
    <row r="1321" spans="1:4">
      <c r="A1321">
        <v>200421.74</v>
      </c>
      <c r="B1321">
        <v>482.8</v>
      </c>
      <c r="C1321">
        <v>1591.5</v>
      </c>
      <c r="D1321">
        <v>0.01</v>
      </c>
    </row>
    <row r="1322" spans="1:4">
      <c r="A1322">
        <v>200421.82</v>
      </c>
      <c r="B1322">
        <v>481.5</v>
      </c>
      <c r="C1322">
        <v>1591.5</v>
      </c>
      <c r="D1322">
        <v>0.01</v>
      </c>
    </row>
    <row r="1323" spans="1:4">
      <c r="A1323">
        <v>200421.54</v>
      </c>
      <c r="B1323">
        <v>484.1</v>
      </c>
      <c r="C1323">
        <v>1591.5</v>
      </c>
      <c r="D1323">
        <v>0.01</v>
      </c>
    </row>
    <row r="1324" spans="1:4">
      <c r="A1324">
        <v>200421.92</v>
      </c>
      <c r="B1324">
        <v>482.6</v>
      </c>
      <c r="C1324">
        <v>1591.5</v>
      </c>
      <c r="D1324">
        <v>0.01</v>
      </c>
    </row>
    <row r="1325" spans="1:4">
      <c r="A1325">
        <v>200421.69</v>
      </c>
      <c r="B1325">
        <v>483.5</v>
      </c>
      <c r="C1325">
        <v>1591.5</v>
      </c>
      <c r="D1325">
        <v>0.01</v>
      </c>
    </row>
    <row r="1326" spans="1:4">
      <c r="A1326">
        <v>200421.75</v>
      </c>
      <c r="B1326">
        <v>481.9</v>
      </c>
      <c r="C1326">
        <v>1591.5</v>
      </c>
      <c r="D1326">
        <v>0.01</v>
      </c>
    </row>
    <row r="1327" spans="1:4">
      <c r="A1327" t="s">
        <v>139</v>
      </c>
      <c r="B1327" t="s">
        <v>140</v>
      </c>
      <c r="C1327" t="s">
        <v>141</v>
      </c>
      <c r="D1327" t="s">
        <v>142</v>
      </c>
    </row>
    <row r="1328" spans="1:4">
      <c r="A1328" t="s">
        <v>143</v>
      </c>
      <c r="B1328" t="s">
        <v>144</v>
      </c>
      <c r="C1328" t="s">
        <v>145</v>
      </c>
      <c r="D1328" t="s">
        <v>146</v>
      </c>
    </row>
    <row r="1329" spans="1:4">
      <c r="A1329">
        <v>200421.712</v>
      </c>
      <c r="B1329">
        <v>0.115481600266357</v>
      </c>
      <c r="C1329">
        <v>482.78</v>
      </c>
      <c r="D1329">
        <v>0.900888450364419</v>
      </c>
    </row>
    <row r="1330" spans="1:4">
      <c r="A1330" t="s">
        <v>147</v>
      </c>
      <c r="B1330" t="s">
        <v>148</v>
      </c>
      <c r="C1330" t="s">
        <v>149</v>
      </c>
      <c r="D1330" t="s">
        <v>150</v>
      </c>
    </row>
    <row r="1331" spans="1:4">
      <c r="A1331" t="s">
        <v>137</v>
      </c>
      <c r="B1331" t="s">
        <v>201</v>
      </c>
    </row>
    <row r="1332" spans="1:4">
      <c r="A1332" s="13">
        <v>44116</v>
      </c>
      <c r="B1332" s="45">
        <v>0.78430555555555559</v>
      </c>
    </row>
    <row r="1333" spans="1:4">
      <c r="A1333">
        <v>300392.5</v>
      </c>
      <c r="B1333">
        <v>941</v>
      </c>
      <c r="C1333">
        <v>1591.5</v>
      </c>
      <c r="D1333">
        <v>3.0000000000000001E-3</v>
      </c>
    </row>
    <row r="1334" spans="1:4">
      <c r="A1334">
        <v>300392.09999999998</v>
      </c>
      <c r="B1334">
        <v>931</v>
      </c>
      <c r="C1334">
        <v>1591.5</v>
      </c>
      <c r="D1334">
        <v>3.0000000000000001E-3</v>
      </c>
    </row>
    <row r="1335" spans="1:4">
      <c r="A1335">
        <v>300391.8</v>
      </c>
      <c r="B1335">
        <v>938</v>
      </c>
      <c r="C1335">
        <v>1591.5</v>
      </c>
      <c r="D1335">
        <v>3.0000000000000001E-3</v>
      </c>
    </row>
    <row r="1336" spans="1:4">
      <c r="A1336">
        <v>300392.25</v>
      </c>
      <c r="B1336">
        <v>932</v>
      </c>
      <c r="C1336">
        <v>1591.5</v>
      </c>
      <c r="D1336">
        <v>3.0000000000000001E-3</v>
      </c>
    </row>
    <row r="1337" spans="1:4">
      <c r="A1337">
        <v>300391.8</v>
      </c>
      <c r="B1337">
        <v>934</v>
      </c>
      <c r="C1337">
        <v>1591.5</v>
      </c>
      <c r="D1337">
        <v>3.0000000000000001E-3</v>
      </c>
    </row>
    <row r="1338" spans="1:4">
      <c r="A1338">
        <v>300392.07</v>
      </c>
      <c r="B1338">
        <v>933</v>
      </c>
      <c r="C1338">
        <v>1591.5</v>
      </c>
      <c r="D1338">
        <v>3.0000000000000001E-3</v>
      </c>
    </row>
    <row r="1339" spans="1:4">
      <c r="A1339">
        <v>300392</v>
      </c>
      <c r="B1339">
        <v>938</v>
      </c>
      <c r="C1339">
        <v>1591.5</v>
      </c>
      <c r="D1339">
        <v>3.0000000000000001E-3</v>
      </c>
    </row>
    <row r="1340" spans="1:4">
      <c r="A1340">
        <v>300392.3</v>
      </c>
      <c r="B1340">
        <v>938</v>
      </c>
      <c r="C1340">
        <v>1591.5</v>
      </c>
      <c r="D1340">
        <v>3.0000000000000001E-3</v>
      </c>
    </row>
    <row r="1341" spans="1:4">
      <c r="A1341">
        <v>300392.7</v>
      </c>
      <c r="B1341">
        <v>939</v>
      </c>
      <c r="C1341">
        <v>1591.5</v>
      </c>
      <c r="D1341">
        <v>3.0000000000000001E-3</v>
      </c>
    </row>
    <row r="1342" spans="1:4">
      <c r="A1342">
        <v>300391.5</v>
      </c>
      <c r="B1342">
        <v>930</v>
      </c>
      <c r="C1342">
        <v>1591.5</v>
      </c>
      <c r="D1342">
        <v>3.0000000000000001E-3</v>
      </c>
    </row>
    <row r="1343" spans="1:4">
      <c r="A1343">
        <v>300391.3</v>
      </c>
      <c r="B1343">
        <v>939</v>
      </c>
      <c r="C1343">
        <v>1591.5</v>
      </c>
      <c r="D1343">
        <v>3.0000000000000001E-3</v>
      </c>
    </row>
    <row r="1344" spans="1:4">
      <c r="A1344">
        <v>300392.5</v>
      </c>
      <c r="B1344">
        <v>937</v>
      </c>
      <c r="C1344">
        <v>1591.5</v>
      </c>
      <c r="D1344">
        <v>3.0000000000000001E-3</v>
      </c>
    </row>
    <row r="1345" spans="1:4">
      <c r="A1345">
        <v>300392.59999999998</v>
      </c>
      <c r="B1345">
        <v>933</v>
      </c>
      <c r="C1345">
        <v>1591.5</v>
      </c>
      <c r="D1345">
        <v>3.0000000000000001E-3</v>
      </c>
    </row>
    <row r="1346" spans="1:4">
      <c r="A1346">
        <v>300392.5</v>
      </c>
      <c r="B1346">
        <v>935</v>
      </c>
      <c r="C1346">
        <v>1591.5</v>
      </c>
      <c r="D1346">
        <v>3.0000000000000001E-3</v>
      </c>
    </row>
    <row r="1347" spans="1:4">
      <c r="A1347">
        <v>300392.09999999998</v>
      </c>
      <c r="B1347">
        <v>944</v>
      </c>
      <c r="C1347">
        <v>1591.5</v>
      </c>
      <c r="D1347">
        <v>3.0000000000000001E-3</v>
      </c>
    </row>
    <row r="1348" spans="1:4">
      <c r="A1348">
        <v>300391.59999999998</v>
      </c>
      <c r="B1348">
        <v>942</v>
      </c>
      <c r="C1348">
        <v>1591.5</v>
      </c>
      <c r="D1348">
        <v>3.0000000000000001E-3</v>
      </c>
    </row>
    <row r="1349" spans="1:4">
      <c r="A1349">
        <v>300392.40000000002</v>
      </c>
      <c r="B1349">
        <v>939</v>
      </c>
      <c r="C1349">
        <v>1591.5</v>
      </c>
      <c r="D1349">
        <v>3.0000000000000001E-3</v>
      </c>
    </row>
    <row r="1350" spans="1:4">
      <c r="A1350">
        <v>300391.90000000002</v>
      </c>
      <c r="B1350">
        <v>930</v>
      </c>
      <c r="C1350">
        <v>1591.5</v>
      </c>
      <c r="D1350">
        <v>3.0000000000000001E-3</v>
      </c>
    </row>
    <row r="1351" spans="1:4">
      <c r="A1351">
        <v>300392.90000000002</v>
      </c>
      <c r="B1351">
        <v>938</v>
      </c>
      <c r="C1351">
        <v>1591.5</v>
      </c>
      <c r="D1351">
        <v>3.0000000000000001E-3</v>
      </c>
    </row>
    <row r="1352" spans="1:4">
      <c r="A1352">
        <v>300391.90000000002</v>
      </c>
      <c r="B1352">
        <v>940</v>
      </c>
      <c r="C1352">
        <v>1591.5</v>
      </c>
      <c r="D1352">
        <v>3.0000000000000001E-3</v>
      </c>
    </row>
    <row r="1353" spans="1:4">
      <c r="A1353" t="s">
        <v>139</v>
      </c>
      <c r="B1353" t="s">
        <v>140</v>
      </c>
      <c r="C1353" t="s">
        <v>141</v>
      </c>
      <c r="D1353" t="s">
        <v>142</v>
      </c>
    </row>
    <row r="1354" spans="1:4">
      <c r="A1354" t="s">
        <v>143</v>
      </c>
      <c r="B1354" t="s">
        <v>144</v>
      </c>
      <c r="C1354" t="s">
        <v>145</v>
      </c>
      <c r="D1354" t="s">
        <v>146</v>
      </c>
    </row>
    <row r="1355" spans="1:4">
      <c r="A1355">
        <v>300392.136</v>
      </c>
      <c r="B1355">
        <v>0.410942818411278</v>
      </c>
      <c r="C1355">
        <v>936.55</v>
      </c>
      <c r="D1355">
        <v>3.9683119837028902</v>
      </c>
    </row>
    <row r="1356" spans="1:4">
      <c r="A1356" t="s">
        <v>147</v>
      </c>
      <c r="B1356" t="s">
        <v>148</v>
      </c>
      <c r="C1356" t="s">
        <v>149</v>
      </c>
      <c r="D1356" t="s">
        <v>150</v>
      </c>
    </row>
    <row r="1357" spans="1:4">
      <c r="A1357" t="s">
        <v>137</v>
      </c>
      <c r="B1357" t="s">
        <v>202</v>
      </c>
    </row>
    <row r="1358" spans="1:4">
      <c r="A1358" s="13">
        <v>44116</v>
      </c>
      <c r="B1358" s="45">
        <v>0.78574074074074074</v>
      </c>
    </row>
    <row r="1359" spans="1:4">
      <c r="A1359">
        <v>400792</v>
      </c>
      <c r="B1359">
        <v>1669</v>
      </c>
      <c r="C1359">
        <v>1591.5</v>
      </c>
      <c r="D1359">
        <v>3.0000000000000001E-3</v>
      </c>
    </row>
    <row r="1360" spans="1:4">
      <c r="A1360">
        <v>400792.28</v>
      </c>
      <c r="B1360">
        <v>1673</v>
      </c>
      <c r="C1360">
        <v>1591.5</v>
      </c>
      <c r="D1360">
        <v>3.0000000000000001E-3</v>
      </c>
    </row>
    <row r="1361" spans="1:4">
      <c r="A1361">
        <v>400792.2</v>
      </c>
      <c r="B1361">
        <v>1677</v>
      </c>
      <c r="C1361">
        <v>1591.5</v>
      </c>
      <c r="D1361">
        <v>3.0000000000000001E-3</v>
      </c>
    </row>
    <row r="1362" spans="1:4">
      <c r="A1362">
        <v>400792.1</v>
      </c>
      <c r="B1362">
        <v>1668</v>
      </c>
      <c r="C1362">
        <v>1591.5</v>
      </c>
      <c r="D1362">
        <v>3.0000000000000001E-3</v>
      </c>
    </row>
    <row r="1363" spans="1:4">
      <c r="A1363">
        <v>400792.42</v>
      </c>
      <c r="B1363">
        <v>1667</v>
      </c>
      <c r="C1363">
        <v>1591.5</v>
      </c>
      <c r="D1363">
        <v>3.0000000000000001E-3</v>
      </c>
    </row>
    <row r="1364" spans="1:4">
      <c r="A1364">
        <v>400790.9</v>
      </c>
      <c r="B1364">
        <v>1664</v>
      </c>
      <c r="C1364">
        <v>1591.5</v>
      </c>
      <c r="D1364">
        <v>3.0000000000000001E-3</v>
      </c>
    </row>
    <row r="1365" spans="1:4">
      <c r="A1365">
        <v>400791.85</v>
      </c>
      <c r="B1365">
        <v>1668</v>
      </c>
      <c r="C1365">
        <v>1591.5</v>
      </c>
      <c r="D1365">
        <v>3.0000000000000001E-3</v>
      </c>
    </row>
    <row r="1366" spans="1:4">
      <c r="A1366">
        <v>400791.1</v>
      </c>
      <c r="B1366">
        <v>1666</v>
      </c>
      <c r="C1366">
        <v>1591.5</v>
      </c>
      <c r="D1366">
        <v>3.0000000000000001E-3</v>
      </c>
    </row>
    <row r="1367" spans="1:4">
      <c r="A1367">
        <v>400791.48</v>
      </c>
      <c r="B1367">
        <v>1671</v>
      </c>
      <c r="C1367">
        <v>1591.5</v>
      </c>
      <c r="D1367">
        <v>3.0000000000000001E-3</v>
      </c>
    </row>
    <row r="1368" spans="1:4">
      <c r="A1368">
        <v>400792.4</v>
      </c>
      <c r="B1368">
        <v>1671</v>
      </c>
      <c r="C1368">
        <v>1591.5</v>
      </c>
      <c r="D1368">
        <v>3.0000000000000001E-3</v>
      </c>
    </row>
    <row r="1369" spans="1:4">
      <c r="A1369">
        <v>400790.8</v>
      </c>
      <c r="B1369">
        <v>1675</v>
      </c>
      <c r="C1369">
        <v>1591.5</v>
      </c>
      <c r="D1369">
        <v>3.0000000000000001E-3</v>
      </c>
    </row>
    <row r="1370" spans="1:4">
      <c r="A1370">
        <v>400790.4</v>
      </c>
      <c r="B1370">
        <v>1668</v>
      </c>
      <c r="C1370">
        <v>1591.5</v>
      </c>
      <c r="D1370">
        <v>3.0000000000000001E-3</v>
      </c>
    </row>
    <row r="1371" spans="1:4">
      <c r="A1371">
        <v>400792.18</v>
      </c>
      <c r="B1371">
        <v>1665</v>
      </c>
      <c r="C1371">
        <v>1591.5</v>
      </c>
      <c r="D1371">
        <v>3.0000000000000001E-3</v>
      </c>
    </row>
    <row r="1372" spans="1:4">
      <c r="A1372">
        <v>400791.2</v>
      </c>
      <c r="B1372">
        <v>1665</v>
      </c>
      <c r="C1372">
        <v>1591.5</v>
      </c>
      <c r="D1372">
        <v>3.0000000000000001E-3</v>
      </c>
    </row>
    <row r="1373" spans="1:4">
      <c r="A1373">
        <v>400792.3</v>
      </c>
      <c r="B1373">
        <v>1673</v>
      </c>
      <c r="C1373">
        <v>1591.5</v>
      </c>
      <c r="D1373">
        <v>3.0000000000000001E-3</v>
      </c>
    </row>
    <row r="1374" spans="1:4">
      <c r="A1374">
        <v>400791.5</v>
      </c>
      <c r="B1374">
        <v>1666</v>
      </c>
      <c r="C1374">
        <v>1591.5</v>
      </c>
      <c r="D1374">
        <v>3.0000000000000001E-3</v>
      </c>
    </row>
    <row r="1375" spans="1:4">
      <c r="A1375">
        <v>400791.3</v>
      </c>
      <c r="B1375">
        <v>1680</v>
      </c>
      <c r="C1375">
        <v>1591.5</v>
      </c>
      <c r="D1375">
        <v>3.0000000000000001E-3</v>
      </c>
    </row>
    <row r="1376" spans="1:4">
      <c r="A1376">
        <v>400791.7</v>
      </c>
      <c r="B1376">
        <v>1679</v>
      </c>
      <c r="C1376">
        <v>1591.5</v>
      </c>
      <c r="D1376">
        <v>3.0000000000000001E-3</v>
      </c>
    </row>
    <row r="1377" spans="1:4">
      <c r="A1377">
        <v>400792.2</v>
      </c>
      <c r="B1377">
        <v>1668</v>
      </c>
      <c r="C1377">
        <v>1591.5</v>
      </c>
      <c r="D1377">
        <v>3.0000000000000001E-3</v>
      </c>
    </row>
    <row r="1378" spans="1:4">
      <c r="A1378">
        <v>400793.05</v>
      </c>
      <c r="B1378">
        <v>1674</v>
      </c>
      <c r="C1378">
        <v>1591.5</v>
      </c>
      <c r="D1378">
        <v>3.0000000000000001E-3</v>
      </c>
    </row>
    <row r="1379" spans="1:4">
      <c r="A1379" t="s">
        <v>139</v>
      </c>
      <c r="B1379" t="s">
        <v>140</v>
      </c>
      <c r="C1379" t="s">
        <v>141</v>
      </c>
      <c r="D1379" t="s">
        <v>142</v>
      </c>
    </row>
    <row r="1380" spans="1:4">
      <c r="A1380" t="s">
        <v>143</v>
      </c>
      <c r="B1380" t="s">
        <v>144</v>
      </c>
      <c r="C1380" t="s">
        <v>145</v>
      </c>
      <c r="D1380" t="s">
        <v>146</v>
      </c>
    </row>
    <row r="1381" spans="1:4">
      <c r="A1381">
        <v>400791.76799999998</v>
      </c>
      <c r="B1381">
        <v>0.64946593443944201</v>
      </c>
      <c r="C1381">
        <v>1670.35</v>
      </c>
      <c r="D1381">
        <v>4.6505376033314603</v>
      </c>
    </row>
    <row r="1382" spans="1:4">
      <c r="A1382" t="s">
        <v>147</v>
      </c>
      <c r="B1382" t="s">
        <v>148</v>
      </c>
      <c r="C1382" t="s">
        <v>149</v>
      </c>
      <c r="D1382" t="s">
        <v>150</v>
      </c>
    </row>
    <row r="1383" spans="1:4">
      <c r="A1383" t="s">
        <v>137</v>
      </c>
      <c r="B1383" t="s">
        <v>203</v>
      </c>
    </row>
    <row r="1384" spans="1:4">
      <c r="A1384" s="13">
        <v>44116</v>
      </c>
      <c r="B1384" s="45">
        <v>0.7872337962962962</v>
      </c>
    </row>
    <row r="1385" spans="1:4">
      <c r="A1385">
        <v>500613.2</v>
      </c>
      <c r="B1385">
        <v>2636</v>
      </c>
      <c r="C1385">
        <v>1591.5</v>
      </c>
      <c r="D1385">
        <v>3.0000000000000001E-3</v>
      </c>
    </row>
    <row r="1386" spans="1:4">
      <c r="A1386">
        <v>500612.7</v>
      </c>
      <c r="B1386">
        <v>2621</v>
      </c>
      <c r="C1386">
        <v>1591.5</v>
      </c>
      <c r="D1386">
        <v>3.0000000000000001E-3</v>
      </c>
    </row>
    <row r="1387" spans="1:4">
      <c r="A1387">
        <v>500611.5</v>
      </c>
      <c r="B1387">
        <v>2629</v>
      </c>
      <c r="C1387">
        <v>1591.5</v>
      </c>
      <c r="D1387">
        <v>3.0000000000000001E-3</v>
      </c>
    </row>
    <row r="1388" spans="1:4">
      <c r="A1388">
        <v>500612.7</v>
      </c>
      <c r="B1388">
        <v>2630</v>
      </c>
      <c r="C1388">
        <v>1591.5</v>
      </c>
      <c r="D1388">
        <v>3.0000000000000001E-3</v>
      </c>
    </row>
    <row r="1389" spans="1:4">
      <c r="A1389">
        <v>500612.2</v>
      </c>
      <c r="B1389">
        <v>2636</v>
      </c>
      <c r="C1389">
        <v>1591.5</v>
      </c>
      <c r="D1389">
        <v>3.0000000000000001E-3</v>
      </c>
    </row>
    <row r="1390" spans="1:4">
      <c r="A1390">
        <v>500612</v>
      </c>
      <c r="B1390">
        <v>2632</v>
      </c>
      <c r="C1390">
        <v>1591.5</v>
      </c>
      <c r="D1390">
        <v>3.0000000000000001E-3</v>
      </c>
    </row>
    <row r="1391" spans="1:4">
      <c r="A1391">
        <v>500612</v>
      </c>
      <c r="B1391">
        <v>2632</v>
      </c>
      <c r="C1391">
        <v>1591.5</v>
      </c>
      <c r="D1391">
        <v>3.0000000000000001E-3</v>
      </c>
    </row>
    <row r="1392" spans="1:4">
      <c r="A1392">
        <v>500613.6</v>
      </c>
      <c r="B1392">
        <v>2635</v>
      </c>
      <c r="C1392">
        <v>1591.5</v>
      </c>
      <c r="D1392">
        <v>3.0000000000000001E-3</v>
      </c>
    </row>
    <row r="1393" spans="1:4">
      <c r="A1393">
        <v>500612.9</v>
      </c>
      <c r="B1393">
        <v>2635</v>
      </c>
      <c r="C1393">
        <v>1591.5</v>
      </c>
      <c r="D1393">
        <v>3.0000000000000001E-3</v>
      </c>
    </row>
    <row r="1394" spans="1:4">
      <c r="A1394">
        <v>500612.6</v>
      </c>
      <c r="B1394">
        <v>2633</v>
      </c>
      <c r="C1394">
        <v>1591.5</v>
      </c>
      <c r="D1394">
        <v>3.0000000000000001E-3</v>
      </c>
    </row>
    <row r="1395" spans="1:4">
      <c r="A1395">
        <v>500612.1</v>
      </c>
      <c r="B1395">
        <v>2626</v>
      </c>
      <c r="C1395">
        <v>1591.5</v>
      </c>
      <c r="D1395">
        <v>3.0000000000000001E-3</v>
      </c>
    </row>
    <row r="1396" spans="1:4">
      <c r="A1396">
        <v>500611.4</v>
      </c>
      <c r="B1396">
        <v>2621</v>
      </c>
      <c r="C1396">
        <v>1591.5</v>
      </c>
      <c r="D1396">
        <v>3.0000000000000001E-3</v>
      </c>
    </row>
    <row r="1397" spans="1:4">
      <c r="A1397">
        <v>500613.1</v>
      </c>
      <c r="B1397">
        <v>2623</v>
      </c>
      <c r="C1397">
        <v>1591.5</v>
      </c>
      <c r="D1397">
        <v>3.0000000000000001E-3</v>
      </c>
    </row>
    <row r="1398" spans="1:4">
      <c r="A1398">
        <v>500611.8</v>
      </c>
      <c r="B1398">
        <v>2639</v>
      </c>
      <c r="C1398">
        <v>1591.5</v>
      </c>
      <c r="D1398">
        <v>3.0000000000000001E-3</v>
      </c>
    </row>
    <row r="1399" spans="1:4">
      <c r="A1399">
        <v>500612.1</v>
      </c>
      <c r="B1399">
        <v>2635</v>
      </c>
      <c r="C1399">
        <v>1591.5</v>
      </c>
      <c r="D1399">
        <v>3.0000000000000001E-3</v>
      </c>
    </row>
    <row r="1400" spans="1:4">
      <c r="A1400">
        <v>500611.4</v>
      </c>
      <c r="B1400">
        <v>2632</v>
      </c>
      <c r="C1400">
        <v>1591.5</v>
      </c>
      <c r="D1400">
        <v>3.0000000000000001E-3</v>
      </c>
    </row>
    <row r="1401" spans="1:4">
      <c r="A1401">
        <v>500613.4</v>
      </c>
      <c r="B1401">
        <v>2638</v>
      </c>
      <c r="C1401">
        <v>1591.5</v>
      </c>
      <c r="D1401">
        <v>3.0000000000000001E-3</v>
      </c>
    </row>
    <row r="1402" spans="1:4">
      <c r="A1402">
        <v>500612.9</v>
      </c>
      <c r="B1402">
        <v>2625</v>
      </c>
      <c r="C1402">
        <v>1591.5</v>
      </c>
      <c r="D1402">
        <v>3.0000000000000001E-3</v>
      </c>
    </row>
    <row r="1403" spans="1:4">
      <c r="A1403">
        <v>500612.5</v>
      </c>
      <c r="B1403">
        <v>2636</v>
      </c>
      <c r="C1403">
        <v>1591.5</v>
      </c>
      <c r="D1403">
        <v>3.0000000000000001E-3</v>
      </c>
    </row>
    <row r="1404" spans="1:4">
      <c r="A1404">
        <v>500611.5</v>
      </c>
      <c r="B1404">
        <v>2637</v>
      </c>
      <c r="C1404">
        <v>1591.5</v>
      </c>
      <c r="D1404">
        <v>3.0000000000000001E-3</v>
      </c>
    </row>
    <row r="1405" spans="1:4">
      <c r="A1405" t="s">
        <v>139</v>
      </c>
      <c r="B1405" t="s">
        <v>140</v>
      </c>
      <c r="C1405" t="s">
        <v>141</v>
      </c>
      <c r="D1405" t="s">
        <v>142</v>
      </c>
    </row>
    <row r="1406" spans="1:4">
      <c r="A1406" t="s">
        <v>143</v>
      </c>
      <c r="B1406" t="s">
        <v>144</v>
      </c>
      <c r="C1406" t="s">
        <v>145</v>
      </c>
      <c r="D1406" t="s">
        <v>146</v>
      </c>
    </row>
    <row r="1407" spans="1:4">
      <c r="A1407">
        <v>500612.38</v>
      </c>
      <c r="B1407">
        <v>0.66377707101004302</v>
      </c>
      <c r="C1407">
        <v>2631.55</v>
      </c>
      <c r="D1407">
        <v>5.4906739112790097</v>
      </c>
    </row>
    <row r="1408" spans="1:4">
      <c r="A1408" t="s">
        <v>147</v>
      </c>
      <c r="B1408" t="s">
        <v>148</v>
      </c>
      <c r="C1408" t="s">
        <v>149</v>
      </c>
      <c r="D1408" t="s">
        <v>150</v>
      </c>
    </row>
    <row r="1409" spans="1:4">
      <c r="A1409" t="s">
        <v>137</v>
      </c>
      <c r="B1409" t="s">
        <v>204</v>
      </c>
    </row>
    <row r="1410" spans="1:4">
      <c r="A1410" s="13">
        <v>44116</v>
      </c>
      <c r="B1410" s="45">
        <v>0.78894675925925928</v>
      </c>
    </row>
    <row r="1411" spans="1:4">
      <c r="A1411">
        <v>600591.9</v>
      </c>
      <c r="B1411">
        <v>3681</v>
      </c>
      <c r="C1411">
        <v>1591.5</v>
      </c>
      <c r="D1411">
        <v>3.0000000000000001E-3</v>
      </c>
    </row>
    <row r="1412" spans="1:4">
      <c r="A1412">
        <v>600591.6</v>
      </c>
      <c r="B1412">
        <v>3673</v>
      </c>
      <c r="C1412">
        <v>1591.5</v>
      </c>
      <c r="D1412">
        <v>3.0000000000000001E-3</v>
      </c>
    </row>
    <row r="1413" spans="1:4">
      <c r="A1413">
        <v>600590.80000000005</v>
      </c>
      <c r="B1413">
        <v>3670</v>
      </c>
      <c r="C1413">
        <v>1591.5</v>
      </c>
      <c r="D1413">
        <v>3.0000000000000001E-3</v>
      </c>
    </row>
    <row r="1414" spans="1:4">
      <c r="A1414">
        <v>600592.80000000005</v>
      </c>
      <c r="B1414">
        <v>3681</v>
      </c>
      <c r="C1414">
        <v>1591.5</v>
      </c>
      <c r="D1414">
        <v>3.0000000000000001E-3</v>
      </c>
    </row>
    <row r="1415" spans="1:4">
      <c r="A1415">
        <v>600592.30000000005</v>
      </c>
      <c r="B1415">
        <v>3670</v>
      </c>
      <c r="C1415">
        <v>1591.5</v>
      </c>
      <c r="D1415">
        <v>3.0000000000000001E-3</v>
      </c>
    </row>
    <row r="1416" spans="1:4">
      <c r="A1416">
        <v>600593.19999999995</v>
      </c>
      <c r="B1416">
        <v>3673</v>
      </c>
      <c r="C1416">
        <v>1591.5</v>
      </c>
      <c r="D1416">
        <v>3.0000000000000001E-3</v>
      </c>
    </row>
    <row r="1417" spans="1:4">
      <c r="A1417">
        <v>600591.80000000005</v>
      </c>
      <c r="B1417">
        <v>3679</v>
      </c>
      <c r="C1417">
        <v>1591.5</v>
      </c>
      <c r="D1417">
        <v>3.0000000000000001E-3</v>
      </c>
    </row>
    <row r="1418" spans="1:4">
      <c r="A1418">
        <v>600591.69999999995</v>
      </c>
      <c r="B1418">
        <v>3680</v>
      </c>
      <c r="C1418">
        <v>1591.5</v>
      </c>
      <c r="D1418">
        <v>3.0000000000000001E-3</v>
      </c>
    </row>
    <row r="1419" spans="1:4">
      <c r="A1419">
        <v>600591.1</v>
      </c>
      <c r="B1419">
        <v>3691</v>
      </c>
      <c r="C1419">
        <v>1591.5</v>
      </c>
      <c r="D1419">
        <v>3.0000000000000001E-3</v>
      </c>
    </row>
    <row r="1420" spans="1:4">
      <c r="A1420">
        <v>600591.9</v>
      </c>
      <c r="B1420">
        <v>3691</v>
      </c>
      <c r="C1420">
        <v>1591.5</v>
      </c>
      <c r="D1420">
        <v>3.0000000000000001E-3</v>
      </c>
    </row>
    <row r="1421" spans="1:4">
      <c r="A1421">
        <v>600592</v>
      </c>
      <c r="B1421">
        <v>3674</v>
      </c>
      <c r="C1421">
        <v>1591.5</v>
      </c>
      <c r="D1421">
        <v>3.0000000000000001E-3</v>
      </c>
    </row>
    <row r="1422" spans="1:4">
      <c r="A1422">
        <v>600592.9</v>
      </c>
      <c r="B1422">
        <v>3671</v>
      </c>
      <c r="C1422">
        <v>1591.5</v>
      </c>
      <c r="D1422">
        <v>3.0000000000000001E-3</v>
      </c>
    </row>
    <row r="1423" spans="1:4">
      <c r="A1423">
        <v>600592</v>
      </c>
      <c r="B1423">
        <v>3670</v>
      </c>
      <c r="C1423">
        <v>1591.5</v>
      </c>
      <c r="D1423">
        <v>3.0000000000000001E-3</v>
      </c>
    </row>
    <row r="1424" spans="1:4">
      <c r="A1424">
        <v>600591.1</v>
      </c>
      <c r="B1424">
        <v>3656</v>
      </c>
      <c r="C1424">
        <v>1591.5</v>
      </c>
      <c r="D1424">
        <v>3.0000000000000001E-3</v>
      </c>
    </row>
    <row r="1425" spans="1:4">
      <c r="A1425">
        <v>600592.6</v>
      </c>
      <c r="B1425">
        <v>3679</v>
      </c>
      <c r="C1425">
        <v>1591.5</v>
      </c>
      <c r="D1425">
        <v>3.0000000000000001E-3</v>
      </c>
    </row>
    <row r="1426" spans="1:4">
      <c r="A1426">
        <v>600592.4</v>
      </c>
      <c r="B1426">
        <v>3673</v>
      </c>
      <c r="C1426">
        <v>1591.5</v>
      </c>
      <c r="D1426">
        <v>3.0000000000000001E-3</v>
      </c>
    </row>
    <row r="1427" spans="1:4">
      <c r="A1427">
        <v>600590.24</v>
      </c>
      <c r="B1427">
        <v>3666</v>
      </c>
      <c r="C1427">
        <v>1591.5</v>
      </c>
      <c r="D1427">
        <v>3.0000000000000001E-3</v>
      </c>
    </row>
    <row r="1428" spans="1:4">
      <c r="A1428">
        <v>600590.80000000005</v>
      </c>
      <c r="B1428">
        <v>3662</v>
      </c>
      <c r="C1428">
        <v>1591.5</v>
      </c>
      <c r="D1428">
        <v>3.0000000000000001E-3</v>
      </c>
    </row>
    <row r="1429" spans="1:4">
      <c r="A1429">
        <v>600591.80000000005</v>
      </c>
      <c r="B1429">
        <v>3675</v>
      </c>
      <c r="C1429">
        <v>1591.5</v>
      </c>
      <c r="D1429">
        <v>3.0000000000000001E-3</v>
      </c>
    </row>
    <row r="1430" spans="1:4">
      <c r="A1430">
        <v>600591.30000000005</v>
      </c>
      <c r="B1430">
        <v>3670</v>
      </c>
      <c r="C1430">
        <v>1591.5</v>
      </c>
      <c r="D1430">
        <v>3.0000000000000001E-3</v>
      </c>
    </row>
    <row r="1431" spans="1:4">
      <c r="A1431" t="s">
        <v>139</v>
      </c>
      <c r="B1431" t="s">
        <v>140</v>
      </c>
      <c r="C1431" t="s">
        <v>141</v>
      </c>
      <c r="D1431" t="s">
        <v>142</v>
      </c>
    </row>
    <row r="1432" spans="1:4">
      <c r="A1432" t="s">
        <v>143</v>
      </c>
      <c r="B1432" t="s">
        <v>144</v>
      </c>
      <c r="C1432" t="s">
        <v>145</v>
      </c>
      <c r="D1432" t="s">
        <v>146</v>
      </c>
    </row>
    <row r="1433" spans="1:4">
      <c r="A1433">
        <v>600591.81200000003</v>
      </c>
      <c r="B1433">
        <v>0.74935705774801398</v>
      </c>
      <c r="C1433">
        <v>3674.25</v>
      </c>
      <c r="D1433">
        <v>8.2757174915532197</v>
      </c>
    </row>
    <row r="1434" spans="1:4">
      <c r="A1434" t="s">
        <v>147</v>
      </c>
      <c r="B1434" t="s">
        <v>148</v>
      </c>
      <c r="C1434" t="s">
        <v>149</v>
      </c>
      <c r="D1434" t="s">
        <v>150</v>
      </c>
    </row>
    <row r="1435" spans="1:4">
      <c r="A1435" t="s">
        <v>137</v>
      </c>
      <c r="B1435" t="s">
        <v>205</v>
      </c>
    </row>
    <row r="1436" spans="1:4">
      <c r="A1436" s="13">
        <v>44116</v>
      </c>
      <c r="B1436" s="45">
        <v>0.79035879629629635</v>
      </c>
    </row>
    <row r="1437" spans="1:4">
      <c r="A1437">
        <v>701008.3</v>
      </c>
      <c r="B1437">
        <v>4833</v>
      </c>
      <c r="C1437">
        <v>1591.5</v>
      </c>
      <c r="D1437">
        <v>1E-3</v>
      </c>
    </row>
    <row r="1438" spans="1:4">
      <c r="A1438">
        <v>701004.80000000005</v>
      </c>
      <c r="B1438">
        <v>4869</v>
      </c>
      <c r="C1438">
        <v>1591.5</v>
      </c>
      <c r="D1438">
        <v>1E-3</v>
      </c>
    </row>
    <row r="1439" spans="1:4">
      <c r="A1439">
        <v>701004</v>
      </c>
      <c r="B1439">
        <v>4900</v>
      </c>
      <c r="C1439">
        <v>1591.5</v>
      </c>
      <c r="D1439">
        <v>1E-3</v>
      </c>
    </row>
    <row r="1440" spans="1:4">
      <c r="A1440">
        <v>701007.3</v>
      </c>
      <c r="B1440">
        <v>4870</v>
      </c>
      <c r="C1440">
        <v>1591.5</v>
      </c>
      <c r="D1440">
        <v>1E-3</v>
      </c>
    </row>
    <row r="1441" spans="1:4">
      <c r="A1441">
        <v>701005</v>
      </c>
      <c r="B1441">
        <v>4880</v>
      </c>
      <c r="C1441">
        <v>1591.5</v>
      </c>
      <c r="D1441">
        <v>1E-3</v>
      </c>
    </row>
    <row r="1442" spans="1:4">
      <c r="A1442">
        <v>701005</v>
      </c>
      <c r="B1442">
        <v>4890</v>
      </c>
      <c r="C1442">
        <v>1591.5</v>
      </c>
      <c r="D1442">
        <v>1E-3</v>
      </c>
    </row>
    <row r="1443" spans="1:4">
      <c r="A1443">
        <v>701006.8</v>
      </c>
      <c r="B1443">
        <v>4938</v>
      </c>
      <c r="C1443">
        <v>1591.5</v>
      </c>
      <c r="D1443">
        <v>1E-3</v>
      </c>
    </row>
    <row r="1444" spans="1:4">
      <c r="A1444">
        <v>701006</v>
      </c>
      <c r="B1444">
        <v>4810</v>
      </c>
      <c r="C1444">
        <v>1591.5</v>
      </c>
      <c r="D1444">
        <v>1E-3</v>
      </c>
    </row>
    <row r="1445" spans="1:4">
      <c r="A1445">
        <v>701007.7</v>
      </c>
      <c r="B1445">
        <v>4870</v>
      </c>
      <c r="C1445">
        <v>1591.5</v>
      </c>
      <c r="D1445">
        <v>1E-3</v>
      </c>
    </row>
    <row r="1446" spans="1:4">
      <c r="A1446">
        <v>701006.4</v>
      </c>
      <c r="B1446">
        <v>4846</v>
      </c>
      <c r="C1446">
        <v>1591.5</v>
      </c>
      <c r="D1446">
        <v>1E-3</v>
      </c>
    </row>
    <row r="1447" spans="1:4">
      <c r="A1447">
        <v>701005.3</v>
      </c>
      <c r="B1447">
        <v>4870</v>
      </c>
      <c r="C1447">
        <v>1591.5</v>
      </c>
      <c r="D1447">
        <v>1E-3</v>
      </c>
    </row>
    <row r="1448" spans="1:4">
      <c r="A1448">
        <v>701010</v>
      </c>
      <c r="B1448">
        <v>4880</v>
      </c>
      <c r="C1448">
        <v>1591.5</v>
      </c>
      <c r="D1448">
        <v>1E-3</v>
      </c>
    </row>
    <row r="1449" spans="1:4">
      <c r="A1449">
        <v>701004.1</v>
      </c>
      <c r="B1449">
        <v>4950</v>
      </c>
      <c r="C1449">
        <v>1591.5</v>
      </c>
      <c r="D1449">
        <v>1E-3</v>
      </c>
    </row>
    <row r="1450" spans="1:4">
      <c r="A1450">
        <v>701008.9</v>
      </c>
      <c r="B1450">
        <v>4855</v>
      </c>
      <c r="C1450">
        <v>1591.5</v>
      </c>
      <c r="D1450">
        <v>1E-3</v>
      </c>
    </row>
    <row r="1451" spans="1:4">
      <c r="A1451">
        <v>701010.9</v>
      </c>
      <c r="B1451">
        <v>4864</v>
      </c>
      <c r="C1451">
        <v>1591.5</v>
      </c>
      <c r="D1451">
        <v>1E-3</v>
      </c>
    </row>
    <row r="1452" spans="1:4">
      <c r="A1452">
        <v>701003.4</v>
      </c>
      <c r="B1452">
        <v>4920</v>
      </c>
      <c r="C1452">
        <v>1591.5</v>
      </c>
      <c r="D1452">
        <v>1E-3</v>
      </c>
    </row>
    <row r="1453" spans="1:4">
      <c r="A1453">
        <v>701001.4</v>
      </c>
      <c r="B1453">
        <v>4922</v>
      </c>
      <c r="C1453">
        <v>1591.5</v>
      </c>
      <c r="D1453">
        <v>1E-3</v>
      </c>
    </row>
    <row r="1454" spans="1:4">
      <c r="A1454">
        <v>701003</v>
      </c>
      <c r="B1454">
        <v>4880</v>
      </c>
      <c r="C1454">
        <v>1591.5</v>
      </c>
      <c r="D1454">
        <v>1E-3</v>
      </c>
    </row>
    <row r="1455" spans="1:4">
      <c r="A1455">
        <v>701007.7</v>
      </c>
      <c r="B1455">
        <v>4950</v>
      </c>
      <c r="C1455">
        <v>1591.5</v>
      </c>
      <c r="D1455">
        <v>1E-3</v>
      </c>
    </row>
    <row r="1456" spans="1:4">
      <c r="A1456">
        <v>701009</v>
      </c>
      <c r="B1456">
        <v>4870</v>
      </c>
      <c r="C1456">
        <v>1591.5</v>
      </c>
      <c r="D1456">
        <v>1E-3</v>
      </c>
    </row>
    <row r="1457" spans="1:4">
      <c r="A1457" t="s">
        <v>139</v>
      </c>
      <c r="B1457" t="s">
        <v>140</v>
      </c>
      <c r="C1457" t="s">
        <v>141</v>
      </c>
      <c r="D1457" t="s">
        <v>142</v>
      </c>
    </row>
    <row r="1458" spans="1:4">
      <c r="A1458" t="s">
        <v>143</v>
      </c>
      <c r="B1458" t="s">
        <v>144</v>
      </c>
      <c r="C1458" t="s">
        <v>145</v>
      </c>
      <c r="D1458" t="s">
        <v>146</v>
      </c>
    </row>
    <row r="1459" spans="1:4">
      <c r="A1459">
        <v>701006.25</v>
      </c>
      <c r="B1459">
        <v>2.4309463177941</v>
      </c>
      <c r="C1459">
        <v>4883.3500000000004</v>
      </c>
      <c r="D1459">
        <v>36.380317480747699</v>
      </c>
    </row>
    <row r="1460" spans="1:4">
      <c r="A1460" t="s">
        <v>147</v>
      </c>
      <c r="B1460" t="s">
        <v>148</v>
      </c>
      <c r="C1460" t="s">
        <v>149</v>
      </c>
      <c r="D1460" t="s">
        <v>150</v>
      </c>
    </row>
    <row r="1461" spans="1:4">
      <c r="A1461" t="s">
        <v>137</v>
      </c>
      <c r="B1461" t="s">
        <v>206</v>
      </c>
    </row>
    <row r="1462" spans="1:4">
      <c r="A1462" s="13">
        <v>44116</v>
      </c>
      <c r="B1462" s="45">
        <v>0.79181712962962969</v>
      </c>
    </row>
    <row r="1463" spans="1:4">
      <c r="A1463">
        <v>800991.9</v>
      </c>
      <c r="B1463">
        <v>6460</v>
      </c>
      <c r="C1463">
        <v>1591.5</v>
      </c>
      <c r="D1463">
        <v>1E-3</v>
      </c>
    </row>
    <row r="1464" spans="1:4">
      <c r="A1464">
        <v>800983.6</v>
      </c>
      <c r="B1464">
        <v>6360</v>
      </c>
      <c r="C1464">
        <v>1591.5</v>
      </c>
      <c r="D1464">
        <v>1E-3</v>
      </c>
    </row>
    <row r="1465" spans="1:4">
      <c r="A1465">
        <v>800991.9</v>
      </c>
      <c r="B1465">
        <v>6360</v>
      </c>
      <c r="C1465">
        <v>1591.5</v>
      </c>
      <c r="D1465">
        <v>1E-3</v>
      </c>
    </row>
    <row r="1466" spans="1:4">
      <c r="A1466">
        <v>800990</v>
      </c>
      <c r="B1466">
        <v>6400</v>
      </c>
      <c r="C1466">
        <v>1591.5</v>
      </c>
      <c r="D1466">
        <v>1E-3</v>
      </c>
    </row>
    <row r="1467" spans="1:4">
      <c r="A1467">
        <v>800990.9</v>
      </c>
      <c r="B1467">
        <v>6370</v>
      </c>
      <c r="C1467">
        <v>1591.5</v>
      </c>
      <c r="D1467">
        <v>1E-3</v>
      </c>
    </row>
    <row r="1468" spans="1:4">
      <c r="A1468">
        <v>800992.4</v>
      </c>
      <c r="B1468">
        <v>6400</v>
      </c>
      <c r="C1468">
        <v>1591.5</v>
      </c>
      <c r="D1468">
        <v>1E-3</v>
      </c>
    </row>
    <row r="1469" spans="1:4">
      <c r="A1469">
        <v>800988.3</v>
      </c>
      <c r="B1469">
        <v>6320</v>
      </c>
      <c r="C1469">
        <v>1591.5</v>
      </c>
      <c r="D1469">
        <v>1E-3</v>
      </c>
    </row>
    <row r="1470" spans="1:4">
      <c r="A1470">
        <v>800994.4</v>
      </c>
      <c r="B1470">
        <v>6340</v>
      </c>
      <c r="C1470">
        <v>1591.5</v>
      </c>
      <c r="D1470">
        <v>1E-3</v>
      </c>
    </row>
    <row r="1471" spans="1:4">
      <c r="A1471">
        <v>801000</v>
      </c>
      <c r="B1471">
        <v>6410</v>
      </c>
      <c r="C1471">
        <v>1591.5</v>
      </c>
      <c r="D1471">
        <v>1E-3</v>
      </c>
    </row>
    <row r="1472" spans="1:4">
      <c r="A1472">
        <v>800991.9</v>
      </c>
      <c r="B1472">
        <v>6330</v>
      </c>
      <c r="C1472">
        <v>1591.5</v>
      </c>
      <c r="D1472">
        <v>1E-3</v>
      </c>
    </row>
    <row r="1473" spans="1:4">
      <c r="A1473">
        <v>800989.5</v>
      </c>
      <c r="B1473">
        <v>6390</v>
      </c>
      <c r="C1473">
        <v>1591.5</v>
      </c>
      <c r="D1473">
        <v>1E-3</v>
      </c>
    </row>
    <row r="1474" spans="1:4">
      <c r="A1474">
        <v>800995.3</v>
      </c>
      <c r="B1474">
        <v>6420</v>
      </c>
      <c r="C1474">
        <v>1591.5</v>
      </c>
      <c r="D1474">
        <v>1E-3</v>
      </c>
    </row>
    <row r="1475" spans="1:4">
      <c r="A1475">
        <v>800985.8</v>
      </c>
      <c r="B1475">
        <v>6410</v>
      </c>
      <c r="C1475">
        <v>1591.5</v>
      </c>
      <c r="D1475">
        <v>1E-3</v>
      </c>
    </row>
    <row r="1476" spans="1:4">
      <c r="A1476">
        <v>800982.7</v>
      </c>
      <c r="B1476">
        <v>6390</v>
      </c>
      <c r="C1476">
        <v>1591.5</v>
      </c>
      <c r="D1476">
        <v>1E-3</v>
      </c>
    </row>
    <row r="1477" spans="1:4">
      <c r="A1477">
        <v>800990</v>
      </c>
      <c r="B1477">
        <v>6350</v>
      </c>
      <c r="C1477">
        <v>1591.5</v>
      </c>
      <c r="D1477">
        <v>1E-3</v>
      </c>
    </row>
    <row r="1478" spans="1:4">
      <c r="A1478">
        <v>800987.6</v>
      </c>
      <c r="B1478">
        <v>6350</v>
      </c>
      <c r="C1478">
        <v>1591.5</v>
      </c>
      <c r="D1478">
        <v>1E-3</v>
      </c>
    </row>
    <row r="1479" spans="1:4">
      <c r="A1479">
        <v>800997.6</v>
      </c>
      <c r="B1479">
        <v>6320</v>
      </c>
      <c r="C1479">
        <v>1591.5</v>
      </c>
      <c r="D1479">
        <v>1E-3</v>
      </c>
    </row>
    <row r="1480" spans="1:4">
      <c r="A1480">
        <v>800993.7</v>
      </c>
      <c r="B1480">
        <v>6370</v>
      </c>
      <c r="C1480">
        <v>1591.5</v>
      </c>
      <c r="D1480">
        <v>1E-3</v>
      </c>
    </row>
    <row r="1481" spans="1:4">
      <c r="A1481">
        <v>800994.2</v>
      </c>
      <c r="B1481">
        <v>6390</v>
      </c>
      <c r="C1481">
        <v>1591.5</v>
      </c>
      <c r="D1481">
        <v>1E-3</v>
      </c>
    </row>
    <row r="1482" spans="1:4">
      <c r="A1482">
        <v>800992.8</v>
      </c>
      <c r="B1482">
        <v>6440</v>
      </c>
      <c r="C1482">
        <v>1591.5</v>
      </c>
      <c r="D1482">
        <v>1E-3</v>
      </c>
    </row>
    <row r="1483" spans="1:4">
      <c r="A1483" t="s">
        <v>139</v>
      </c>
      <c r="B1483" t="s">
        <v>140</v>
      </c>
      <c r="C1483" t="s">
        <v>141</v>
      </c>
      <c r="D1483" t="s">
        <v>142</v>
      </c>
    </row>
    <row r="1484" spans="1:4">
      <c r="A1484" t="s">
        <v>143</v>
      </c>
      <c r="B1484" t="s">
        <v>144</v>
      </c>
      <c r="C1484" t="s">
        <v>145</v>
      </c>
      <c r="D1484" t="s">
        <v>146</v>
      </c>
    </row>
    <row r="1485" spans="1:4">
      <c r="A1485">
        <v>800991.22499999905</v>
      </c>
      <c r="B1485">
        <v>4.1985562994947596</v>
      </c>
      <c r="C1485">
        <v>6379</v>
      </c>
      <c r="D1485">
        <v>37.802116342871599</v>
      </c>
    </row>
    <row r="1486" spans="1:4">
      <c r="A1486" t="s">
        <v>147</v>
      </c>
      <c r="B1486" t="s">
        <v>148</v>
      </c>
      <c r="C1486" t="s">
        <v>149</v>
      </c>
      <c r="D1486" t="s">
        <v>150</v>
      </c>
    </row>
    <row r="1487" spans="1:4">
      <c r="A1487" t="s">
        <v>137</v>
      </c>
      <c r="B1487" t="s">
        <v>207</v>
      </c>
    </row>
    <row r="1488" spans="1:4">
      <c r="A1488" s="13">
        <v>44116</v>
      </c>
      <c r="B1488" s="45">
        <v>0.7931597222222222</v>
      </c>
    </row>
    <row r="1489" spans="1:4">
      <c r="A1489">
        <v>901406</v>
      </c>
      <c r="B1489">
        <v>7970</v>
      </c>
      <c r="C1489">
        <v>1591.5</v>
      </c>
      <c r="D1489">
        <v>1E-3</v>
      </c>
    </row>
    <row r="1490" spans="1:4">
      <c r="A1490">
        <v>901403.7</v>
      </c>
      <c r="B1490">
        <v>8020</v>
      </c>
      <c r="C1490">
        <v>1591.5</v>
      </c>
      <c r="D1490">
        <v>1E-3</v>
      </c>
    </row>
    <row r="1491" spans="1:4">
      <c r="A1491">
        <v>901397</v>
      </c>
      <c r="B1491">
        <v>8060</v>
      </c>
      <c r="C1491">
        <v>1591.5</v>
      </c>
      <c r="D1491">
        <v>1E-3</v>
      </c>
    </row>
    <row r="1492" spans="1:4">
      <c r="A1492">
        <v>901404</v>
      </c>
      <c r="B1492">
        <v>7950</v>
      </c>
      <c r="C1492">
        <v>1591.5</v>
      </c>
      <c r="D1492">
        <v>1E-3</v>
      </c>
    </row>
    <row r="1493" spans="1:4">
      <c r="A1493">
        <v>901402</v>
      </c>
      <c r="B1493">
        <v>8020</v>
      </c>
      <c r="C1493">
        <v>1591.5</v>
      </c>
      <c r="D1493">
        <v>1E-3</v>
      </c>
    </row>
    <row r="1494" spans="1:4">
      <c r="A1494">
        <v>901396.7</v>
      </c>
      <c r="B1494">
        <v>7990</v>
      </c>
      <c r="C1494">
        <v>1591.5</v>
      </c>
      <c r="D1494">
        <v>1E-3</v>
      </c>
    </row>
    <row r="1495" spans="1:4">
      <c r="A1495">
        <v>901405.7</v>
      </c>
      <c r="B1495">
        <v>7970</v>
      </c>
      <c r="C1495">
        <v>1591.5</v>
      </c>
      <c r="D1495">
        <v>1E-3</v>
      </c>
    </row>
    <row r="1496" spans="1:4">
      <c r="A1496">
        <v>901405</v>
      </c>
      <c r="B1496">
        <v>7980</v>
      </c>
      <c r="C1496">
        <v>1591.5</v>
      </c>
      <c r="D1496">
        <v>1E-3</v>
      </c>
    </row>
    <row r="1497" spans="1:4">
      <c r="A1497">
        <v>901406</v>
      </c>
      <c r="B1497">
        <v>8090</v>
      </c>
      <c r="C1497">
        <v>1591.5</v>
      </c>
      <c r="D1497">
        <v>1E-3</v>
      </c>
    </row>
    <row r="1498" spans="1:4">
      <c r="A1498">
        <v>901399</v>
      </c>
      <c r="B1498">
        <v>8040</v>
      </c>
      <c r="C1498">
        <v>1591.5</v>
      </c>
      <c r="D1498">
        <v>1E-3</v>
      </c>
    </row>
    <row r="1499" spans="1:4">
      <c r="A1499">
        <v>901405.9</v>
      </c>
      <c r="B1499">
        <v>7990</v>
      </c>
      <c r="C1499">
        <v>1591.5</v>
      </c>
      <c r="D1499">
        <v>1E-3</v>
      </c>
    </row>
    <row r="1500" spans="1:4">
      <c r="A1500">
        <v>901394</v>
      </c>
      <c r="B1500">
        <v>7970</v>
      </c>
      <c r="C1500">
        <v>1591.5</v>
      </c>
      <c r="D1500">
        <v>1E-3</v>
      </c>
    </row>
    <row r="1501" spans="1:4">
      <c r="A1501">
        <v>901401</v>
      </c>
      <c r="B1501">
        <v>8080</v>
      </c>
      <c r="C1501">
        <v>1591.5</v>
      </c>
      <c r="D1501">
        <v>1E-3</v>
      </c>
    </row>
    <row r="1502" spans="1:4">
      <c r="A1502">
        <v>901409.5</v>
      </c>
      <c r="B1502">
        <v>8040</v>
      </c>
      <c r="C1502">
        <v>1591.5</v>
      </c>
      <c r="D1502">
        <v>1E-3</v>
      </c>
    </row>
    <row r="1503" spans="1:4">
      <c r="A1503">
        <v>901403.2</v>
      </c>
      <c r="B1503">
        <v>8080</v>
      </c>
      <c r="C1503">
        <v>1591.5</v>
      </c>
      <c r="D1503">
        <v>1E-3</v>
      </c>
    </row>
    <row r="1504" spans="1:4">
      <c r="A1504">
        <v>901399.7</v>
      </c>
      <c r="B1504">
        <v>8040</v>
      </c>
      <c r="C1504">
        <v>1591.5</v>
      </c>
      <c r="D1504">
        <v>1E-3</v>
      </c>
    </row>
    <row r="1505" spans="1:4">
      <c r="A1505">
        <v>901412</v>
      </c>
      <c r="B1505">
        <v>8000</v>
      </c>
      <c r="C1505">
        <v>1591.5</v>
      </c>
      <c r="D1505">
        <v>1E-3</v>
      </c>
    </row>
    <row r="1506" spans="1:4">
      <c r="A1506">
        <v>901404.1</v>
      </c>
      <c r="B1506">
        <v>7980</v>
      </c>
      <c r="C1506">
        <v>1591.5</v>
      </c>
      <c r="D1506">
        <v>1E-3</v>
      </c>
    </row>
    <row r="1507" spans="1:4">
      <c r="A1507">
        <v>901404</v>
      </c>
      <c r="B1507">
        <v>8090</v>
      </c>
      <c r="C1507">
        <v>1591.5</v>
      </c>
      <c r="D1507">
        <v>1E-3</v>
      </c>
    </row>
    <row r="1508" spans="1:4">
      <c r="A1508">
        <v>901402.9</v>
      </c>
      <c r="B1508">
        <v>8050</v>
      </c>
      <c r="C1508">
        <v>1591.5</v>
      </c>
      <c r="D1508">
        <v>1E-3</v>
      </c>
    </row>
    <row r="1509" spans="1:4">
      <c r="A1509" t="s">
        <v>139</v>
      </c>
      <c r="B1509" t="s">
        <v>140</v>
      </c>
      <c r="C1509" t="s">
        <v>141</v>
      </c>
      <c r="D1509" t="s">
        <v>142</v>
      </c>
    </row>
    <row r="1510" spans="1:4">
      <c r="A1510" t="s">
        <v>143</v>
      </c>
      <c r="B1510" t="s">
        <v>144</v>
      </c>
      <c r="C1510" t="s">
        <v>145</v>
      </c>
      <c r="D1510" t="s">
        <v>146</v>
      </c>
    </row>
    <row r="1511" spans="1:4">
      <c r="A1511">
        <v>901403.07</v>
      </c>
      <c r="B1511">
        <v>4.2022731943596101</v>
      </c>
      <c r="C1511">
        <v>8020.5</v>
      </c>
      <c r="D1511">
        <v>43.871972830042601</v>
      </c>
    </row>
    <row r="1512" spans="1:4">
      <c r="A1512" t="s">
        <v>147</v>
      </c>
      <c r="B1512" t="s">
        <v>148</v>
      </c>
      <c r="C1512" t="s">
        <v>149</v>
      </c>
      <c r="D1512" t="s">
        <v>150</v>
      </c>
    </row>
    <row r="1513" spans="1:4">
      <c r="A1513" t="s">
        <v>137</v>
      </c>
      <c r="B1513" t="s">
        <v>208</v>
      </c>
    </row>
    <row r="1514" spans="1:4">
      <c r="A1514" s="13">
        <v>44116</v>
      </c>
      <c r="B1514" s="45">
        <v>0.79524305555555552</v>
      </c>
    </row>
    <row r="1515" spans="1:4">
      <c r="A1515">
        <v>1001394</v>
      </c>
      <c r="B1515">
        <v>9950</v>
      </c>
      <c r="C1515">
        <v>1591.5</v>
      </c>
      <c r="D1515">
        <v>1E-3</v>
      </c>
    </row>
    <row r="1516" spans="1:4">
      <c r="A1516">
        <v>1001381.8</v>
      </c>
      <c r="B1516">
        <v>9870</v>
      </c>
      <c r="C1516">
        <v>1591.5</v>
      </c>
      <c r="D1516">
        <v>1E-3</v>
      </c>
    </row>
    <row r="1517" spans="1:4">
      <c r="A1517">
        <v>1001392</v>
      </c>
      <c r="B1517">
        <v>10040</v>
      </c>
      <c r="C1517">
        <v>1591.5</v>
      </c>
      <c r="D1517">
        <v>1E-3</v>
      </c>
    </row>
    <row r="1518" spans="1:4">
      <c r="A1518">
        <v>1001397.2</v>
      </c>
      <c r="B1518">
        <v>9970</v>
      </c>
      <c r="C1518">
        <v>1591.5</v>
      </c>
      <c r="D1518">
        <v>1E-3</v>
      </c>
    </row>
    <row r="1519" spans="1:4">
      <c r="A1519">
        <v>1001389</v>
      </c>
      <c r="B1519">
        <v>10010</v>
      </c>
      <c r="C1519">
        <v>1591.5</v>
      </c>
      <c r="D1519">
        <v>1E-3</v>
      </c>
    </row>
    <row r="1520" spans="1:4">
      <c r="A1520">
        <v>1001394.9</v>
      </c>
      <c r="B1520">
        <v>9990</v>
      </c>
      <c r="C1520">
        <v>1591.5</v>
      </c>
      <c r="D1520">
        <v>1E-3</v>
      </c>
    </row>
    <row r="1521" spans="1:4">
      <c r="A1521">
        <v>1001383</v>
      </c>
      <c r="B1521">
        <v>9990</v>
      </c>
      <c r="C1521">
        <v>1591.5</v>
      </c>
      <c r="D1521">
        <v>1E-3</v>
      </c>
    </row>
    <row r="1522" spans="1:4">
      <c r="A1522">
        <v>1001388.1</v>
      </c>
      <c r="B1522">
        <v>10020</v>
      </c>
      <c r="C1522">
        <v>1591.5</v>
      </c>
      <c r="D1522">
        <v>1E-3</v>
      </c>
    </row>
    <row r="1523" spans="1:4">
      <c r="A1523">
        <v>1001394</v>
      </c>
      <c r="B1523">
        <v>9940</v>
      </c>
      <c r="C1523">
        <v>1591.5</v>
      </c>
      <c r="D1523">
        <v>1E-3</v>
      </c>
    </row>
    <row r="1524" spans="1:4">
      <c r="A1524">
        <v>1001392</v>
      </c>
      <c r="B1524">
        <v>9930</v>
      </c>
      <c r="C1524">
        <v>1591.5</v>
      </c>
      <c r="D1524">
        <v>1E-3</v>
      </c>
    </row>
    <row r="1525" spans="1:4">
      <c r="A1525">
        <v>1001383.4</v>
      </c>
      <c r="B1525">
        <v>10000</v>
      </c>
      <c r="C1525">
        <v>1591.5</v>
      </c>
      <c r="D1525">
        <v>1E-3</v>
      </c>
    </row>
    <row r="1526" spans="1:4">
      <c r="A1526">
        <v>1001397</v>
      </c>
      <c r="B1526">
        <v>9940</v>
      </c>
      <c r="C1526">
        <v>1591.5</v>
      </c>
      <c r="D1526">
        <v>1E-3</v>
      </c>
    </row>
    <row r="1527" spans="1:4">
      <c r="A1527">
        <v>1001389</v>
      </c>
      <c r="B1527">
        <v>10010</v>
      </c>
      <c r="C1527">
        <v>1591.5</v>
      </c>
      <c r="D1527">
        <v>1E-3</v>
      </c>
    </row>
    <row r="1528" spans="1:4">
      <c r="A1528">
        <v>1001395.8</v>
      </c>
      <c r="B1528">
        <v>9960</v>
      </c>
      <c r="C1528">
        <v>1591.5</v>
      </c>
      <c r="D1528">
        <v>1E-3</v>
      </c>
    </row>
    <row r="1529" spans="1:4">
      <c r="A1529">
        <v>1001396</v>
      </c>
      <c r="B1529">
        <v>9940</v>
      </c>
      <c r="C1529">
        <v>1591.5</v>
      </c>
      <c r="D1529">
        <v>1E-3</v>
      </c>
    </row>
    <row r="1530" spans="1:4">
      <c r="A1530">
        <v>1001389.3</v>
      </c>
      <c r="B1530">
        <v>9970</v>
      </c>
      <c r="C1530">
        <v>1591.5</v>
      </c>
      <c r="D1530">
        <v>1E-3</v>
      </c>
    </row>
    <row r="1531" spans="1:4">
      <c r="A1531">
        <v>1001394</v>
      </c>
      <c r="B1531">
        <v>9970</v>
      </c>
      <c r="C1531">
        <v>1591.5</v>
      </c>
      <c r="D1531">
        <v>1E-3</v>
      </c>
    </row>
    <row r="1532" spans="1:4">
      <c r="A1532">
        <v>1001397.8</v>
      </c>
      <c r="B1532">
        <v>10020</v>
      </c>
      <c r="C1532">
        <v>1591.5</v>
      </c>
      <c r="D1532">
        <v>1E-3</v>
      </c>
    </row>
    <row r="1533" spans="1:4">
      <c r="A1533">
        <v>1001391</v>
      </c>
      <c r="B1533">
        <v>9920</v>
      </c>
      <c r="C1533">
        <v>1591.5</v>
      </c>
      <c r="D1533">
        <v>1E-3</v>
      </c>
    </row>
    <row r="1534" spans="1:4">
      <c r="A1534">
        <v>1001397</v>
      </c>
      <c r="B1534">
        <v>10000</v>
      </c>
      <c r="C1534">
        <v>1591.5</v>
      </c>
      <c r="D1534">
        <v>1E-3</v>
      </c>
    </row>
    <row r="1535" spans="1:4">
      <c r="A1535" t="s">
        <v>139</v>
      </c>
      <c r="B1535" t="s">
        <v>140</v>
      </c>
      <c r="C1535" t="s">
        <v>141</v>
      </c>
      <c r="D1535" t="s">
        <v>142</v>
      </c>
    </row>
    <row r="1536" spans="1:4">
      <c r="A1536" t="s">
        <v>143</v>
      </c>
      <c r="B1536" t="s">
        <v>144</v>
      </c>
      <c r="C1536" t="s">
        <v>145</v>
      </c>
      <c r="D1536" t="s">
        <v>146</v>
      </c>
    </row>
    <row r="1537" spans="1:4">
      <c r="A1537">
        <v>1001391.8149999999</v>
      </c>
      <c r="B1537">
        <v>4.8028403054816602</v>
      </c>
      <c r="C1537">
        <v>9972</v>
      </c>
      <c r="D1537">
        <v>40.570925550201501</v>
      </c>
    </row>
    <row r="1538" spans="1:4">
      <c r="A1538" t="s">
        <v>147</v>
      </c>
      <c r="B1538" t="s">
        <v>148</v>
      </c>
      <c r="C1538" t="s">
        <v>149</v>
      </c>
      <c r="D1538" t="s">
        <v>150</v>
      </c>
    </row>
    <row r="1539" spans="1:4">
      <c r="A1539" t="s">
        <v>137</v>
      </c>
      <c r="B1539" t="s">
        <v>270</v>
      </c>
    </row>
    <row r="1540" spans="1:4">
      <c r="A1540" s="13">
        <v>44120</v>
      </c>
      <c r="B1540" s="45">
        <v>0.62181712962962965</v>
      </c>
    </row>
    <row r="1541" spans="1:4">
      <c r="A1541">
        <v>1000.1471</v>
      </c>
      <c r="B1541">
        <v>0.10849</v>
      </c>
      <c r="C1541">
        <v>1591.5</v>
      </c>
      <c r="D1541">
        <v>1.5</v>
      </c>
    </row>
    <row r="1542" spans="1:4">
      <c r="A1542">
        <v>1000.14709</v>
      </c>
      <c r="B1542">
        <v>0.10836999999999999</v>
      </c>
      <c r="C1542">
        <v>1591.5</v>
      </c>
      <c r="D1542">
        <v>1.5</v>
      </c>
    </row>
    <row r="1543" spans="1:4">
      <c r="A1543">
        <v>1000.14709</v>
      </c>
      <c r="B1543">
        <v>0.10829</v>
      </c>
      <c r="C1543">
        <v>1591.5</v>
      </c>
      <c r="D1543">
        <v>1.5</v>
      </c>
    </row>
    <row r="1544" spans="1:4">
      <c r="A1544">
        <v>1000.14709</v>
      </c>
      <c r="B1544">
        <v>0.10831</v>
      </c>
      <c r="C1544">
        <v>1591.5</v>
      </c>
      <c r="D1544">
        <v>1.5</v>
      </c>
    </row>
    <row r="1545" spans="1:4">
      <c r="A1545">
        <v>1000.14708</v>
      </c>
      <c r="B1545">
        <v>0.10826</v>
      </c>
      <c r="C1545">
        <v>1591.5</v>
      </c>
      <c r="D1545">
        <v>1.5</v>
      </c>
    </row>
    <row r="1546" spans="1:4">
      <c r="A1546">
        <v>1000.14709</v>
      </c>
      <c r="B1546">
        <v>0.10854999999999999</v>
      </c>
      <c r="C1546">
        <v>1591.5</v>
      </c>
      <c r="D1546">
        <v>1.5</v>
      </c>
    </row>
    <row r="1547" spans="1:4">
      <c r="A1547">
        <v>1000.14708</v>
      </c>
      <c r="B1547">
        <v>0.10841000000000001</v>
      </c>
      <c r="C1547">
        <v>1591.5</v>
      </c>
      <c r="D1547">
        <v>1.5</v>
      </c>
    </row>
    <row r="1548" spans="1:4">
      <c r="A1548">
        <v>1000.14708</v>
      </c>
      <c r="B1548">
        <v>0.10838</v>
      </c>
      <c r="C1548">
        <v>1591.5</v>
      </c>
      <c r="D1548">
        <v>1.5</v>
      </c>
    </row>
    <row r="1549" spans="1:4">
      <c r="A1549">
        <v>1000.14707</v>
      </c>
      <c r="B1549">
        <v>0.10836999999999999</v>
      </c>
      <c r="C1549">
        <v>1591.5</v>
      </c>
      <c r="D1549">
        <v>1.5</v>
      </c>
    </row>
    <row r="1550" spans="1:4">
      <c r="A1550">
        <v>1000.14706</v>
      </c>
      <c r="B1550">
        <v>0.10841000000000001</v>
      </c>
      <c r="C1550">
        <v>1591.5</v>
      </c>
      <c r="D1550">
        <v>1.5</v>
      </c>
    </row>
    <row r="1551" spans="1:4">
      <c r="A1551">
        <v>1000.14707</v>
      </c>
      <c r="B1551">
        <v>0.10826</v>
      </c>
      <c r="C1551">
        <v>1591.5</v>
      </c>
      <c r="D1551">
        <v>1.5</v>
      </c>
    </row>
    <row r="1552" spans="1:4">
      <c r="A1552">
        <v>1000.14707</v>
      </c>
      <c r="B1552">
        <v>0.10814</v>
      </c>
      <c r="C1552">
        <v>1591.5</v>
      </c>
      <c r="D1552">
        <v>1.5</v>
      </c>
    </row>
    <row r="1553" spans="1:4">
      <c r="A1553">
        <v>1000.14707</v>
      </c>
      <c r="B1553">
        <v>0.10806</v>
      </c>
      <c r="C1553">
        <v>1591.5</v>
      </c>
      <c r="D1553">
        <v>1.5</v>
      </c>
    </row>
    <row r="1554" spans="1:4">
      <c r="A1554">
        <v>1000.14706</v>
      </c>
      <c r="B1554">
        <v>0.10803</v>
      </c>
      <c r="C1554">
        <v>1591.5</v>
      </c>
      <c r="D1554">
        <v>1.5</v>
      </c>
    </row>
    <row r="1555" spans="1:4">
      <c r="A1555">
        <v>1000.14706</v>
      </c>
      <c r="B1555">
        <v>0.10809000000000001</v>
      </c>
      <c r="C1555">
        <v>1591.5</v>
      </c>
      <c r="D1555">
        <v>1.5</v>
      </c>
    </row>
    <row r="1556" spans="1:4">
      <c r="A1556">
        <v>1000.14706</v>
      </c>
      <c r="B1556">
        <v>0.10811</v>
      </c>
      <c r="C1556">
        <v>1591.5</v>
      </c>
      <c r="D1556">
        <v>1.5</v>
      </c>
    </row>
    <row r="1557" spans="1:4">
      <c r="A1557">
        <v>1000.14706</v>
      </c>
      <c r="B1557">
        <v>0.10808</v>
      </c>
      <c r="C1557">
        <v>1591.5</v>
      </c>
      <c r="D1557">
        <v>1.5</v>
      </c>
    </row>
    <row r="1558" spans="1:4">
      <c r="A1558">
        <v>1000.14705</v>
      </c>
      <c r="B1558">
        <v>0.10816000000000001</v>
      </c>
      <c r="C1558">
        <v>1591.5</v>
      </c>
      <c r="D1558">
        <v>1.5</v>
      </c>
    </row>
    <row r="1559" spans="1:4">
      <c r="A1559">
        <v>1000.14705</v>
      </c>
      <c r="B1559">
        <v>0.10806</v>
      </c>
      <c r="C1559">
        <v>1591.5</v>
      </c>
      <c r="D1559">
        <v>1.5</v>
      </c>
    </row>
    <row r="1560" spans="1:4">
      <c r="A1560">
        <v>1000.14706</v>
      </c>
      <c r="B1560">
        <v>0.10811</v>
      </c>
      <c r="C1560">
        <v>1591.5</v>
      </c>
      <c r="D1560">
        <v>1.5</v>
      </c>
    </row>
    <row r="1561" spans="1:4">
      <c r="A1561" t="s">
        <v>139</v>
      </c>
      <c r="B1561" t="s">
        <v>140</v>
      </c>
      <c r="C1561" t="s">
        <v>141</v>
      </c>
      <c r="D1561" t="s">
        <v>142</v>
      </c>
    </row>
    <row r="1562" spans="1:4">
      <c r="A1562" t="s">
        <v>143</v>
      </c>
      <c r="B1562" t="s">
        <v>144</v>
      </c>
      <c r="C1562" t="s">
        <v>145</v>
      </c>
      <c r="D1562" t="s">
        <v>146</v>
      </c>
    </row>
    <row r="1563" spans="1:4">
      <c r="A1563">
        <v>1000.147072</v>
      </c>
      <c r="B1563" s="37">
        <v>1.4352700097774899E-5</v>
      </c>
      <c r="C1563">
        <v>0.108247</v>
      </c>
      <c r="D1563">
        <v>1.55598843183359E-4</v>
      </c>
    </row>
    <row r="1564" spans="1:4">
      <c r="A1564" t="s">
        <v>147</v>
      </c>
      <c r="B1564" t="s">
        <v>148</v>
      </c>
      <c r="C1564" t="s">
        <v>149</v>
      </c>
      <c r="D1564" t="s">
        <v>150</v>
      </c>
    </row>
    <row r="1565" spans="1:4">
      <c r="A1565" t="s">
        <v>137</v>
      </c>
      <c r="B1565" t="s">
        <v>271</v>
      </c>
    </row>
    <row r="1566" spans="1:4">
      <c r="A1566" s="13">
        <v>44120</v>
      </c>
      <c r="B1566" s="45">
        <v>0.63083333333333336</v>
      </c>
    </row>
    <row r="1567" spans="1:4">
      <c r="A1567">
        <v>5.1953099999999999E-3</v>
      </c>
      <c r="B1567">
        <v>1.177E-4</v>
      </c>
      <c r="C1567">
        <v>1591.5</v>
      </c>
      <c r="D1567">
        <v>15</v>
      </c>
    </row>
    <row r="1568" spans="1:4">
      <c r="A1568">
        <v>5.1950099999999999E-3</v>
      </c>
      <c r="B1568">
        <v>1.192E-4</v>
      </c>
      <c r="C1568">
        <v>1591.5</v>
      </c>
      <c r="D1568">
        <v>15</v>
      </c>
    </row>
    <row r="1569" spans="1:4">
      <c r="A1569">
        <v>5.1947199999999999E-3</v>
      </c>
      <c r="B1569">
        <v>1.1620000000000001E-4</v>
      </c>
      <c r="C1569">
        <v>1591.5</v>
      </c>
      <c r="D1569">
        <v>15</v>
      </c>
    </row>
    <row r="1570" spans="1:4">
      <c r="A1570">
        <v>5.19427E-3</v>
      </c>
      <c r="B1570">
        <v>1.2070000000000001E-4</v>
      </c>
      <c r="C1570">
        <v>1591.5</v>
      </c>
      <c r="D1570">
        <v>15</v>
      </c>
    </row>
    <row r="1571" spans="1:4">
      <c r="A1571">
        <v>5.19397E-3</v>
      </c>
      <c r="B1571">
        <v>1.192E-4</v>
      </c>
      <c r="C1571">
        <v>1591.5</v>
      </c>
      <c r="D1571">
        <v>15</v>
      </c>
    </row>
    <row r="1572" spans="1:4">
      <c r="A1572">
        <v>5.1933600000000002E-3</v>
      </c>
      <c r="B1572">
        <v>1.177E-4</v>
      </c>
      <c r="C1572">
        <v>1591.5</v>
      </c>
      <c r="D1572">
        <v>15</v>
      </c>
    </row>
    <row r="1573" spans="1:4">
      <c r="A1573">
        <v>5.1932100000000002E-3</v>
      </c>
      <c r="B1573">
        <v>1.192E-4</v>
      </c>
      <c r="C1573">
        <v>1591.5</v>
      </c>
      <c r="D1573">
        <v>15</v>
      </c>
    </row>
    <row r="1574" spans="1:4">
      <c r="A1574">
        <v>5.1924600000000003E-3</v>
      </c>
      <c r="B1574">
        <v>1.192E-4</v>
      </c>
      <c r="C1574">
        <v>1591.5</v>
      </c>
      <c r="D1574">
        <v>15</v>
      </c>
    </row>
    <row r="1575" spans="1:4">
      <c r="A1575">
        <v>5.1920100000000004E-3</v>
      </c>
      <c r="B1575">
        <v>1.177E-4</v>
      </c>
      <c r="C1575">
        <v>1591.5</v>
      </c>
      <c r="D1575">
        <v>15</v>
      </c>
    </row>
    <row r="1576" spans="1:4">
      <c r="A1576">
        <v>5.1920100000000004E-3</v>
      </c>
      <c r="B1576">
        <v>1.1900000000000001E-4</v>
      </c>
      <c r="C1576">
        <v>1591.5</v>
      </c>
      <c r="D1576">
        <v>15</v>
      </c>
    </row>
    <row r="1577" spans="1:4">
      <c r="A1577">
        <v>5.1915599999999996E-3</v>
      </c>
      <c r="B1577">
        <v>1.1620000000000001E-4</v>
      </c>
      <c r="C1577">
        <v>1591.5</v>
      </c>
      <c r="D1577">
        <v>15</v>
      </c>
    </row>
    <row r="1578" spans="1:4">
      <c r="A1578">
        <v>5.1911099999999996E-3</v>
      </c>
      <c r="B1578">
        <v>1.192E-4</v>
      </c>
      <c r="C1578">
        <v>1591.5</v>
      </c>
      <c r="D1578">
        <v>15</v>
      </c>
    </row>
    <row r="1579" spans="1:4">
      <c r="A1579">
        <v>5.1908099999999997E-3</v>
      </c>
      <c r="B1579">
        <v>1.192E-4</v>
      </c>
      <c r="C1579">
        <v>1591.5</v>
      </c>
      <c r="D1579">
        <v>15</v>
      </c>
    </row>
    <row r="1580" spans="1:4">
      <c r="A1580">
        <v>5.1908099999999997E-3</v>
      </c>
      <c r="B1580">
        <v>1.192E-4</v>
      </c>
      <c r="C1580">
        <v>1591.5</v>
      </c>
      <c r="D1580">
        <v>15</v>
      </c>
    </row>
    <row r="1581" spans="1:4">
      <c r="A1581">
        <v>5.1903599999999998E-3</v>
      </c>
      <c r="B1581">
        <v>1.192E-4</v>
      </c>
      <c r="C1581">
        <v>1591.5</v>
      </c>
      <c r="D1581">
        <v>15</v>
      </c>
    </row>
    <row r="1582" spans="1:4">
      <c r="A1582">
        <v>5.1902099999999998E-3</v>
      </c>
      <c r="B1582">
        <v>1.2070000000000001E-4</v>
      </c>
      <c r="C1582">
        <v>1591.5</v>
      </c>
      <c r="D1582">
        <v>15</v>
      </c>
    </row>
    <row r="1583" spans="1:4">
      <c r="A1583">
        <v>5.18945E-3</v>
      </c>
      <c r="B1583">
        <v>1.192E-4</v>
      </c>
      <c r="C1583">
        <v>1591.5</v>
      </c>
      <c r="D1583">
        <v>15</v>
      </c>
    </row>
    <row r="1584" spans="1:4">
      <c r="A1584">
        <v>5.18945E-3</v>
      </c>
      <c r="B1584">
        <v>1.132E-4</v>
      </c>
      <c r="C1584">
        <v>1591.5</v>
      </c>
      <c r="D1584">
        <v>15</v>
      </c>
    </row>
    <row r="1585" spans="1:4">
      <c r="A1585">
        <v>5.18915E-3</v>
      </c>
      <c r="B1585">
        <v>1.1900000000000001E-4</v>
      </c>
      <c r="C1585">
        <v>1591.5</v>
      </c>
      <c r="D1585">
        <v>15</v>
      </c>
    </row>
    <row r="1586" spans="1:4">
      <c r="A1586">
        <v>5.18915E-3</v>
      </c>
      <c r="B1586">
        <v>1.1620000000000001E-4</v>
      </c>
      <c r="C1586">
        <v>1591.5</v>
      </c>
      <c r="D1586">
        <v>15</v>
      </c>
    </row>
    <row r="1587" spans="1:4">
      <c r="A1587" t="s">
        <v>139</v>
      </c>
      <c r="B1587" t="s">
        <v>140</v>
      </c>
      <c r="C1587" t="s">
        <v>141</v>
      </c>
      <c r="D1587" t="s">
        <v>142</v>
      </c>
    </row>
    <row r="1588" spans="1:4">
      <c r="A1588" t="s">
        <v>143</v>
      </c>
      <c r="B1588" t="s">
        <v>144</v>
      </c>
      <c r="C1588" t="s">
        <v>145</v>
      </c>
      <c r="D1588" t="s">
        <v>146</v>
      </c>
    </row>
    <row r="1589" spans="1:4">
      <c r="A1589">
        <v>5.1919195000000003E-3</v>
      </c>
      <c r="B1589" s="37">
        <v>1.9850175691918002E-6</v>
      </c>
      <c r="C1589">
        <v>1.18355E-4</v>
      </c>
      <c r="D1589" s="37">
        <v>1.73276513122811E-6</v>
      </c>
    </row>
    <row r="1590" spans="1:4">
      <c r="A1590" t="s">
        <v>147</v>
      </c>
      <c r="B1590" t="s">
        <v>148</v>
      </c>
      <c r="C1590" t="s">
        <v>149</v>
      </c>
      <c r="D1590" t="s">
        <v>150</v>
      </c>
    </row>
    <row r="1591" spans="1:4">
      <c r="A1591" t="s">
        <v>137</v>
      </c>
      <c r="B1591" t="s">
        <v>272</v>
      </c>
    </row>
    <row r="1592" spans="1:4">
      <c r="A1592" s="13">
        <v>44123</v>
      </c>
      <c r="B1592" s="45">
        <v>0.73086805555555545</v>
      </c>
    </row>
    <row r="1593" spans="1:4">
      <c r="A1593">
        <v>1000.13933</v>
      </c>
      <c r="B1593">
        <v>0.10428</v>
      </c>
      <c r="C1593">
        <v>1591.5</v>
      </c>
      <c r="D1593">
        <v>1.5</v>
      </c>
    </row>
    <row r="1594" spans="1:4">
      <c r="A1594">
        <v>1000.1393399999999</v>
      </c>
      <c r="B1594">
        <v>0.10425</v>
      </c>
      <c r="C1594">
        <v>1591.5</v>
      </c>
      <c r="D1594">
        <v>1.5</v>
      </c>
    </row>
    <row r="1595" spans="1:4">
      <c r="A1595">
        <v>1000.13933</v>
      </c>
      <c r="B1595">
        <v>0.10423</v>
      </c>
      <c r="C1595">
        <v>1591.5</v>
      </c>
      <c r="D1595">
        <v>1.5</v>
      </c>
    </row>
    <row r="1596" spans="1:4">
      <c r="A1596">
        <v>1000.13933</v>
      </c>
      <c r="B1596">
        <v>0.10419</v>
      </c>
      <c r="C1596">
        <v>1591.5</v>
      </c>
      <c r="D1596">
        <v>1.5</v>
      </c>
    </row>
    <row r="1597" spans="1:4">
      <c r="A1597">
        <v>1000.1393399999999</v>
      </c>
      <c r="B1597">
        <v>0.10426000000000001</v>
      </c>
      <c r="C1597">
        <v>1591.5</v>
      </c>
      <c r="D1597">
        <v>1.5</v>
      </c>
    </row>
    <row r="1598" spans="1:4">
      <c r="A1598">
        <v>1000.1393399999999</v>
      </c>
      <c r="B1598">
        <v>0.10428999999999999</v>
      </c>
      <c r="C1598">
        <v>1591.5</v>
      </c>
      <c r="D1598">
        <v>1.5</v>
      </c>
    </row>
    <row r="1599" spans="1:4">
      <c r="A1599">
        <v>1000.1393399999999</v>
      </c>
      <c r="B1599">
        <v>0.10432</v>
      </c>
      <c r="C1599">
        <v>1591.5</v>
      </c>
      <c r="D1599">
        <v>1.5</v>
      </c>
    </row>
    <row r="1600" spans="1:4">
      <c r="A1600">
        <v>1000.1393399999999</v>
      </c>
      <c r="B1600">
        <v>0.10428999999999999</v>
      </c>
      <c r="C1600">
        <v>1591.5</v>
      </c>
      <c r="D1600">
        <v>1.5</v>
      </c>
    </row>
    <row r="1601" spans="1:4">
      <c r="A1601">
        <v>1000.1393399999999</v>
      </c>
      <c r="B1601">
        <v>0.10426000000000001</v>
      </c>
      <c r="C1601">
        <v>1591.5</v>
      </c>
      <c r="D1601">
        <v>1.5</v>
      </c>
    </row>
    <row r="1602" spans="1:4">
      <c r="A1602">
        <v>1000.1393399999999</v>
      </c>
      <c r="B1602">
        <v>0.10421999999999999</v>
      </c>
      <c r="C1602">
        <v>1591.5</v>
      </c>
      <c r="D1602">
        <v>1.5</v>
      </c>
    </row>
    <row r="1603" spans="1:4">
      <c r="A1603">
        <v>1000.13933</v>
      </c>
      <c r="B1603">
        <v>0.10421999999999999</v>
      </c>
      <c r="C1603">
        <v>1591.5</v>
      </c>
      <c r="D1603">
        <v>1.5</v>
      </c>
    </row>
    <row r="1604" spans="1:4">
      <c r="A1604">
        <v>1000.13932</v>
      </c>
      <c r="B1604">
        <v>0.10423</v>
      </c>
      <c r="C1604">
        <v>1591.5</v>
      </c>
      <c r="D1604">
        <v>1.5</v>
      </c>
    </row>
    <row r="1605" spans="1:4">
      <c r="A1605">
        <v>1000.13933</v>
      </c>
      <c r="B1605">
        <v>0.10416</v>
      </c>
      <c r="C1605">
        <v>1591.5</v>
      </c>
      <c r="D1605">
        <v>1.5</v>
      </c>
    </row>
    <row r="1606" spans="1:4">
      <c r="A1606">
        <v>1000.1393399999999</v>
      </c>
      <c r="B1606">
        <v>0.10425</v>
      </c>
      <c r="C1606">
        <v>1591.5</v>
      </c>
      <c r="D1606">
        <v>1.5</v>
      </c>
    </row>
    <row r="1607" spans="1:4">
      <c r="A1607">
        <v>1000.13933</v>
      </c>
      <c r="B1607">
        <v>0.10433000000000001</v>
      </c>
      <c r="C1607">
        <v>1591.5</v>
      </c>
      <c r="D1607">
        <v>1.5</v>
      </c>
    </row>
    <row r="1608" spans="1:4">
      <c r="A1608">
        <v>1000.13932</v>
      </c>
      <c r="B1608">
        <v>0.10417</v>
      </c>
      <c r="C1608">
        <v>1591.5</v>
      </c>
      <c r="D1608">
        <v>1.5</v>
      </c>
    </row>
    <row r="1609" spans="1:4">
      <c r="A1609">
        <v>1000.13932</v>
      </c>
      <c r="B1609">
        <v>0.10419</v>
      </c>
      <c r="C1609">
        <v>1591.5</v>
      </c>
      <c r="D1609">
        <v>1.5</v>
      </c>
    </row>
    <row r="1610" spans="1:4">
      <c r="A1610">
        <v>1000.13932</v>
      </c>
      <c r="B1610">
        <v>0.10432</v>
      </c>
      <c r="C1610">
        <v>1591.5</v>
      </c>
      <c r="D1610">
        <v>1.5</v>
      </c>
    </row>
    <row r="1611" spans="1:4">
      <c r="A1611">
        <v>1000.13933</v>
      </c>
      <c r="B1611">
        <v>0.10425</v>
      </c>
      <c r="C1611">
        <v>1591.5</v>
      </c>
      <c r="D1611">
        <v>1.5</v>
      </c>
    </row>
    <row r="1612" spans="1:4">
      <c r="A1612">
        <v>1000.13933</v>
      </c>
      <c r="B1612">
        <v>0.1043</v>
      </c>
      <c r="C1612">
        <v>1591.5</v>
      </c>
      <c r="D1612">
        <v>1.5</v>
      </c>
    </row>
    <row r="1613" spans="1:4">
      <c r="A1613" t="s">
        <v>139</v>
      </c>
      <c r="B1613" t="s">
        <v>140</v>
      </c>
      <c r="C1613" t="s">
        <v>141</v>
      </c>
      <c r="D1613" t="s">
        <v>142</v>
      </c>
    </row>
    <row r="1614" spans="1:4">
      <c r="A1614" t="s">
        <v>143</v>
      </c>
      <c r="B1614" t="s">
        <v>144</v>
      </c>
      <c r="C1614" t="s">
        <v>145</v>
      </c>
      <c r="D1614" t="s">
        <v>146</v>
      </c>
    </row>
    <row r="1615" spans="1:4">
      <c r="A1615">
        <v>1000.139332</v>
      </c>
      <c r="B1615" s="37">
        <v>7.4833147546543202E-6</v>
      </c>
      <c r="C1615">
        <v>0.104250499999999</v>
      </c>
      <c r="D1615" s="37">
        <v>4.8628695232341202E-5</v>
      </c>
    </row>
    <row r="1616" spans="1:4">
      <c r="A1616" t="s">
        <v>147</v>
      </c>
      <c r="B1616" t="s">
        <v>148</v>
      </c>
      <c r="C1616" t="s">
        <v>149</v>
      </c>
      <c r="D1616" t="s">
        <v>150</v>
      </c>
    </row>
    <row r="1617" spans="1:4">
      <c r="A1617" t="s">
        <v>137</v>
      </c>
      <c r="B1617" t="s">
        <v>273</v>
      </c>
    </row>
    <row r="1618" spans="1:4">
      <c r="A1618" s="13">
        <v>44124</v>
      </c>
      <c r="B1618" s="45">
        <v>0.51140046296296293</v>
      </c>
    </row>
    <row r="1619" spans="1:4">
      <c r="A1619">
        <v>1000.1439</v>
      </c>
      <c r="B1619">
        <v>0.13889000000000001</v>
      </c>
      <c r="C1619">
        <v>1591.5</v>
      </c>
      <c r="D1619">
        <v>1.5</v>
      </c>
    </row>
    <row r="1620" spans="1:4">
      <c r="A1620">
        <v>1000.14391</v>
      </c>
      <c r="B1620">
        <v>0.13882</v>
      </c>
      <c r="C1620">
        <v>1591.5</v>
      </c>
      <c r="D1620">
        <v>1.5</v>
      </c>
    </row>
    <row r="1621" spans="1:4">
      <c r="A1621">
        <v>1000.1439</v>
      </c>
      <c r="B1621">
        <v>0.13891000000000001</v>
      </c>
      <c r="C1621">
        <v>1591.5</v>
      </c>
      <c r="D1621">
        <v>1.5</v>
      </c>
    </row>
    <row r="1622" spans="1:4">
      <c r="A1622">
        <v>1000.1439</v>
      </c>
      <c r="B1622">
        <v>0.13891000000000001</v>
      </c>
      <c r="C1622">
        <v>1591.5</v>
      </c>
      <c r="D1622">
        <v>1.5</v>
      </c>
    </row>
    <row r="1623" spans="1:4">
      <c r="A1623">
        <v>1000.1439</v>
      </c>
      <c r="B1623">
        <v>0.13889000000000001</v>
      </c>
      <c r="C1623">
        <v>1591.5</v>
      </c>
      <c r="D1623">
        <v>1.5</v>
      </c>
    </row>
    <row r="1624" spans="1:4">
      <c r="A1624">
        <v>1000.14391</v>
      </c>
      <c r="B1624">
        <v>0.13880000000000001</v>
      </c>
      <c r="C1624">
        <v>1591.5</v>
      </c>
      <c r="D1624">
        <v>1.5</v>
      </c>
    </row>
    <row r="1625" spans="1:4">
      <c r="A1625">
        <v>1000.1438900000001</v>
      </c>
      <c r="B1625">
        <v>0.13879</v>
      </c>
      <c r="C1625">
        <v>1591.5</v>
      </c>
      <c r="D1625">
        <v>1.5</v>
      </c>
    </row>
    <row r="1626" spans="1:4">
      <c r="A1626">
        <v>1000.1438900000001</v>
      </c>
      <c r="B1626">
        <v>0.13882</v>
      </c>
      <c r="C1626">
        <v>1591.5</v>
      </c>
      <c r="D1626">
        <v>1.5</v>
      </c>
    </row>
    <row r="1627" spans="1:4">
      <c r="A1627">
        <v>1000.1438900000001</v>
      </c>
      <c r="B1627">
        <v>0.13882</v>
      </c>
      <c r="C1627">
        <v>1591.5</v>
      </c>
      <c r="D1627">
        <v>1.5</v>
      </c>
    </row>
    <row r="1628" spans="1:4">
      <c r="A1628">
        <v>1000.1439</v>
      </c>
      <c r="B1628">
        <v>0.13883000000000001</v>
      </c>
      <c r="C1628">
        <v>1591.5</v>
      </c>
      <c r="D1628">
        <v>1.5</v>
      </c>
    </row>
    <row r="1629" spans="1:4">
      <c r="A1629">
        <v>1000.1439</v>
      </c>
      <c r="B1629">
        <v>0.13879</v>
      </c>
      <c r="C1629">
        <v>1591.5</v>
      </c>
      <c r="D1629">
        <v>1.5</v>
      </c>
    </row>
    <row r="1630" spans="1:4">
      <c r="A1630">
        <v>1000.1439</v>
      </c>
      <c r="B1630">
        <v>0.13883000000000001</v>
      </c>
      <c r="C1630">
        <v>1591.5</v>
      </c>
      <c r="D1630">
        <v>1.5</v>
      </c>
    </row>
    <row r="1631" spans="1:4">
      <c r="A1631">
        <v>1000.1438900000001</v>
      </c>
      <c r="B1631">
        <v>0.13883000000000001</v>
      </c>
      <c r="C1631">
        <v>1591.5</v>
      </c>
      <c r="D1631">
        <v>1.5</v>
      </c>
    </row>
    <row r="1632" spans="1:4">
      <c r="A1632">
        <v>1000.1438900000001</v>
      </c>
      <c r="B1632">
        <v>0.13879</v>
      </c>
      <c r="C1632">
        <v>1591.5</v>
      </c>
      <c r="D1632">
        <v>1.5</v>
      </c>
    </row>
    <row r="1633" spans="1:4">
      <c r="A1633">
        <v>1000.1438900000001</v>
      </c>
      <c r="B1633">
        <v>0.13875999999999999</v>
      </c>
      <c r="C1633">
        <v>1591.5</v>
      </c>
      <c r="D1633">
        <v>1.5</v>
      </c>
    </row>
    <row r="1634" spans="1:4">
      <c r="A1634">
        <v>1000.1438900000001</v>
      </c>
      <c r="B1634">
        <v>0.13871</v>
      </c>
      <c r="C1634">
        <v>1591.5</v>
      </c>
      <c r="D1634">
        <v>1.5</v>
      </c>
    </row>
    <row r="1635" spans="1:4">
      <c r="A1635">
        <v>1000.1438900000001</v>
      </c>
      <c r="B1635">
        <v>0.13882</v>
      </c>
      <c r="C1635">
        <v>1591.5</v>
      </c>
      <c r="D1635">
        <v>1.5</v>
      </c>
    </row>
    <row r="1636" spans="1:4">
      <c r="A1636">
        <v>1000.1438900000001</v>
      </c>
      <c r="B1636">
        <v>0.13883000000000001</v>
      </c>
      <c r="C1636">
        <v>1591.5</v>
      </c>
      <c r="D1636">
        <v>1.5</v>
      </c>
    </row>
    <row r="1637" spans="1:4">
      <c r="A1637">
        <v>1000.14388</v>
      </c>
      <c r="B1637">
        <v>0.13874</v>
      </c>
      <c r="C1637">
        <v>1591.5</v>
      </c>
      <c r="D1637">
        <v>1.5</v>
      </c>
    </row>
    <row r="1638" spans="1:4">
      <c r="A1638">
        <v>1000.1438900000001</v>
      </c>
      <c r="B1638">
        <v>0.13874</v>
      </c>
      <c r="C1638">
        <v>1591.5</v>
      </c>
      <c r="D1638">
        <v>1.5</v>
      </c>
    </row>
    <row r="1639" spans="1:4">
      <c r="A1639" t="s">
        <v>139</v>
      </c>
      <c r="B1639" t="s">
        <v>140</v>
      </c>
      <c r="C1639" t="s">
        <v>141</v>
      </c>
      <c r="D1639" t="s">
        <v>142</v>
      </c>
    </row>
    <row r="1640" spans="1:4">
      <c r="A1640" t="s">
        <v>143</v>
      </c>
      <c r="B1640" t="s">
        <v>144</v>
      </c>
      <c r="C1640" t="s">
        <v>145</v>
      </c>
      <c r="D1640" t="s">
        <v>146</v>
      </c>
    </row>
    <row r="1641" spans="1:4">
      <c r="A1641">
        <v>1000.14389499999</v>
      </c>
      <c r="B1641" s="37">
        <v>7.4161984798687097E-6</v>
      </c>
      <c r="C1641">
        <v>0.13881599999999999</v>
      </c>
      <c r="D1641" s="37">
        <v>5.3702886328393602E-5</v>
      </c>
    </row>
    <row r="1642" spans="1:4">
      <c r="A1642" t="s">
        <v>147</v>
      </c>
      <c r="B1642" t="s">
        <v>148</v>
      </c>
      <c r="C1642" t="s">
        <v>149</v>
      </c>
      <c r="D1642" t="s">
        <v>150</v>
      </c>
    </row>
    <row r="1643" spans="1:4">
      <c r="A1643" t="s">
        <v>137</v>
      </c>
      <c r="B1643" t="s">
        <v>274</v>
      </c>
    </row>
    <row r="1644" spans="1:4">
      <c r="A1644" s="13">
        <v>44127</v>
      </c>
      <c r="B1644" s="45">
        <v>0.49163194444444441</v>
      </c>
    </row>
    <row r="1645" spans="1:4">
      <c r="A1645">
        <v>1000.15113</v>
      </c>
      <c r="B1645">
        <v>0.10824</v>
      </c>
      <c r="C1645">
        <v>1591.5</v>
      </c>
      <c r="D1645">
        <v>1.5</v>
      </c>
    </row>
    <row r="1646" spans="1:4">
      <c r="A1646">
        <v>1000.1511400000001</v>
      </c>
      <c r="B1646">
        <v>0.10818</v>
      </c>
      <c r="C1646">
        <v>1591.5</v>
      </c>
      <c r="D1646">
        <v>1.5</v>
      </c>
    </row>
    <row r="1647" spans="1:4">
      <c r="A1647">
        <v>1000.15113</v>
      </c>
      <c r="B1647">
        <v>0.10822</v>
      </c>
      <c r="C1647">
        <v>1591.5</v>
      </c>
      <c r="D1647">
        <v>1.5</v>
      </c>
    </row>
    <row r="1648" spans="1:4">
      <c r="A1648">
        <v>1000.1511400000001</v>
      </c>
      <c r="B1648">
        <v>0.10818999999999999</v>
      </c>
      <c r="C1648">
        <v>1591.5</v>
      </c>
      <c r="D1648">
        <v>1.5</v>
      </c>
    </row>
    <row r="1649" spans="1:4">
      <c r="A1649">
        <v>1000.15113</v>
      </c>
      <c r="B1649">
        <v>0.10828</v>
      </c>
      <c r="C1649">
        <v>1591.5</v>
      </c>
      <c r="D1649">
        <v>1.5</v>
      </c>
    </row>
    <row r="1650" spans="1:4">
      <c r="A1650">
        <v>1000.15113</v>
      </c>
      <c r="B1650">
        <v>0.10822</v>
      </c>
      <c r="C1650">
        <v>1591.5</v>
      </c>
      <c r="D1650">
        <v>1.5</v>
      </c>
    </row>
    <row r="1651" spans="1:4">
      <c r="A1651">
        <v>1000.15113</v>
      </c>
      <c r="B1651">
        <v>0.10833</v>
      </c>
      <c r="C1651">
        <v>1591.5</v>
      </c>
      <c r="D1651">
        <v>1.5</v>
      </c>
    </row>
    <row r="1652" spans="1:4">
      <c r="A1652">
        <v>1000.15113</v>
      </c>
      <c r="B1652">
        <v>0.10821</v>
      </c>
      <c r="C1652">
        <v>1591.5</v>
      </c>
      <c r="D1652">
        <v>1.5</v>
      </c>
    </row>
    <row r="1653" spans="1:4">
      <c r="A1653">
        <v>1000.15113</v>
      </c>
      <c r="B1653">
        <v>0.10824</v>
      </c>
      <c r="C1653">
        <v>1591.5</v>
      </c>
      <c r="D1653">
        <v>1.5</v>
      </c>
    </row>
    <row r="1654" spans="1:4">
      <c r="A1654">
        <v>1000.15113</v>
      </c>
      <c r="B1654">
        <v>0.10829999999999999</v>
      </c>
      <c r="C1654">
        <v>1591.5</v>
      </c>
      <c r="D1654">
        <v>1.5</v>
      </c>
    </row>
    <row r="1655" spans="1:4">
      <c r="A1655">
        <v>1000.15113</v>
      </c>
      <c r="B1655">
        <v>0.10818999999999999</v>
      </c>
      <c r="C1655">
        <v>1591.5</v>
      </c>
      <c r="D1655">
        <v>1.5</v>
      </c>
    </row>
    <row r="1656" spans="1:4">
      <c r="A1656">
        <v>1000.15113</v>
      </c>
      <c r="B1656">
        <v>0.10818</v>
      </c>
      <c r="C1656">
        <v>1591.5</v>
      </c>
      <c r="D1656">
        <v>1.5</v>
      </c>
    </row>
    <row r="1657" spans="1:4">
      <c r="A1657">
        <v>1000.15113</v>
      </c>
      <c r="B1657">
        <v>0.10816000000000001</v>
      </c>
      <c r="C1657">
        <v>1591.5</v>
      </c>
      <c r="D1657">
        <v>1.5</v>
      </c>
    </row>
    <row r="1658" spans="1:4">
      <c r="A1658">
        <v>1000.15113</v>
      </c>
      <c r="B1658">
        <v>0.10828</v>
      </c>
      <c r="C1658">
        <v>1591.5</v>
      </c>
      <c r="D1658">
        <v>1.5</v>
      </c>
    </row>
    <row r="1659" spans="1:4">
      <c r="A1659">
        <v>1000.15113</v>
      </c>
      <c r="B1659">
        <v>0.10818</v>
      </c>
      <c r="C1659">
        <v>1591.5</v>
      </c>
      <c r="D1659">
        <v>1.5</v>
      </c>
    </row>
    <row r="1660" spans="1:4">
      <c r="A1660">
        <v>1000.15113</v>
      </c>
      <c r="B1660">
        <v>0.10827000000000001</v>
      </c>
      <c r="C1660">
        <v>1591.5</v>
      </c>
      <c r="D1660">
        <v>1.5</v>
      </c>
    </row>
    <row r="1661" spans="1:4">
      <c r="A1661">
        <v>1000.15113</v>
      </c>
      <c r="B1661">
        <v>0.10831</v>
      </c>
      <c r="C1661">
        <v>1591.5</v>
      </c>
      <c r="D1661">
        <v>1.5</v>
      </c>
    </row>
    <row r="1662" spans="1:4">
      <c r="A1662">
        <v>1000.15113</v>
      </c>
      <c r="B1662">
        <v>0.10829999999999999</v>
      </c>
      <c r="C1662">
        <v>1591.5</v>
      </c>
      <c r="D1662">
        <v>1.5</v>
      </c>
    </row>
    <row r="1663" spans="1:4">
      <c r="A1663">
        <v>1000.15113</v>
      </c>
      <c r="B1663">
        <v>0.10821</v>
      </c>
      <c r="C1663">
        <v>1591.5</v>
      </c>
      <c r="D1663">
        <v>1.5</v>
      </c>
    </row>
    <row r="1664" spans="1:4">
      <c r="A1664">
        <v>1000.15113</v>
      </c>
      <c r="B1664">
        <v>0.10828</v>
      </c>
      <c r="C1664">
        <v>1591.5</v>
      </c>
      <c r="D1664">
        <v>1.5</v>
      </c>
    </row>
    <row r="1665" spans="1:4">
      <c r="A1665" t="s">
        <v>139</v>
      </c>
      <c r="B1665" t="s">
        <v>140</v>
      </c>
      <c r="C1665" t="s">
        <v>141</v>
      </c>
      <c r="D1665" t="s">
        <v>142</v>
      </c>
    </row>
    <row r="1666" spans="1:4">
      <c r="A1666" t="s">
        <v>143</v>
      </c>
      <c r="B1666" t="s">
        <v>144</v>
      </c>
      <c r="C1666" t="s">
        <v>145</v>
      </c>
      <c r="D1666" t="s">
        <v>146</v>
      </c>
    </row>
    <row r="1667" spans="1:4">
      <c r="A1667">
        <v>1000.15113099999</v>
      </c>
      <c r="B1667" s="37">
        <v>3.0000000265317999E-6</v>
      </c>
      <c r="C1667">
        <v>0.108238499999999</v>
      </c>
      <c r="D1667" s="37">
        <v>5.0326434405786901E-5</v>
      </c>
    </row>
    <row r="1668" spans="1:4">
      <c r="A1668" t="s">
        <v>147</v>
      </c>
      <c r="B1668" t="s">
        <v>148</v>
      </c>
      <c r="C1668" t="s">
        <v>149</v>
      </c>
      <c r="D1668" t="s">
        <v>150</v>
      </c>
    </row>
    <row r="1669" spans="1:4">
      <c r="A1669" t="s">
        <v>137</v>
      </c>
      <c r="B1669" t="s">
        <v>275</v>
      </c>
    </row>
    <row r="1670" spans="1:4">
      <c r="A1670" s="13">
        <v>44127</v>
      </c>
      <c r="B1670" s="45">
        <v>0.49751157407407409</v>
      </c>
    </row>
    <row r="1671" spans="1:4">
      <c r="A1671">
        <v>49.275019999999998</v>
      </c>
      <c r="B1671">
        <v>1.1969399999999999</v>
      </c>
      <c r="C1671">
        <v>1591.5</v>
      </c>
      <c r="D1671">
        <v>15</v>
      </c>
    </row>
    <row r="1672" spans="1:4">
      <c r="A1672">
        <v>49.275022700000001</v>
      </c>
      <c r="B1672">
        <v>1.1966870000000001</v>
      </c>
      <c r="C1672">
        <v>1591.5</v>
      </c>
      <c r="D1672">
        <v>15</v>
      </c>
    </row>
    <row r="1673" spans="1:4">
      <c r="A1673">
        <v>49.275017800000001</v>
      </c>
      <c r="B1673">
        <v>1.196844</v>
      </c>
      <c r="C1673">
        <v>1591.5</v>
      </c>
      <c r="D1673">
        <v>15</v>
      </c>
    </row>
    <row r="1674" spans="1:4">
      <c r="A1674">
        <v>49.2750068</v>
      </c>
      <c r="B1674">
        <v>1.197198</v>
      </c>
      <c r="C1674">
        <v>1591.5</v>
      </c>
      <c r="D1674">
        <v>15</v>
      </c>
    </row>
    <row r="1675" spans="1:4">
      <c r="A1675">
        <v>49.275018000000003</v>
      </c>
      <c r="B1675">
        <v>1.19645</v>
      </c>
      <c r="C1675">
        <v>1591.5</v>
      </c>
      <c r="D1675">
        <v>15</v>
      </c>
    </row>
    <row r="1676" spans="1:4">
      <c r="A1676">
        <v>49.275018099999997</v>
      </c>
      <c r="B1676">
        <v>1.1965209999999999</v>
      </c>
      <c r="C1676">
        <v>1591.5</v>
      </c>
      <c r="D1676">
        <v>15</v>
      </c>
    </row>
    <row r="1677" spans="1:4">
      <c r="A1677">
        <v>49.275019999999998</v>
      </c>
      <c r="B1677">
        <v>1.19625</v>
      </c>
      <c r="C1677">
        <v>1591.5</v>
      </c>
      <c r="D1677">
        <v>15</v>
      </c>
    </row>
    <row r="1678" spans="1:4">
      <c r="A1678">
        <v>49.275017499999997</v>
      </c>
      <c r="B1678">
        <v>1.196456</v>
      </c>
      <c r="C1678">
        <v>1591.5</v>
      </c>
      <c r="D1678">
        <v>15</v>
      </c>
    </row>
    <row r="1679" spans="1:4">
      <c r="A1679">
        <v>49.275011300000003</v>
      </c>
      <c r="B1679">
        <v>1.196612</v>
      </c>
      <c r="C1679">
        <v>1591.5</v>
      </c>
      <c r="D1679">
        <v>15</v>
      </c>
    </row>
    <row r="1680" spans="1:4">
      <c r="A1680">
        <v>49.275015799999998</v>
      </c>
      <c r="B1680">
        <v>1.1964049999999999</v>
      </c>
      <c r="C1680">
        <v>1591.5</v>
      </c>
      <c r="D1680">
        <v>15</v>
      </c>
    </row>
    <row r="1681" spans="1:4">
      <c r="A1681">
        <v>49.275009400000002</v>
      </c>
      <c r="B1681">
        <v>1.1966140000000001</v>
      </c>
      <c r="C1681">
        <v>1591.5</v>
      </c>
      <c r="D1681">
        <v>15</v>
      </c>
    </row>
    <row r="1682" spans="1:4">
      <c r="A1682">
        <v>49.275007000000002</v>
      </c>
      <c r="B1682">
        <v>1.19662</v>
      </c>
      <c r="C1682">
        <v>1591.5</v>
      </c>
      <c r="D1682">
        <v>15</v>
      </c>
    </row>
    <row r="1683" spans="1:4">
      <c r="A1683">
        <v>49.275010799999997</v>
      </c>
      <c r="B1683">
        <v>1.1962930000000001</v>
      </c>
      <c r="C1683">
        <v>1591.5</v>
      </c>
      <c r="D1683">
        <v>15</v>
      </c>
    </row>
    <row r="1684" spans="1:4">
      <c r="A1684">
        <v>49.2750007</v>
      </c>
      <c r="B1684">
        <v>1.196677</v>
      </c>
      <c r="C1684">
        <v>1591.5</v>
      </c>
      <c r="D1684">
        <v>15</v>
      </c>
    </row>
    <row r="1685" spans="1:4">
      <c r="A1685">
        <v>49.275001799999998</v>
      </c>
      <c r="B1685">
        <v>1.196807</v>
      </c>
      <c r="C1685">
        <v>1591.5</v>
      </c>
      <c r="D1685">
        <v>15</v>
      </c>
    </row>
    <row r="1686" spans="1:4">
      <c r="A1686">
        <v>49.275008</v>
      </c>
      <c r="B1686">
        <v>1.1965300000000001</v>
      </c>
      <c r="C1686">
        <v>1591.5</v>
      </c>
      <c r="D1686">
        <v>15</v>
      </c>
    </row>
    <row r="1687" spans="1:4">
      <c r="A1687">
        <v>49.275010399999999</v>
      </c>
      <c r="B1687">
        <v>1.1964509999999999</v>
      </c>
      <c r="C1687">
        <v>1591.5</v>
      </c>
      <c r="D1687">
        <v>15</v>
      </c>
    </row>
    <row r="1688" spans="1:4">
      <c r="A1688">
        <v>49.274996999999999</v>
      </c>
      <c r="B1688">
        <v>1.1971499999999999</v>
      </c>
      <c r="C1688">
        <v>1591.5</v>
      </c>
      <c r="D1688">
        <v>15</v>
      </c>
    </row>
    <row r="1689" spans="1:4">
      <c r="A1689">
        <v>49.274985000000001</v>
      </c>
      <c r="B1689">
        <v>1.19767</v>
      </c>
      <c r="C1689">
        <v>1591.5</v>
      </c>
      <c r="D1689">
        <v>15</v>
      </c>
    </row>
    <row r="1690" spans="1:4">
      <c r="A1690">
        <v>49.274994</v>
      </c>
      <c r="B1690">
        <v>1.19719</v>
      </c>
      <c r="C1690">
        <v>1591.5</v>
      </c>
      <c r="D1690">
        <v>15</v>
      </c>
    </row>
    <row r="1691" spans="1:4">
      <c r="A1691" t="s">
        <v>139</v>
      </c>
      <c r="B1691" t="s">
        <v>140</v>
      </c>
      <c r="C1691" t="s">
        <v>141</v>
      </c>
      <c r="D1691" t="s">
        <v>142</v>
      </c>
    </row>
    <row r="1692" spans="1:4">
      <c r="A1692" t="s">
        <v>143</v>
      </c>
      <c r="B1692" t="s">
        <v>144</v>
      </c>
      <c r="C1692" t="s">
        <v>145</v>
      </c>
      <c r="D1692" t="s">
        <v>146</v>
      </c>
    </row>
    <row r="1693" spans="1:4">
      <c r="A1693">
        <v>49.275009605000001</v>
      </c>
      <c r="B1693" s="37">
        <v>9.6652198627085698E-6</v>
      </c>
      <c r="C1693">
        <v>1.19671825</v>
      </c>
      <c r="D1693">
        <v>3.49071464746107E-4</v>
      </c>
    </row>
    <row r="1694" spans="1:4">
      <c r="A1694" t="s">
        <v>147</v>
      </c>
      <c r="B1694" t="s">
        <v>148</v>
      </c>
      <c r="C1694" t="s">
        <v>149</v>
      </c>
      <c r="D1694" t="s">
        <v>150</v>
      </c>
    </row>
    <row r="1695" spans="1:4">
      <c r="A1695" t="s">
        <v>137</v>
      </c>
      <c r="B1695" t="s">
        <v>276</v>
      </c>
    </row>
    <row r="1696" spans="1:4">
      <c r="A1696" s="13">
        <v>44127</v>
      </c>
      <c r="B1696" s="45">
        <v>0.49914351851851851</v>
      </c>
    </row>
    <row r="1697" spans="1:4">
      <c r="A1697">
        <v>145.95756900000001</v>
      </c>
      <c r="B1697">
        <v>1.274141</v>
      </c>
      <c r="C1697">
        <v>1591.5</v>
      </c>
      <c r="D1697">
        <v>7.5</v>
      </c>
    </row>
    <row r="1698" spans="1:4">
      <c r="A1698">
        <v>145.957572</v>
      </c>
      <c r="B1698">
        <v>1.27389</v>
      </c>
      <c r="C1698">
        <v>1591.5</v>
      </c>
      <c r="D1698">
        <v>7.5</v>
      </c>
    </row>
    <row r="1699" spans="1:4">
      <c r="A1699">
        <v>145.957548</v>
      </c>
      <c r="B1699">
        <v>1.2739309999999999</v>
      </c>
      <c r="C1699">
        <v>1591.5</v>
      </c>
      <c r="D1699">
        <v>7.5</v>
      </c>
    </row>
    <row r="1700" spans="1:4">
      <c r="A1700">
        <v>145.95754600000001</v>
      </c>
      <c r="B1700">
        <v>1.2737419999999999</v>
      </c>
      <c r="C1700">
        <v>1591.5</v>
      </c>
      <c r="D1700">
        <v>7.5</v>
      </c>
    </row>
    <row r="1701" spans="1:4">
      <c r="A1701">
        <v>145.957537</v>
      </c>
      <c r="B1701">
        <v>1.2740180000000001</v>
      </c>
      <c r="C1701">
        <v>1591.5</v>
      </c>
      <c r="D1701">
        <v>7.5</v>
      </c>
    </row>
    <row r="1702" spans="1:4">
      <c r="A1702">
        <v>145.95752899999999</v>
      </c>
      <c r="B1702">
        <v>1.2739940000000001</v>
      </c>
      <c r="C1702">
        <v>1591.5</v>
      </c>
      <c r="D1702">
        <v>7.5</v>
      </c>
    </row>
    <row r="1703" spans="1:4">
      <c r="A1703">
        <v>145.95752100000001</v>
      </c>
      <c r="B1703">
        <v>1.274294</v>
      </c>
      <c r="C1703">
        <v>1591.5</v>
      </c>
      <c r="D1703">
        <v>7.5</v>
      </c>
    </row>
    <row r="1704" spans="1:4">
      <c r="A1704">
        <v>145.95751200000001</v>
      </c>
      <c r="B1704">
        <v>1.2745500000000001</v>
      </c>
      <c r="C1704">
        <v>1591.5</v>
      </c>
      <c r="D1704">
        <v>7.5</v>
      </c>
    </row>
    <row r="1705" spans="1:4">
      <c r="A1705">
        <v>145.95751000000001</v>
      </c>
      <c r="B1705">
        <v>1.274448</v>
      </c>
      <c r="C1705">
        <v>1591.5</v>
      </c>
      <c r="D1705">
        <v>7.5</v>
      </c>
    </row>
    <row r="1706" spans="1:4">
      <c r="A1706">
        <v>145.957505</v>
      </c>
      <c r="B1706">
        <v>1.2744</v>
      </c>
      <c r="C1706">
        <v>1591.5</v>
      </c>
      <c r="D1706">
        <v>7.5</v>
      </c>
    </row>
    <row r="1707" spans="1:4">
      <c r="A1707">
        <v>145.95750200000001</v>
      </c>
      <c r="B1707">
        <v>1.27444</v>
      </c>
      <c r="C1707">
        <v>1591.5</v>
      </c>
      <c r="D1707">
        <v>7.5</v>
      </c>
    </row>
    <row r="1708" spans="1:4">
      <c r="A1708">
        <v>145.95748699999999</v>
      </c>
      <c r="B1708">
        <v>1.27491</v>
      </c>
      <c r="C1708">
        <v>1591.5</v>
      </c>
      <c r="D1708">
        <v>7.5</v>
      </c>
    </row>
    <row r="1709" spans="1:4">
      <c r="A1709">
        <v>145.95747700000001</v>
      </c>
      <c r="B1709">
        <v>1.275118</v>
      </c>
      <c r="C1709">
        <v>1591.5</v>
      </c>
      <c r="D1709">
        <v>7.5</v>
      </c>
    </row>
    <row r="1710" spans="1:4">
      <c r="A1710">
        <v>145.957493</v>
      </c>
      <c r="B1710">
        <v>1.2744899999999999</v>
      </c>
      <c r="C1710">
        <v>1591.5</v>
      </c>
      <c r="D1710">
        <v>7.5</v>
      </c>
    </row>
    <row r="1711" spans="1:4">
      <c r="A1711">
        <v>145.957492</v>
      </c>
      <c r="B1711">
        <v>1.2751239999999999</v>
      </c>
      <c r="C1711">
        <v>1591.5</v>
      </c>
      <c r="D1711">
        <v>7.5</v>
      </c>
    </row>
    <row r="1712" spans="1:4">
      <c r="A1712">
        <v>145.95748800000001</v>
      </c>
      <c r="B1712">
        <v>1.274799</v>
      </c>
      <c r="C1712">
        <v>1591.5</v>
      </c>
      <c r="D1712">
        <v>7.5</v>
      </c>
    </row>
    <row r="1713" spans="1:4">
      <c r="A1713">
        <v>145.95747700000001</v>
      </c>
      <c r="B1713">
        <v>1.2747299999999999</v>
      </c>
      <c r="C1713">
        <v>1591.5</v>
      </c>
      <c r="D1713">
        <v>7.5</v>
      </c>
    </row>
    <row r="1714" spans="1:4">
      <c r="A1714">
        <v>145.95749000000001</v>
      </c>
      <c r="B1714">
        <v>1.2744599999999999</v>
      </c>
      <c r="C1714">
        <v>1591.5</v>
      </c>
      <c r="D1714">
        <v>7.5</v>
      </c>
    </row>
    <row r="1715" spans="1:4">
      <c r="A1715">
        <v>145.95748900000001</v>
      </c>
      <c r="B1715">
        <v>1.2744599999999999</v>
      </c>
      <c r="C1715">
        <v>1591.5</v>
      </c>
      <c r="D1715">
        <v>7.5</v>
      </c>
    </row>
    <row r="1716" spans="1:4">
      <c r="A1716">
        <v>145.95748800000001</v>
      </c>
      <c r="B1716">
        <v>1.2742100000000001</v>
      </c>
      <c r="C1716">
        <v>1591.5</v>
      </c>
      <c r="D1716">
        <v>7.5</v>
      </c>
    </row>
    <row r="1717" spans="1:4">
      <c r="A1717" t="s">
        <v>139</v>
      </c>
      <c r="B1717" t="s">
        <v>140</v>
      </c>
      <c r="C1717" t="s">
        <v>141</v>
      </c>
      <c r="D1717" t="s">
        <v>142</v>
      </c>
    </row>
    <row r="1718" spans="1:4">
      <c r="A1718" t="s">
        <v>143</v>
      </c>
      <c r="B1718" t="s">
        <v>144</v>
      </c>
      <c r="C1718" t="s">
        <v>145</v>
      </c>
      <c r="D1718" t="s">
        <v>146</v>
      </c>
    </row>
    <row r="1719" spans="1:4">
      <c r="A1719">
        <v>145.95751159999901</v>
      </c>
      <c r="B1719" s="37">
        <v>2.86764711903046E-5</v>
      </c>
      <c r="C1719">
        <v>1.27440745</v>
      </c>
      <c r="D1719">
        <v>3.8384221693293702E-4</v>
      </c>
    </row>
    <row r="1720" spans="1:4">
      <c r="A1720" t="s">
        <v>147</v>
      </c>
      <c r="B1720" t="s">
        <v>148</v>
      </c>
      <c r="C1720" t="s">
        <v>149</v>
      </c>
      <c r="D1720" t="s">
        <v>150</v>
      </c>
    </row>
    <row r="1721" spans="1:4">
      <c r="A1721" t="s">
        <v>137</v>
      </c>
      <c r="B1721" t="s">
        <v>277</v>
      </c>
    </row>
    <row r="1722" spans="1:4">
      <c r="A1722" s="13">
        <v>44127</v>
      </c>
      <c r="B1722" s="45">
        <v>0.50077546296296294</v>
      </c>
    </row>
    <row r="1723" spans="1:4">
      <c r="A1723">
        <v>244.99652599999999</v>
      </c>
      <c r="B1723">
        <v>1.298872</v>
      </c>
      <c r="C1723">
        <v>1591.5</v>
      </c>
      <c r="D1723">
        <v>7.5</v>
      </c>
    </row>
    <row r="1724" spans="1:4">
      <c r="A1724">
        <v>244.99652</v>
      </c>
      <c r="B1724">
        <v>1.2991699999999999</v>
      </c>
      <c r="C1724">
        <v>1591.5</v>
      </c>
      <c r="D1724">
        <v>7.5</v>
      </c>
    </row>
    <row r="1725" spans="1:4">
      <c r="A1725">
        <v>244.99652</v>
      </c>
      <c r="B1725">
        <v>1.2992999999999999</v>
      </c>
      <c r="C1725">
        <v>1591.5</v>
      </c>
      <c r="D1725">
        <v>7.5</v>
      </c>
    </row>
    <row r="1726" spans="1:4">
      <c r="A1726">
        <v>244.99652800000001</v>
      </c>
      <c r="B1726">
        <v>1.2990200000000001</v>
      </c>
      <c r="C1726">
        <v>1591.5</v>
      </c>
      <c r="D1726">
        <v>7.5</v>
      </c>
    </row>
    <row r="1727" spans="1:4">
      <c r="A1727">
        <v>244.996531</v>
      </c>
      <c r="B1727">
        <v>1.2987599999999999</v>
      </c>
      <c r="C1727">
        <v>1591.5</v>
      </c>
      <c r="D1727">
        <v>7.5</v>
      </c>
    </row>
    <row r="1728" spans="1:4">
      <c r="A1728">
        <v>244.996531</v>
      </c>
      <c r="B1728">
        <v>1.298643</v>
      </c>
      <c r="C1728">
        <v>1591.5</v>
      </c>
      <c r="D1728">
        <v>7.5</v>
      </c>
    </row>
    <row r="1729" spans="1:4">
      <c r="A1729">
        <v>244.99653499999999</v>
      </c>
      <c r="B1729">
        <v>1.2986</v>
      </c>
      <c r="C1729">
        <v>1591.5</v>
      </c>
      <c r="D1729">
        <v>7.5</v>
      </c>
    </row>
    <row r="1730" spans="1:4">
      <c r="A1730">
        <v>244.99653000000001</v>
      </c>
      <c r="B1730">
        <v>1.2988</v>
      </c>
      <c r="C1730">
        <v>1591.5</v>
      </c>
      <c r="D1730">
        <v>7.5</v>
      </c>
    </row>
    <row r="1731" spans="1:4">
      <c r="A1731">
        <v>244.99652900000001</v>
      </c>
      <c r="B1731">
        <v>1.29887</v>
      </c>
      <c r="C1731">
        <v>1591.5</v>
      </c>
      <c r="D1731">
        <v>7.5</v>
      </c>
    </row>
    <row r="1732" spans="1:4">
      <c r="A1732">
        <v>244.99653900000001</v>
      </c>
      <c r="B1732">
        <v>1.2984070000000001</v>
      </c>
      <c r="C1732">
        <v>1591.5</v>
      </c>
      <c r="D1732">
        <v>7.5</v>
      </c>
    </row>
    <row r="1733" spans="1:4">
      <c r="A1733">
        <v>244.99653699999999</v>
      </c>
      <c r="B1733">
        <v>1.2984249999999999</v>
      </c>
      <c r="C1733">
        <v>1591.5</v>
      </c>
      <c r="D1733">
        <v>7.5</v>
      </c>
    </row>
    <row r="1734" spans="1:4">
      <c r="A1734">
        <v>244.996531</v>
      </c>
      <c r="B1734">
        <v>1.29881</v>
      </c>
      <c r="C1734">
        <v>1591.5</v>
      </c>
      <c r="D1734">
        <v>7.5</v>
      </c>
    </row>
    <row r="1735" spans="1:4">
      <c r="A1735">
        <v>244.996532</v>
      </c>
      <c r="B1735">
        <v>1.2988390000000001</v>
      </c>
      <c r="C1735">
        <v>1591.5</v>
      </c>
      <c r="D1735">
        <v>7.5</v>
      </c>
    </row>
    <row r="1736" spans="1:4">
      <c r="A1736">
        <v>244.99653000000001</v>
      </c>
      <c r="B1736">
        <v>1.2987059999999999</v>
      </c>
      <c r="C1736">
        <v>1591.5</v>
      </c>
      <c r="D1736">
        <v>7.5</v>
      </c>
    </row>
    <row r="1737" spans="1:4">
      <c r="A1737">
        <v>244.99651600000001</v>
      </c>
      <c r="B1737">
        <v>1.299377</v>
      </c>
      <c r="C1737">
        <v>1591.5</v>
      </c>
      <c r="D1737">
        <v>7.5</v>
      </c>
    </row>
    <row r="1738" spans="1:4">
      <c r="A1738">
        <v>244.98207300000001</v>
      </c>
      <c r="B1738">
        <v>1.44478</v>
      </c>
      <c r="C1738">
        <v>1591.5</v>
      </c>
      <c r="D1738">
        <v>7.5</v>
      </c>
    </row>
    <row r="1739" spans="1:4">
      <c r="A1739">
        <v>244.982034</v>
      </c>
      <c r="B1739">
        <v>1.44478</v>
      </c>
      <c r="C1739">
        <v>1591.5</v>
      </c>
      <c r="D1739">
        <v>7.5</v>
      </c>
    </row>
    <row r="1740" spans="1:4">
      <c r="A1740">
        <v>244.98210900000001</v>
      </c>
      <c r="B1740">
        <v>1.44499</v>
      </c>
      <c r="C1740">
        <v>1591.5</v>
      </c>
      <c r="D1740">
        <v>7.5</v>
      </c>
    </row>
    <row r="1741" spans="1:4">
      <c r="A1741">
        <v>244.98264699999999</v>
      </c>
      <c r="B1741">
        <v>1.4440599999999999</v>
      </c>
      <c r="C1741">
        <v>1591.5</v>
      </c>
      <c r="D1741">
        <v>7.5</v>
      </c>
    </row>
    <row r="1742" spans="1:4">
      <c r="A1742">
        <v>244.98262700000001</v>
      </c>
      <c r="B1742">
        <v>1.4443999999999999</v>
      </c>
      <c r="C1742">
        <v>1591.5</v>
      </c>
      <c r="D1742">
        <v>7.5</v>
      </c>
    </row>
    <row r="1743" spans="1:4">
      <c r="A1743" t="s">
        <v>139</v>
      </c>
      <c r="B1743" t="s">
        <v>140</v>
      </c>
      <c r="C1743" t="s">
        <v>141</v>
      </c>
      <c r="D1743" t="s">
        <v>142</v>
      </c>
    </row>
    <row r="1744" spans="1:4">
      <c r="A1744" t="s">
        <v>143</v>
      </c>
      <c r="B1744" t="s">
        <v>144</v>
      </c>
      <c r="C1744" t="s">
        <v>145</v>
      </c>
      <c r="D1744" t="s">
        <v>146</v>
      </c>
    </row>
    <row r="1745" spans="1:4">
      <c r="A1745">
        <v>244.99297124999899</v>
      </c>
      <c r="B1745">
        <v>6.1637721881575196E-3</v>
      </c>
      <c r="C1745">
        <v>1.33528045</v>
      </c>
      <c r="D1745">
        <v>6.31174896320148E-2</v>
      </c>
    </row>
    <row r="1746" spans="1:4">
      <c r="A1746" t="s">
        <v>147</v>
      </c>
      <c r="B1746" t="s">
        <v>148</v>
      </c>
      <c r="C1746" t="s">
        <v>149</v>
      </c>
      <c r="D1746" t="s">
        <v>150</v>
      </c>
    </row>
    <row r="1747" spans="1:4">
      <c r="A1747" t="s">
        <v>137</v>
      </c>
      <c r="B1747" t="s">
        <v>278</v>
      </c>
    </row>
    <row r="1748" spans="1:4">
      <c r="A1748" s="13">
        <v>44127</v>
      </c>
      <c r="B1748" s="45">
        <v>0.5024305555555556</v>
      </c>
    </row>
    <row r="1749" spans="1:4">
      <c r="A1749">
        <v>341.51399199999997</v>
      </c>
      <c r="B1749">
        <v>1.5206999999999999</v>
      </c>
      <c r="C1749">
        <v>1591.5</v>
      </c>
      <c r="D1749">
        <v>3</v>
      </c>
    </row>
    <row r="1750" spans="1:4">
      <c r="A1750">
        <v>341.51406500000002</v>
      </c>
      <c r="B1750">
        <v>1.5208200000000001</v>
      </c>
      <c r="C1750">
        <v>1591.5</v>
      </c>
      <c r="D1750">
        <v>3</v>
      </c>
    </row>
    <row r="1751" spans="1:4">
      <c r="A1751">
        <v>341.51383600000003</v>
      </c>
      <c r="B1751">
        <v>1.52075</v>
      </c>
      <c r="C1751">
        <v>1591.5</v>
      </c>
      <c r="D1751">
        <v>3</v>
      </c>
    </row>
    <row r="1752" spans="1:4">
      <c r="A1752">
        <v>341.51379200000002</v>
      </c>
      <c r="B1752">
        <v>1.5207599999999999</v>
      </c>
      <c r="C1752">
        <v>1591.5</v>
      </c>
      <c r="D1752">
        <v>3</v>
      </c>
    </row>
    <row r="1753" spans="1:4">
      <c r="A1753">
        <v>341.51367699999997</v>
      </c>
      <c r="B1753">
        <v>1.5208900000000001</v>
      </c>
      <c r="C1753">
        <v>1591.5</v>
      </c>
      <c r="D1753">
        <v>3</v>
      </c>
    </row>
    <row r="1754" spans="1:4">
      <c r="A1754">
        <v>341.51354800000001</v>
      </c>
      <c r="B1754">
        <v>1.52077</v>
      </c>
      <c r="C1754">
        <v>1591.5</v>
      </c>
      <c r="D1754">
        <v>3</v>
      </c>
    </row>
    <row r="1755" spans="1:4">
      <c r="A1755">
        <v>341.51300600000002</v>
      </c>
      <c r="B1755">
        <v>1.52125</v>
      </c>
      <c r="C1755">
        <v>1591.5</v>
      </c>
      <c r="D1755">
        <v>3</v>
      </c>
    </row>
    <row r="1756" spans="1:4">
      <c r="A1756">
        <v>341.51323600000001</v>
      </c>
      <c r="B1756">
        <v>1.52125</v>
      </c>
      <c r="C1756">
        <v>1591.5</v>
      </c>
      <c r="D1756">
        <v>3</v>
      </c>
    </row>
    <row r="1757" spans="1:4">
      <c r="A1757">
        <v>341.51363900000001</v>
      </c>
      <c r="B1757">
        <v>1.5207999999999999</v>
      </c>
      <c r="C1757">
        <v>1591.5</v>
      </c>
      <c r="D1757">
        <v>3</v>
      </c>
    </row>
    <row r="1758" spans="1:4">
      <c r="A1758">
        <v>341.51368000000002</v>
      </c>
      <c r="B1758">
        <v>1.5212000000000001</v>
      </c>
      <c r="C1758">
        <v>1591.5</v>
      </c>
      <c r="D1758">
        <v>3</v>
      </c>
    </row>
    <row r="1759" spans="1:4">
      <c r="A1759">
        <v>341.51319000000001</v>
      </c>
      <c r="B1759">
        <v>1.5208999999999999</v>
      </c>
      <c r="C1759">
        <v>1591.5</v>
      </c>
      <c r="D1759">
        <v>3</v>
      </c>
    </row>
    <row r="1760" spans="1:4">
      <c r="A1760">
        <v>341.51304099999999</v>
      </c>
      <c r="B1760">
        <v>1.5205</v>
      </c>
      <c r="C1760">
        <v>1591.5</v>
      </c>
      <c r="D1760">
        <v>3</v>
      </c>
    </row>
    <row r="1761" spans="1:4">
      <c r="A1761">
        <v>341.51230700000002</v>
      </c>
      <c r="B1761">
        <v>1.52017</v>
      </c>
      <c r="C1761">
        <v>1591.5</v>
      </c>
      <c r="D1761">
        <v>3</v>
      </c>
    </row>
    <row r="1762" spans="1:4">
      <c r="A1762">
        <v>341.51216199999999</v>
      </c>
      <c r="B1762">
        <v>1.5201899999999999</v>
      </c>
      <c r="C1762">
        <v>1591.5</v>
      </c>
      <c r="D1762">
        <v>3</v>
      </c>
    </row>
    <row r="1763" spans="1:4">
      <c r="A1763">
        <v>341.51257500000003</v>
      </c>
      <c r="B1763">
        <v>1.5206999999999999</v>
      </c>
      <c r="C1763">
        <v>1591.5</v>
      </c>
      <c r="D1763">
        <v>3</v>
      </c>
    </row>
    <row r="1764" spans="1:4">
      <c r="A1764">
        <v>341.51268800000003</v>
      </c>
      <c r="B1764">
        <v>1.52139</v>
      </c>
      <c r="C1764">
        <v>1591.5</v>
      </c>
      <c r="D1764">
        <v>3</v>
      </c>
    </row>
    <row r="1765" spans="1:4">
      <c r="A1765">
        <v>341.51252699999998</v>
      </c>
      <c r="B1765">
        <v>1.5206999999999999</v>
      </c>
      <c r="C1765">
        <v>1591.5</v>
      </c>
      <c r="D1765">
        <v>3</v>
      </c>
    </row>
    <row r="1766" spans="1:4">
      <c r="A1766">
        <v>341.51267999999999</v>
      </c>
      <c r="B1766">
        <v>1.5203500000000001</v>
      </c>
      <c r="C1766">
        <v>1591.5</v>
      </c>
      <c r="D1766">
        <v>3</v>
      </c>
    </row>
    <row r="1767" spans="1:4">
      <c r="A1767">
        <v>341.51228400000002</v>
      </c>
      <c r="B1767">
        <v>1.52071</v>
      </c>
      <c r="C1767">
        <v>1591.5</v>
      </c>
      <c r="D1767">
        <v>3</v>
      </c>
    </row>
    <row r="1768" spans="1:4">
      <c r="A1768">
        <v>341.51233500000001</v>
      </c>
      <c r="B1768">
        <v>1.5207599999999999</v>
      </c>
      <c r="C1768">
        <v>1591.5</v>
      </c>
      <c r="D1768">
        <v>3</v>
      </c>
    </row>
    <row r="1769" spans="1:4">
      <c r="A1769" t="s">
        <v>139</v>
      </c>
      <c r="B1769" t="s">
        <v>140</v>
      </c>
      <c r="C1769" t="s">
        <v>141</v>
      </c>
      <c r="D1769" t="s">
        <v>142</v>
      </c>
    </row>
    <row r="1770" spans="1:4">
      <c r="A1770" t="s">
        <v>143</v>
      </c>
      <c r="B1770" t="s">
        <v>144</v>
      </c>
      <c r="C1770" t="s">
        <v>145</v>
      </c>
      <c r="D1770" t="s">
        <v>146</v>
      </c>
    </row>
    <row r="1771" spans="1:4">
      <c r="A1771">
        <v>341.51311299999998</v>
      </c>
      <c r="B1771">
        <v>6.1860358873829597E-4</v>
      </c>
      <c r="C1771">
        <v>1.520778</v>
      </c>
      <c r="D1771">
        <v>3.1844308753685701E-4</v>
      </c>
    </row>
    <row r="1772" spans="1:4">
      <c r="A1772" t="s">
        <v>147</v>
      </c>
      <c r="B1772" t="s">
        <v>148</v>
      </c>
      <c r="C1772" t="s">
        <v>149</v>
      </c>
      <c r="D1772" t="s">
        <v>150</v>
      </c>
    </row>
    <row r="1773" spans="1:4">
      <c r="A1773" t="s">
        <v>137</v>
      </c>
      <c r="B1773" t="s">
        <v>279</v>
      </c>
    </row>
    <row r="1774" spans="1:4">
      <c r="A1774" s="13">
        <v>44127</v>
      </c>
      <c r="B1774" s="45">
        <v>0.5040972222222222</v>
      </c>
    </row>
    <row r="1775" spans="1:4">
      <c r="A1775">
        <v>441.312792</v>
      </c>
      <c r="B1775">
        <v>1.5515399999999999</v>
      </c>
      <c r="C1775">
        <v>1591.5</v>
      </c>
      <c r="D1775">
        <v>3</v>
      </c>
    </row>
    <row r="1776" spans="1:4">
      <c r="A1776">
        <v>441.31287400000002</v>
      </c>
      <c r="B1776">
        <v>1.5517700000000001</v>
      </c>
      <c r="C1776">
        <v>1591.5</v>
      </c>
      <c r="D1776">
        <v>3</v>
      </c>
    </row>
    <row r="1777" spans="1:4">
      <c r="A1777">
        <v>441.31278400000002</v>
      </c>
      <c r="B1777">
        <v>1.5510200000000001</v>
      </c>
      <c r="C1777">
        <v>1591.5</v>
      </c>
      <c r="D1777">
        <v>3</v>
      </c>
    </row>
    <row r="1778" spans="1:4">
      <c r="A1778">
        <v>441.31259299999999</v>
      </c>
      <c r="B1778">
        <v>1.5515300000000001</v>
      </c>
      <c r="C1778">
        <v>1591.5</v>
      </c>
      <c r="D1778">
        <v>3</v>
      </c>
    </row>
    <row r="1779" spans="1:4">
      <c r="A1779">
        <v>441.31267400000002</v>
      </c>
      <c r="B1779">
        <v>1.55114</v>
      </c>
      <c r="C1779">
        <v>1591.5</v>
      </c>
      <c r="D1779">
        <v>3</v>
      </c>
    </row>
    <row r="1780" spans="1:4">
      <c r="A1780">
        <v>441.312546</v>
      </c>
      <c r="B1780">
        <v>1.55148</v>
      </c>
      <c r="C1780">
        <v>1591.5</v>
      </c>
      <c r="D1780">
        <v>3</v>
      </c>
    </row>
    <row r="1781" spans="1:4">
      <c r="A1781">
        <v>441.31227799999999</v>
      </c>
      <c r="B1781">
        <v>1.5513600000000001</v>
      </c>
      <c r="C1781">
        <v>1591.5</v>
      </c>
      <c r="D1781">
        <v>3</v>
      </c>
    </row>
    <row r="1782" spans="1:4">
      <c r="A1782">
        <v>441.31228399999998</v>
      </c>
      <c r="B1782">
        <v>1.55139</v>
      </c>
      <c r="C1782">
        <v>1591.5</v>
      </c>
      <c r="D1782">
        <v>3</v>
      </c>
    </row>
    <row r="1783" spans="1:4">
      <c r="A1783">
        <v>441.312229</v>
      </c>
      <c r="B1783">
        <v>1.55124</v>
      </c>
      <c r="C1783">
        <v>1591.5</v>
      </c>
      <c r="D1783">
        <v>3</v>
      </c>
    </row>
    <row r="1784" spans="1:4">
      <c r="A1784">
        <v>441.31213400000001</v>
      </c>
      <c r="B1784">
        <v>1.5513999999999999</v>
      </c>
      <c r="C1784">
        <v>1591.5</v>
      </c>
      <c r="D1784">
        <v>3</v>
      </c>
    </row>
    <row r="1785" spans="1:4">
      <c r="A1785">
        <v>441.31225000000001</v>
      </c>
      <c r="B1785">
        <v>1.5515399999999999</v>
      </c>
      <c r="C1785">
        <v>1591.5</v>
      </c>
      <c r="D1785">
        <v>3</v>
      </c>
    </row>
    <row r="1786" spans="1:4">
      <c r="A1786">
        <v>441.31229000000002</v>
      </c>
      <c r="B1786">
        <v>1.55237</v>
      </c>
      <c r="C1786">
        <v>1591.5</v>
      </c>
      <c r="D1786">
        <v>3</v>
      </c>
    </row>
    <row r="1787" spans="1:4">
      <c r="A1787">
        <v>441.31235700000002</v>
      </c>
      <c r="B1787">
        <v>1.55226</v>
      </c>
      <c r="C1787">
        <v>1591.5</v>
      </c>
      <c r="D1787">
        <v>3</v>
      </c>
    </row>
    <row r="1788" spans="1:4">
      <c r="A1788">
        <v>441.31227200000001</v>
      </c>
      <c r="B1788">
        <v>1.5517000000000001</v>
      </c>
      <c r="C1788">
        <v>1591.5</v>
      </c>
      <c r="D1788">
        <v>3</v>
      </c>
    </row>
    <row r="1789" spans="1:4">
      <c r="A1789">
        <v>441.31233099999997</v>
      </c>
      <c r="B1789">
        <v>1.5517799999999999</v>
      </c>
      <c r="C1789">
        <v>1591.5</v>
      </c>
      <c r="D1789">
        <v>3</v>
      </c>
    </row>
    <row r="1790" spans="1:4">
      <c r="A1790">
        <v>441.31240300000002</v>
      </c>
      <c r="B1790">
        <v>1.5517000000000001</v>
      </c>
      <c r="C1790">
        <v>1591.5</v>
      </c>
      <c r="D1790">
        <v>3</v>
      </c>
    </row>
    <row r="1791" spans="1:4">
      <c r="A1791">
        <v>441.312342</v>
      </c>
      <c r="B1791">
        <v>1.5519000000000001</v>
      </c>
      <c r="C1791">
        <v>1591.5</v>
      </c>
      <c r="D1791">
        <v>3</v>
      </c>
    </row>
    <row r="1792" spans="1:4">
      <c r="A1792">
        <v>441.31229999999999</v>
      </c>
      <c r="B1792">
        <v>1.55176</v>
      </c>
      <c r="C1792">
        <v>1591.5</v>
      </c>
      <c r="D1792">
        <v>3</v>
      </c>
    </row>
    <row r="1793" spans="1:4">
      <c r="A1793">
        <v>441.312388</v>
      </c>
      <c r="B1793">
        <v>1.55169</v>
      </c>
      <c r="C1793">
        <v>1591.5</v>
      </c>
      <c r="D1793">
        <v>3</v>
      </c>
    </row>
    <row r="1794" spans="1:4">
      <c r="A1794">
        <v>441.311983</v>
      </c>
      <c r="B1794">
        <v>1.55186</v>
      </c>
      <c r="C1794">
        <v>1591.5</v>
      </c>
      <c r="D1794">
        <v>3</v>
      </c>
    </row>
    <row r="1795" spans="1:4">
      <c r="A1795" t="s">
        <v>139</v>
      </c>
      <c r="B1795" t="s">
        <v>140</v>
      </c>
      <c r="C1795" t="s">
        <v>141</v>
      </c>
      <c r="D1795" t="s">
        <v>142</v>
      </c>
    </row>
    <row r="1796" spans="1:4">
      <c r="A1796" t="s">
        <v>143</v>
      </c>
      <c r="B1796" t="s">
        <v>144</v>
      </c>
      <c r="C1796" t="s">
        <v>145</v>
      </c>
      <c r="D1796" t="s">
        <v>146</v>
      </c>
    </row>
    <row r="1797" spans="1:4">
      <c r="A1797">
        <v>441.31240519999898</v>
      </c>
      <c r="B1797">
        <v>2.2718199753057701E-4</v>
      </c>
      <c r="C1797">
        <v>1.5516215</v>
      </c>
      <c r="D1797">
        <v>3.2692927369693301E-4</v>
      </c>
    </row>
    <row r="1798" spans="1:4">
      <c r="A1798" t="s">
        <v>147</v>
      </c>
      <c r="B1798" t="s">
        <v>148</v>
      </c>
      <c r="C1798" t="s">
        <v>149</v>
      </c>
      <c r="D1798" t="s">
        <v>150</v>
      </c>
    </row>
    <row r="1799" spans="1:4">
      <c r="A1799" t="s">
        <v>137</v>
      </c>
      <c r="B1799" t="s">
        <v>280</v>
      </c>
    </row>
    <row r="1800" spans="1:4">
      <c r="A1800" s="13">
        <v>44127</v>
      </c>
      <c r="B1800" s="45">
        <v>0.50567129629629626</v>
      </c>
    </row>
    <row r="1801" spans="1:4">
      <c r="A1801">
        <v>537.81370600000002</v>
      </c>
      <c r="B1801">
        <v>1.6299699999999999</v>
      </c>
      <c r="C1801">
        <v>1591.5</v>
      </c>
      <c r="D1801">
        <v>3</v>
      </c>
    </row>
    <row r="1802" spans="1:4">
      <c r="A1802">
        <v>537.81371200000001</v>
      </c>
      <c r="B1802">
        <v>1.63104</v>
      </c>
      <c r="C1802">
        <v>1591.5</v>
      </c>
      <c r="D1802">
        <v>3</v>
      </c>
    </row>
    <row r="1803" spans="1:4">
      <c r="A1803">
        <v>537.813759</v>
      </c>
      <c r="B1803">
        <v>1.63113</v>
      </c>
      <c r="C1803">
        <v>1591.5</v>
      </c>
      <c r="D1803">
        <v>3</v>
      </c>
    </row>
    <row r="1804" spans="1:4">
      <c r="A1804">
        <v>537.81397400000003</v>
      </c>
      <c r="B1804">
        <v>1.6305700000000001</v>
      </c>
      <c r="C1804">
        <v>1591.5</v>
      </c>
      <c r="D1804">
        <v>3</v>
      </c>
    </row>
    <row r="1805" spans="1:4">
      <c r="A1805">
        <v>537.81404799999996</v>
      </c>
      <c r="B1805">
        <v>1.63123</v>
      </c>
      <c r="C1805">
        <v>1591.5</v>
      </c>
      <c r="D1805">
        <v>3</v>
      </c>
    </row>
    <row r="1806" spans="1:4">
      <c r="A1806">
        <v>537.81386199999997</v>
      </c>
      <c r="B1806">
        <v>1.63076</v>
      </c>
      <c r="C1806">
        <v>1591.5</v>
      </c>
      <c r="D1806">
        <v>3</v>
      </c>
    </row>
    <row r="1807" spans="1:4">
      <c r="A1807">
        <v>537.814482</v>
      </c>
      <c r="B1807">
        <v>1.63012</v>
      </c>
      <c r="C1807">
        <v>1591.5</v>
      </c>
      <c r="D1807">
        <v>3</v>
      </c>
    </row>
    <row r="1808" spans="1:4">
      <c r="A1808">
        <v>537.81380799999999</v>
      </c>
      <c r="B1808">
        <v>1.6300699999999999</v>
      </c>
      <c r="C1808">
        <v>1591.5</v>
      </c>
      <c r="D1808">
        <v>3</v>
      </c>
    </row>
    <row r="1809" spans="1:4">
      <c r="A1809">
        <v>537.81395099999997</v>
      </c>
      <c r="B1809">
        <v>1.6304000000000001</v>
      </c>
      <c r="C1809">
        <v>1591.5</v>
      </c>
      <c r="D1809">
        <v>3</v>
      </c>
    </row>
    <row r="1810" spans="1:4">
      <c r="A1810">
        <v>537.81372899999997</v>
      </c>
      <c r="B1810">
        <v>1.6302099999999999</v>
      </c>
      <c r="C1810">
        <v>1591.5</v>
      </c>
      <c r="D1810">
        <v>3</v>
      </c>
    </row>
    <row r="1811" spans="1:4">
      <c r="A1811">
        <v>537.81407300000001</v>
      </c>
      <c r="B1811">
        <v>1.63076</v>
      </c>
      <c r="C1811">
        <v>1591.5</v>
      </c>
      <c r="D1811">
        <v>3</v>
      </c>
    </row>
    <row r="1812" spans="1:4">
      <c r="A1812">
        <v>537.81404799999996</v>
      </c>
      <c r="B1812">
        <v>1.63113</v>
      </c>
      <c r="C1812">
        <v>1591.5</v>
      </c>
      <c r="D1812">
        <v>3</v>
      </c>
    </row>
    <row r="1813" spans="1:4">
      <c r="A1813">
        <v>537.81393500000001</v>
      </c>
      <c r="B1813">
        <v>1.6311899999999999</v>
      </c>
      <c r="C1813">
        <v>1591.5</v>
      </c>
      <c r="D1813">
        <v>3</v>
      </c>
    </row>
    <row r="1814" spans="1:4">
      <c r="A1814">
        <v>537.81380999999999</v>
      </c>
      <c r="B1814">
        <v>1.63161</v>
      </c>
      <c r="C1814">
        <v>1591.5</v>
      </c>
      <c r="D1814">
        <v>3</v>
      </c>
    </row>
    <row r="1815" spans="1:4">
      <c r="A1815">
        <v>537.81365900000003</v>
      </c>
      <c r="B1815">
        <v>1.6318299999999999</v>
      </c>
      <c r="C1815">
        <v>1591.5</v>
      </c>
      <c r="D1815">
        <v>3</v>
      </c>
    </row>
    <row r="1816" spans="1:4">
      <c r="A1816">
        <v>537.81352400000003</v>
      </c>
      <c r="B1816">
        <v>1.63123</v>
      </c>
      <c r="C1816">
        <v>1591.5</v>
      </c>
      <c r="D1816">
        <v>3</v>
      </c>
    </row>
    <row r="1817" spans="1:4">
      <c r="A1817">
        <v>537.81355099999996</v>
      </c>
      <c r="B1817">
        <v>1.63107</v>
      </c>
      <c r="C1817">
        <v>1591.5</v>
      </c>
      <c r="D1817">
        <v>3</v>
      </c>
    </row>
    <row r="1818" spans="1:4">
      <c r="A1818">
        <v>537.81355099999996</v>
      </c>
      <c r="B1818">
        <v>1.6312899999999999</v>
      </c>
      <c r="C1818">
        <v>1591.5</v>
      </c>
      <c r="D1818">
        <v>3</v>
      </c>
    </row>
    <row r="1819" spans="1:4">
      <c r="A1819">
        <v>537.81364699999995</v>
      </c>
      <c r="B1819">
        <v>1.6310500000000001</v>
      </c>
      <c r="C1819">
        <v>1591.5</v>
      </c>
      <c r="D1819">
        <v>3</v>
      </c>
    </row>
    <row r="1820" spans="1:4">
      <c r="A1820">
        <v>537.81355199999996</v>
      </c>
      <c r="B1820">
        <v>1.6312199999999999</v>
      </c>
      <c r="C1820">
        <v>1591.5</v>
      </c>
      <c r="D1820">
        <v>3</v>
      </c>
    </row>
    <row r="1821" spans="1:4">
      <c r="A1821" t="s">
        <v>139</v>
      </c>
      <c r="B1821" t="s">
        <v>140</v>
      </c>
      <c r="C1821" t="s">
        <v>141</v>
      </c>
      <c r="D1821" t="s">
        <v>142</v>
      </c>
    </row>
    <row r="1822" spans="1:4">
      <c r="A1822" t="s">
        <v>143</v>
      </c>
      <c r="B1822" t="s">
        <v>144</v>
      </c>
      <c r="C1822" t="s">
        <v>145</v>
      </c>
      <c r="D1822" t="s">
        <v>146</v>
      </c>
    </row>
    <row r="1823" spans="1:4">
      <c r="A1823">
        <v>537.81381905000001</v>
      </c>
      <c r="B1823">
        <v>2.3010725216940199E-4</v>
      </c>
      <c r="C1823">
        <v>1.6308940000000001</v>
      </c>
      <c r="D1823">
        <v>5.0684711698893096E-4</v>
      </c>
    </row>
    <row r="1824" spans="1:4">
      <c r="A1824" t="s">
        <v>147</v>
      </c>
      <c r="B1824" t="s">
        <v>148</v>
      </c>
      <c r="C1824" t="s">
        <v>149</v>
      </c>
      <c r="D1824" t="s">
        <v>150</v>
      </c>
    </row>
    <row r="1825" spans="1:4">
      <c r="A1825" t="s">
        <v>137</v>
      </c>
      <c r="B1825" t="s">
        <v>281</v>
      </c>
    </row>
    <row r="1826" spans="1:4">
      <c r="A1826" s="13">
        <v>44127</v>
      </c>
      <c r="B1826" s="45">
        <v>0.50711805555555556</v>
      </c>
    </row>
    <row r="1827" spans="1:4">
      <c r="A1827">
        <v>640.74288999999999</v>
      </c>
      <c r="B1827">
        <v>1.6675</v>
      </c>
      <c r="C1827">
        <v>1591.5</v>
      </c>
      <c r="D1827">
        <v>3</v>
      </c>
    </row>
    <row r="1828" spans="1:4">
      <c r="A1828">
        <v>640.74322700000005</v>
      </c>
      <c r="B1828">
        <v>1.6677299999999999</v>
      </c>
      <c r="C1828">
        <v>1591.5</v>
      </c>
      <c r="D1828">
        <v>3</v>
      </c>
    </row>
    <row r="1829" spans="1:4">
      <c r="A1829">
        <v>640.74331700000005</v>
      </c>
      <c r="B1829">
        <v>1.66757</v>
      </c>
      <c r="C1829">
        <v>1591.5</v>
      </c>
      <c r="D1829">
        <v>3</v>
      </c>
    </row>
    <row r="1830" spans="1:4">
      <c r="A1830">
        <v>640.74352099999999</v>
      </c>
      <c r="B1830">
        <v>1.6672899999999999</v>
      </c>
      <c r="C1830">
        <v>1591.5</v>
      </c>
      <c r="D1830">
        <v>3</v>
      </c>
    </row>
    <row r="1831" spans="1:4">
      <c r="A1831">
        <v>640.74353599999995</v>
      </c>
      <c r="B1831">
        <v>1.66774</v>
      </c>
      <c r="C1831">
        <v>1591.5</v>
      </c>
      <c r="D1831">
        <v>3</v>
      </c>
    </row>
    <row r="1832" spans="1:4">
      <c r="A1832">
        <v>640.74339999999995</v>
      </c>
      <c r="B1832">
        <v>1.6677</v>
      </c>
      <c r="C1832">
        <v>1591.5</v>
      </c>
      <c r="D1832">
        <v>3</v>
      </c>
    </row>
    <row r="1833" spans="1:4">
      <c r="A1833">
        <v>640.74347</v>
      </c>
      <c r="B1833">
        <v>1.6674</v>
      </c>
      <c r="C1833">
        <v>1591.5</v>
      </c>
      <c r="D1833">
        <v>3</v>
      </c>
    </row>
    <row r="1834" spans="1:4">
      <c r="A1834">
        <v>640.74336500000004</v>
      </c>
      <c r="B1834">
        <v>1.6676200000000001</v>
      </c>
      <c r="C1834">
        <v>1591.5</v>
      </c>
      <c r="D1834">
        <v>3</v>
      </c>
    </row>
    <row r="1835" spans="1:4">
      <c r="A1835">
        <v>640.74316999999996</v>
      </c>
      <c r="B1835">
        <v>1.6677</v>
      </c>
      <c r="C1835">
        <v>1591.5</v>
      </c>
      <c r="D1835">
        <v>3</v>
      </c>
    </row>
    <row r="1836" spans="1:4">
      <c r="A1836">
        <v>640.74302299999999</v>
      </c>
      <c r="B1836">
        <v>1.66764</v>
      </c>
      <c r="C1836">
        <v>1591.5</v>
      </c>
      <c r="D1836">
        <v>3</v>
      </c>
    </row>
    <row r="1837" spans="1:4">
      <c r="A1837">
        <v>640.74313800000004</v>
      </c>
      <c r="B1837">
        <v>1.6673500000000001</v>
      </c>
      <c r="C1837">
        <v>1591.5</v>
      </c>
      <c r="D1837">
        <v>3</v>
      </c>
    </row>
    <row r="1838" spans="1:4">
      <c r="A1838">
        <v>640.74309100000005</v>
      </c>
      <c r="B1838">
        <v>1.6676200000000001</v>
      </c>
      <c r="C1838">
        <v>1591.5</v>
      </c>
      <c r="D1838">
        <v>3</v>
      </c>
    </row>
    <row r="1839" spans="1:4">
      <c r="A1839">
        <v>640.74306999999999</v>
      </c>
      <c r="B1839">
        <v>1.6676800000000001</v>
      </c>
      <c r="C1839">
        <v>1591.5</v>
      </c>
      <c r="D1839">
        <v>3</v>
      </c>
    </row>
    <row r="1840" spans="1:4">
      <c r="A1840">
        <v>640.74265300000002</v>
      </c>
      <c r="B1840">
        <v>1.6673899999999999</v>
      </c>
      <c r="C1840">
        <v>1591.5</v>
      </c>
      <c r="D1840">
        <v>3</v>
      </c>
    </row>
    <row r="1841" spans="1:4">
      <c r="A1841">
        <v>640.74285099999997</v>
      </c>
      <c r="B1841">
        <v>1.66736</v>
      </c>
      <c r="C1841">
        <v>1591.5</v>
      </c>
      <c r="D1841">
        <v>3</v>
      </c>
    </row>
    <row r="1842" spans="1:4">
      <c r="A1842">
        <v>640.74283300000002</v>
      </c>
      <c r="B1842">
        <v>1.66723</v>
      </c>
      <c r="C1842">
        <v>1591.5</v>
      </c>
      <c r="D1842">
        <v>3</v>
      </c>
    </row>
    <row r="1843" spans="1:4">
      <c r="A1843">
        <v>640.74282900000003</v>
      </c>
      <c r="B1843">
        <v>1.66787</v>
      </c>
      <c r="C1843">
        <v>1591.5</v>
      </c>
      <c r="D1843">
        <v>3</v>
      </c>
    </row>
    <row r="1844" spans="1:4">
      <c r="A1844">
        <v>640.74279899999999</v>
      </c>
      <c r="B1844">
        <v>1.6681299999999999</v>
      </c>
      <c r="C1844">
        <v>1591.5</v>
      </c>
      <c r="D1844">
        <v>3</v>
      </c>
    </row>
    <row r="1845" spans="1:4">
      <c r="A1845">
        <v>640.74272599999995</v>
      </c>
      <c r="B1845">
        <v>1.6681900000000001</v>
      </c>
      <c r="C1845">
        <v>1591.5</v>
      </c>
      <c r="D1845">
        <v>3</v>
      </c>
    </row>
    <row r="1846" spans="1:4">
      <c r="A1846">
        <v>640.74259700000005</v>
      </c>
      <c r="B1846">
        <v>1.6675899999999999</v>
      </c>
      <c r="C1846">
        <v>1591.5</v>
      </c>
      <c r="D1846">
        <v>3</v>
      </c>
    </row>
    <row r="1847" spans="1:4">
      <c r="A1847" t="s">
        <v>139</v>
      </c>
      <c r="B1847" t="s">
        <v>140</v>
      </c>
      <c r="C1847" t="s">
        <v>141</v>
      </c>
      <c r="D1847" t="s">
        <v>142</v>
      </c>
    </row>
    <row r="1848" spans="1:4">
      <c r="A1848" t="s">
        <v>143</v>
      </c>
      <c r="B1848" t="s">
        <v>144</v>
      </c>
      <c r="C1848" t="s">
        <v>145</v>
      </c>
      <c r="D1848" t="s">
        <v>146</v>
      </c>
    </row>
    <row r="1849" spans="1:4">
      <c r="A1849">
        <v>640.74307529999999</v>
      </c>
      <c r="B1849">
        <v>2.8834512306848901E-4</v>
      </c>
      <c r="C1849">
        <v>1.6676150000000001</v>
      </c>
      <c r="D1849">
        <v>2.4605893602955899E-4</v>
      </c>
    </row>
    <row r="1850" spans="1:4">
      <c r="A1850" t="s">
        <v>147</v>
      </c>
      <c r="B1850" t="s">
        <v>148</v>
      </c>
      <c r="C1850" t="s">
        <v>149</v>
      </c>
      <c r="D1850" t="s">
        <v>150</v>
      </c>
    </row>
    <row r="1851" spans="1:4">
      <c r="A1851" t="s">
        <v>137</v>
      </c>
      <c r="B1851" t="s">
        <v>282</v>
      </c>
    </row>
    <row r="1852" spans="1:4">
      <c r="A1852" s="13">
        <v>44127</v>
      </c>
      <c r="B1852" s="45">
        <v>0.50865740740740739</v>
      </c>
    </row>
    <row r="1853" spans="1:4">
      <c r="A1853">
        <v>739.85334899999998</v>
      </c>
      <c r="B1853">
        <v>1.69198</v>
      </c>
      <c r="C1853">
        <v>1591.5</v>
      </c>
      <c r="D1853">
        <v>1.5</v>
      </c>
    </row>
    <row r="1854" spans="1:4">
      <c r="A1854">
        <v>739.85324300000002</v>
      </c>
      <c r="B1854">
        <v>1.6921600000000001</v>
      </c>
      <c r="C1854">
        <v>1591.5</v>
      </c>
      <c r="D1854">
        <v>1.5</v>
      </c>
    </row>
    <row r="1855" spans="1:4">
      <c r="A1855">
        <v>739.85396500000002</v>
      </c>
      <c r="B1855">
        <v>1.6926099999999999</v>
      </c>
      <c r="C1855">
        <v>1591.5</v>
      </c>
      <c r="D1855">
        <v>1.5</v>
      </c>
    </row>
    <row r="1856" spans="1:4">
      <c r="A1856">
        <v>739.85339899999997</v>
      </c>
      <c r="B1856">
        <v>1.6923900000000001</v>
      </c>
      <c r="C1856">
        <v>1591.5</v>
      </c>
      <c r="D1856">
        <v>1.5</v>
      </c>
    </row>
    <row r="1857" spans="1:4">
      <c r="A1857">
        <v>739.85299299999997</v>
      </c>
      <c r="B1857">
        <v>1.6917899999999999</v>
      </c>
      <c r="C1857">
        <v>1591.5</v>
      </c>
      <c r="D1857">
        <v>1.5</v>
      </c>
    </row>
    <row r="1858" spans="1:4">
      <c r="A1858">
        <v>739.85298899999998</v>
      </c>
      <c r="B1858">
        <v>1.6917899999999999</v>
      </c>
      <c r="C1858">
        <v>1591.5</v>
      </c>
      <c r="D1858">
        <v>1.5</v>
      </c>
    </row>
    <row r="1859" spans="1:4">
      <c r="A1859">
        <v>739.85285399999998</v>
      </c>
      <c r="B1859">
        <v>1.69123</v>
      </c>
      <c r="C1859">
        <v>1591.5</v>
      </c>
      <c r="D1859">
        <v>1.5</v>
      </c>
    </row>
    <row r="1860" spans="1:4">
      <c r="A1860">
        <v>739.85309900000004</v>
      </c>
      <c r="B1860">
        <v>1.6916100000000001</v>
      </c>
      <c r="C1860">
        <v>1591.5</v>
      </c>
      <c r="D1860">
        <v>1.5</v>
      </c>
    </row>
    <row r="1861" spans="1:4">
      <c r="A1861">
        <v>739.85284300000001</v>
      </c>
      <c r="B1861">
        <v>1.6909799999999999</v>
      </c>
      <c r="C1861">
        <v>1591.5</v>
      </c>
      <c r="D1861">
        <v>1.5</v>
      </c>
    </row>
    <row r="1862" spans="1:4">
      <c r="A1862">
        <v>739.85310500000003</v>
      </c>
      <c r="B1862">
        <v>1.6921200000000001</v>
      </c>
      <c r="C1862">
        <v>1591.5</v>
      </c>
      <c r="D1862">
        <v>1.5</v>
      </c>
    </row>
    <row r="1863" spans="1:4">
      <c r="A1863">
        <v>739.85267499999998</v>
      </c>
      <c r="B1863">
        <v>1.6914400000000001</v>
      </c>
      <c r="C1863">
        <v>1591.5</v>
      </c>
      <c r="D1863">
        <v>1.5</v>
      </c>
    </row>
    <row r="1864" spans="1:4">
      <c r="A1864">
        <v>739.85263899999995</v>
      </c>
      <c r="B1864">
        <v>1.6918800000000001</v>
      </c>
      <c r="C1864">
        <v>1591.5</v>
      </c>
      <c r="D1864">
        <v>1.5</v>
      </c>
    </row>
    <row r="1865" spans="1:4">
      <c r="A1865">
        <v>739.85260600000004</v>
      </c>
      <c r="B1865">
        <v>1.69164</v>
      </c>
      <c r="C1865">
        <v>1591.5</v>
      </c>
      <c r="D1865">
        <v>1.5</v>
      </c>
    </row>
    <row r="1866" spans="1:4">
      <c r="A1866">
        <v>739.85279500000001</v>
      </c>
      <c r="B1866">
        <v>1.6916199999999999</v>
      </c>
      <c r="C1866">
        <v>1591.5</v>
      </c>
      <c r="D1866">
        <v>1.5</v>
      </c>
    </row>
    <row r="1867" spans="1:4">
      <c r="A1867">
        <v>739.85326699999996</v>
      </c>
      <c r="B1867">
        <v>1.6925399999999999</v>
      </c>
      <c r="C1867">
        <v>1591.5</v>
      </c>
      <c r="D1867">
        <v>1.5</v>
      </c>
    </row>
    <row r="1868" spans="1:4">
      <c r="A1868">
        <v>739.853387</v>
      </c>
      <c r="B1868">
        <v>1.69278</v>
      </c>
      <c r="C1868">
        <v>1591.5</v>
      </c>
      <c r="D1868">
        <v>1.5</v>
      </c>
    </row>
    <row r="1869" spans="1:4">
      <c r="A1869">
        <v>739.85292700000002</v>
      </c>
      <c r="B1869">
        <v>1.6920299999999999</v>
      </c>
      <c r="C1869">
        <v>1591.5</v>
      </c>
      <c r="D1869">
        <v>1.5</v>
      </c>
    </row>
    <row r="1870" spans="1:4">
      <c r="A1870">
        <v>739.85296000000005</v>
      </c>
      <c r="B1870">
        <v>1.6924999999999999</v>
      </c>
      <c r="C1870">
        <v>1591.5</v>
      </c>
      <c r="D1870">
        <v>1.5</v>
      </c>
    </row>
    <row r="1871" spans="1:4">
      <c r="A1871">
        <v>739.85337000000004</v>
      </c>
      <c r="B1871">
        <v>1.6928000000000001</v>
      </c>
      <c r="C1871">
        <v>1591.5</v>
      </c>
      <c r="D1871">
        <v>1.5</v>
      </c>
    </row>
    <row r="1872" spans="1:4">
      <c r="A1872">
        <v>739.85302999999999</v>
      </c>
      <c r="B1872">
        <v>1.6922999999999999</v>
      </c>
      <c r="C1872">
        <v>1591.5</v>
      </c>
      <c r="D1872">
        <v>1.5</v>
      </c>
    </row>
    <row r="1873" spans="1:4">
      <c r="A1873" t="s">
        <v>139</v>
      </c>
      <c r="B1873" t="s">
        <v>140</v>
      </c>
      <c r="C1873" t="s">
        <v>141</v>
      </c>
      <c r="D1873" t="s">
        <v>142</v>
      </c>
    </row>
    <row r="1874" spans="1:4">
      <c r="A1874" t="s">
        <v>143</v>
      </c>
      <c r="B1874" t="s">
        <v>144</v>
      </c>
      <c r="C1874" t="s">
        <v>145</v>
      </c>
      <c r="D1874" t="s">
        <v>146</v>
      </c>
    </row>
    <row r="1875" spans="1:4">
      <c r="A1875">
        <v>739.85307475000002</v>
      </c>
      <c r="B1875">
        <v>3.1823574202374799E-4</v>
      </c>
      <c r="C1875">
        <v>1.6920094999999999</v>
      </c>
      <c r="D1875">
        <v>4.9594833400264603E-4</v>
      </c>
    </row>
    <row r="1876" spans="1:4">
      <c r="A1876" t="s">
        <v>147</v>
      </c>
      <c r="B1876" t="s">
        <v>148</v>
      </c>
      <c r="C1876" t="s">
        <v>149</v>
      </c>
      <c r="D1876" t="s">
        <v>150</v>
      </c>
    </row>
    <row r="1877" spans="1:4">
      <c r="A1877" t="s">
        <v>137</v>
      </c>
      <c r="B1877" t="s">
        <v>283</v>
      </c>
    </row>
    <row r="1878" spans="1:4">
      <c r="A1878" s="13">
        <v>44127</v>
      </c>
      <c r="B1878" s="45">
        <v>0.51025462962962964</v>
      </c>
    </row>
    <row r="1879" spans="1:4">
      <c r="A1879">
        <v>836.38744999999994</v>
      </c>
      <c r="B1879">
        <v>1.77372</v>
      </c>
      <c r="C1879">
        <v>1591.5</v>
      </c>
      <c r="D1879">
        <v>1.5</v>
      </c>
    </row>
    <row r="1880" spans="1:4">
      <c r="A1880">
        <v>836.38695399999995</v>
      </c>
      <c r="B1880">
        <v>1.77383</v>
      </c>
      <c r="C1880">
        <v>1591.5</v>
      </c>
      <c r="D1880">
        <v>1.5</v>
      </c>
    </row>
    <row r="1881" spans="1:4">
      <c r="A1881">
        <v>836.38647000000003</v>
      </c>
      <c r="B1881">
        <v>1.7734399999999999</v>
      </c>
      <c r="C1881">
        <v>1591.5</v>
      </c>
      <c r="D1881">
        <v>1.5</v>
      </c>
    </row>
    <row r="1882" spans="1:4">
      <c r="A1882">
        <v>836.38662999999997</v>
      </c>
      <c r="B1882">
        <v>1.7730999999999999</v>
      </c>
      <c r="C1882">
        <v>1591.5</v>
      </c>
      <c r="D1882">
        <v>1.5</v>
      </c>
    </row>
    <row r="1883" spans="1:4">
      <c r="A1883">
        <v>836.38642200000004</v>
      </c>
      <c r="B1883">
        <v>1.7728200000000001</v>
      </c>
      <c r="C1883">
        <v>1591.5</v>
      </c>
      <c r="D1883">
        <v>1.5</v>
      </c>
    </row>
    <row r="1884" spans="1:4">
      <c r="A1884">
        <v>836.38629000000003</v>
      </c>
      <c r="B1884">
        <v>1.7727200000000001</v>
      </c>
      <c r="C1884">
        <v>1591.5</v>
      </c>
      <c r="D1884">
        <v>1.5</v>
      </c>
    </row>
    <row r="1885" spans="1:4">
      <c r="A1885">
        <v>836.38602500000002</v>
      </c>
      <c r="B1885">
        <v>1.7726900000000001</v>
      </c>
      <c r="C1885">
        <v>1591.5</v>
      </c>
      <c r="D1885">
        <v>1.5</v>
      </c>
    </row>
    <row r="1886" spans="1:4">
      <c r="A1886">
        <v>836.386124</v>
      </c>
      <c r="B1886">
        <v>1.77275</v>
      </c>
      <c r="C1886">
        <v>1591.5</v>
      </c>
      <c r="D1886">
        <v>1.5</v>
      </c>
    </row>
    <row r="1887" spans="1:4">
      <c r="A1887">
        <v>836.38598000000002</v>
      </c>
      <c r="B1887">
        <v>1.7729299999999999</v>
      </c>
      <c r="C1887">
        <v>1591.5</v>
      </c>
      <c r="D1887">
        <v>1.5</v>
      </c>
    </row>
    <row r="1888" spans="1:4">
      <c r="A1888">
        <v>836.38614099999995</v>
      </c>
      <c r="B1888">
        <v>1.7726299999999999</v>
      </c>
      <c r="C1888">
        <v>1591.5</v>
      </c>
      <c r="D1888">
        <v>1.5</v>
      </c>
    </row>
    <row r="1889" spans="1:4">
      <c r="A1889">
        <v>836.38636199999996</v>
      </c>
      <c r="B1889">
        <v>1.77338</v>
      </c>
      <c r="C1889">
        <v>1591.5</v>
      </c>
      <c r="D1889">
        <v>1.5</v>
      </c>
    </row>
    <row r="1890" spans="1:4">
      <c r="A1890">
        <v>836.38751000000002</v>
      </c>
      <c r="B1890">
        <v>1.77417</v>
      </c>
      <c r="C1890">
        <v>1591.5</v>
      </c>
      <c r="D1890">
        <v>1.5</v>
      </c>
    </row>
    <row r="1891" spans="1:4">
      <c r="A1891">
        <v>836.38773000000003</v>
      </c>
      <c r="B1891">
        <v>1.7742</v>
      </c>
      <c r="C1891">
        <v>1591.5</v>
      </c>
      <c r="D1891">
        <v>1.5</v>
      </c>
    </row>
    <row r="1892" spans="1:4">
      <c r="A1892">
        <v>836.38768000000005</v>
      </c>
      <c r="B1892">
        <v>1.7749999999999999</v>
      </c>
      <c r="C1892">
        <v>1591.5</v>
      </c>
      <c r="D1892">
        <v>1.5</v>
      </c>
    </row>
    <row r="1893" spans="1:4">
      <c r="A1893">
        <v>836.38783000000001</v>
      </c>
      <c r="B1893">
        <v>1.7746</v>
      </c>
      <c r="C1893">
        <v>1591.5</v>
      </c>
      <c r="D1893">
        <v>1.5</v>
      </c>
    </row>
    <row r="1894" spans="1:4">
      <c r="A1894">
        <v>836.38738999999998</v>
      </c>
      <c r="B1894">
        <v>1.7735000000000001</v>
      </c>
      <c r="C1894">
        <v>1591.5</v>
      </c>
      <c r="D1894">
        <v>1.5</v>
      </c>
    </row>
    <row r="1895" spans="1:4">
      <c r="A1895">
        <v>836.38746500000002</v>
      </c>
      <c r="B1895">
        <v>1.7735399999999999</v>
      </c>
      <c r="C1895">
        <v>1591.5</v>
      </c>
      <c r="D1895">
        <v>1.5</v>
      </c>
    </row>
    <row r="1896" spans="1:4">
      <c r="A1896">
        <v>836.38706999999999</v>
      </c>
      <c r="B1896">
        <v>1.77383</v>
      </c>
      <c r="C1896">
        <v>1591.5</v>
      </c>
      <c r="D1896">
        <v>1.5</v>
      </c>
    </row>
    <row r="1897" spans="1:4">
      <c r="A1897">
        <v>836.38728700000001</v>
      </c>
      <c r="B1897">
        <v>1.77383</v>
      </c>
      <c r="C1897">
        <v>1591.5</v>
      </c>
      <c r="D1897">
        <v>1.5</v>
      </c>
    </row>
    <row r="1898" spans="1:4">
      <c r="A1898">
        <v>836.38726199999996</v>
      </c>
      <c r="B1898">
        <v>1.7738700000000001</v>
      </c>
      <c r="C1898">
        <v>1591.5</v>
      </c>
      <c r="D1898">
        <v>1.5</v>
      </c>
    </row>
    <row r="1899" spans="1:4">
      <c r="A1899" t="s">
        <v>139</v>
      </c>
      <c r="B1899" t="s">
        <v>140</v>
      </c>
      <c r="C1899" t="s">
        <v>141</v>
      </c>
      <c r="D1899" t="s">
        <v>142</v>
      </c>
    </row>
    <row r="1900" spans="1:4">
      <c r="A1900" t="s">
        <v>143</v>
      </c>
      <c r="B1900" t="s">
        <v>144</v>
      </c>
      <c r="C1900" t="s">
        <v>145</v>
      </c>
      <c r="D1900" t="s">
        <v>146</v>
      </c>
    </row>
    <row r="1901" spans="1:4">
      <c r="A1901">
        <v>836.38690359999998</v>
      </c>
      <c r="B1901">
        <v>6.1832858578832499E-4</v>
      </c>
      <c r="C1901">
        <v>1.7735274999999999</v>
      </c>
      <c r="D1901">
        <v>6.4986825587959101E-4</v>
      </c>
    </row>
    <row r="1902" spans="1:4">
      <c r="A1902" t="s">
        <v>147</v>
      </c>
      <c r="B1902" t="s">
        <v>148</v>
      </c>
      <c r="C1902" t="s">
        <v>149</v>
      </c>
      <c r="D1902" t="s">
        <v>150</v>
      </c>
    </row>
    <row r="1903" spans="1:4">
      <c r="A1903" t="s">
        <v>137</v>
      </c>
      <c r="B1903" t="s">
        <v>284</v>
      </c>
    </row>
    <row r="1904" spans="1:4">
      <c r="A1904" s="13">
        <v>44127</v>
      </c>
      <c r="B1904" s="45">
        <v>0.51273148148148151</v>
      </c>
    </row>
    <row r="1905" spans="1:4">
      <c r="A1905">
        <v>936.20035299999995</v>
      </c>
      <c r="B1905">
        <v>1.80135</v>
      </c>
      <c r="C1905">
        <v>1591.5</v>
      </c>
      <c r="D1905">
        <v>1.5</v>
      </c>
    </row>
    <row r="1906" spans="1:4">
      <c r="A1906">
        <v>936.20054000000005</v>
      </c>
      <c r="B1906">
        <v>1.80162</v>
      </c>
      <c r="C1906">
        <v>1591.5</v>
      </c>
      <c r="D1906">
        <v>1.5</v>
      </c>
    </row>
    <row r="1907" spans="1:4">
      <c r="A1907">
        <v>936.20073100000002</v>
      </c>
      <c r="B1907">
        <v>1.80159</v>
      </c>
      <c r="C1907">
        <v>1591.5</v>
      </c>
      <c r="D1907">
        <v>1.5</v>
      </c>
    </row>
    <row r="1908" spans="1:4">
      <c r="A1908">
        <v>936.20022300000005</v>
      </c>
      <c r="B1908">
        <v>1.80108</v>
      </c>
      <c r="C1908">
        <v>1591.5</v>
      </c>
      <c r="D1908">
        <v>1.5</v>
      </c>
    </row>
    <row r="1909" spans="1:4">
      <c r="A1909">
        <v>936.20009900000002</v>
      </c>
      <c r="B1909">
        <v>1.80071</v>
      </c>
      <c r="C1909">
        <v>1591.5</v>
      </c>
      <c r="D1909">
        <v>1.5</v>
      </c>
    </row>
    <row r="1910" spans="1:4">
      <c r="A1910">
        <v>936.20007299999997</v>
      </c>
      <c r="B1910">
        <v>1.80104</v>
      </c>
      <c r="C1910">
        <v>1591.5</v>
      </c>
      <c r="D1910">
        <v>1.5</v>
      </c>
    </row>
    <row r="1911" spans="1:4">
      <c r="A1911">
        <v>936.20017399999995</v>
      </c>
      <c r="B1911">
        <v>1.8012600000000001</v>
      </c>
      <c r="C1911">
        <v>1591.5</v>
      </c>
      <c r="D1911">
        <v>1.5</v>
      </c>
    </row>
    <row r="1912" spans="1:4">
      <c r="A1912">
        <v>936.2002</v>
      </c>
      <c r="B1912">
        <v>1.8016000000000001</v>
      </c>
      <c r="C1912">
        <v>1591.5</v>
      </c>
      <c r="D1912">
        <v>1.5</v>
      </c>
    </row>
    <row r="1913" spans="1:4">
      <c r="A1913">
        <v>936.19980699999996</v>
      </c>
      <c r="B1913">
        <v>1.80122</v>
      </c>
      <c r="C1913">
        <v>1591.5</v>
      </c>
      <c r="D1913">
        <v>1.5</v>
      </c>
    </row>
    <row r="1914" spans="1:4">
      <c r="A1914">
        <v>936.20017199999995</v>
      </c>
      <c r="B1914">
        <v>1.8011600000000001</v>
      </c>
      <c r="C1914">
        <v>1591.5</v>
      </c>
      <c r="D1914">
        <v>1.5</v>
      </c>
    </row>
    <row r="1915" spans="1:4">
      <c r="A1915">
        <v>936.20042000000001</v>
      </c>
      <c r="B1915">
        <v>1.80128</v>
      </c>
      <c r="C1915">
        <v>1591.5</v>
      </c>
      <c r="D1915">
        <v>1.5</v>
      </c>
    </row>
    <row r="1916" spans="1:4">
      <c r="A1916">
        <v>936.20047</v>
      </c>
      <c r="B1916">
        <v>1.8013999999999999</v>
      </c>
      <c r="C1916">
        <v>1591.5</v>
      </c>
      <c r="D1916">
        <v>1.5</v>
      </c>
    </row>
    <row r="1917" spans="1:4">
      <c r="A1917">
        <v>936.20065599999998</v>
      </c>
      <c r="B1917">
        <v>1.8018000000000001</v>
      </c>
      <c r="C1917">
        <v>1591.5</v>
      </c>
      <c r="D1917">
        <v>1.5</v>
      </c>
    </row>
    <row r="1918" spans="1:4">
      <c r="A1918">
        <v>936.20067400000005</v>
      </c>
      <c r="B1918">
        <v>1.8021199999999999</v>
      </c>
      <c r="C1918">
        <v>1591.5</v>
      </c>
      <c r="D1918">
        <v>1.5</v>
      </c>
    </row>
    <row r="1919" spans="1:4">
      <c r="A1919">
        <v>936.20072300000004</v>
      </c>
      <c r="B1919">
        <v>1.80179</v>
      </c>
      <c r="C1919">
        <v>1591.5</v>
      </c>
      <c r="D1919">
        <v>1.5</v>
      </c>
    </row>
    <row r="1920" spans="1:4">
      <c r="A1920">
        <v>936.200692</v>
      </c>
      <c r="B1920">
        <v>1.8016700000000001</v>
      </c>
      <c r="C1920">
        <v>1591.5</v>
      </c>
      <c r="D1920">
        <v>1.5</v>
      </c>
    </row>
    <row r="1921" spans="1:4">
      <c r="A1921">
        <v>936.20096999999998</v>
      </c>
      <c r="B1921">
        <v>1.8022</v>
      </c>
      <c r="C1921">
        <v>1591.5</v>
      </c>
      <c r="D1921">
        <v>1.5</v>
      </c>
    </row>
    <row r="1922" spans="1:4">
      <c r="A1922">
        <v>936.20111599999996</v>
      </c>
      <c r="B1922">
        <v>1.8022800000000001</v>
      </c>
      <c r="C1922">
        <v>1591.5</v>
      </c>
      <c r="D1922">
        <v>1.5</v>
      </c>
    </row>
    <row r="1923" spans="1:4">
      <c r="A1923">
        <v>936.20120099999997</v>
      </c>
      <c r="B1923">
        <v>1.8024500000000001</v>
      </c>
      <c r="C1923">
        <v>1591.5</v>
      </c>
      <c r="D1923">
        <v>1.5</v>
      </c>
    </row>
    <row r="1924" spans="1:4">
      <c r="A1924">
        <v>936.20130800000004</v>
      </c>
      <c r="B1924">
        <v>1.80219</v>
      </c>
      <c r="C1924">
        <v>1591.5</v>
      </c>
      <c r="D1924">
        <v>1.5</v>
      </c>
    </row>
    <row r="1925" spans="1:4">
      <c r="A1925" t="s">
        <v>139</v>
      </c>
      <c r="B1925" t="s">
        <v>140</v>
      </c>
      <c r="C1925" t="s">
        <v>141</v>
      </c>
      <c r="D1925" t="s">
        <v>142</v>
      </c>
    </row>
    <row r="1926" spans="1:4">
      <c r="A1926" t="s">
        <v>143</v>
      </c>
      <c r="B1926" t="s">
        <v>144</v>
      </c>
      <c r="C1926" t="s">
        <v>145</v>
      </c>
      <c r="D1926" t="s">
        <v>146</v>
      </c>
    </row>
    <row r="1927" spans="1:4">
      <c r="A1927">
        <v>936.20053009999901</v>
      </c>
      <c r="B1927">
        <v>3.9721176972141401E-4</v>
      </c>
      <c r="C1927">
        <v>1.8015905000000001</v>
      </c>
      <c r="D1927">
        <v>4.62476756172682E-4</v>
      </c>
    </row>
    <row r="1928" spans="1:4">
      <c r="A1928" t="s">
        <v>147</v>
      </c>
      <c r="B1928" t="s">
        <v>148</v>
      </c>
      <c r="C1928" t="s">
        <v>149</v>
      </c>
      <c r="D1928" t="s">
        <v>150</v>
      </c>
    </row>
    <row r="1929" spans="1:4">
      <c r="A1929" t="s">
        <v>137</v>
      </c>
      <c r="B1929" t="s">
        <v>285</v>
      </c>
    </row>
    <row r="1930" spans="1:4">
      <c r="A1930" s="13">
        <v>44127</v>
      </c>
      <c r="B1930" s="45">
        <v>0.51416666666666666</v>
      </c>
    </row>
    <row r="1931" spans="1:4">
      <c r="A1931">
        <v>1032.5034900000001</v>
      </c>
      <c r="B1931">
        <v>1.87656</v>
      </c>
      <c r="C1931">
        <v>1591.5</v>
      </c>
      <c r="D1931">
        <v>1.5</v>
      </c>
    </row>
    <row r="1932" spans="1:4">
      <c r="A1932">
        <v>1032.5032200000001</v>
      </c>
      <c r="B1932">
        <v>1.8767</v>
      </c>
      <c r="C1932">
        <v>1591.5</v>
      </c>
      <c r="D1932">
        <v>1.5</v>
      </c>
    </row>
    <row r="1933" spans="1:4">
      <c r="A1933">
        <v>1032.5032000000001</v>
      </c>
      <c r="B1933">
        <v>1.8769899999999999</v>
      </c>
      <c r="C1933">
        <v>1591.5</v>
      </c>
      <c r="D1933">
        <v>1.5</v>
      </c>
    </row>
    <row r="1934" spans="1:4">
      <c r="A1934">
        <v>1032.5031799999999</v>
      </c>
      <c r="B1934">
        <v>1.8765000000000001</v>
      </c>
      <c r="C1934">
        <v>1591.5</v>
      </c>
      <c r="D1934">
        <v>1.5</v>
      </c>
    </row>
    <row r="1935" spans="1:4">
      <c r="A1935">
        <v>1032.5034700000001</v>
      </c>
      <c r="B1935">
        <v>1.8768</v>
      </c>
      <c r="C1935">
        <v>1591.5</v>
      </c>
      <c r="D1935">
        <v>1.5</v>
      </c>
    </row>
    <row r="1936" spans="1:4">
      <c r="A1936">
        <v>1032.50334</v>
      </c>
      <c r="B1936">
        <v>1.8774</v>
      </c>
      <c r="C1936">
        <v>1591.5</v>
      </c>
      <c r="D1936">
        <v>1.5</v>
      </c>
    </row>
    <row r="1937" spans="1:4">
      <c r="A1937">
        <v>1032.50326</v>
      </c>
      <c r="B1937">
        <v>1.8768</v>
      </c>
      <c r="C1937">
        <v>1591.5</v>
      </c>
      <c r="D1937">
        <v>1.5</v>
      </c>
    </row>
    <row r="1938" spans="1:4">
      <c r="A1938">
        <v>1032.5032699999999</v>
      </c>
      <c r="B1938">
        <v>1.87669</v>
      </c>
      <c r="C1938">
        <v>1591.5</v>
      </c>
      <c r="D1938">
        <v>1.5</v>
      </c>
    </row>
    <row r="1939" spans="1:4">
      <c r="A1939">
        <v>1032.5033699999999</v>
      </c>
      <c r="B1939">
        <v>1.8770100000000001</v>
      </c>
      <c r="C1939">
        <v>1591.5</v>
      </c>
      <c r="D1939">
        <v>1.5</v>
      </c>
    </row>
    <row r="1940" spans="1:4">
      <c r="A1940">
        <v>1032.5033100000001</v>
      </c>
      <c r="B1940">
        <v>1.87693</v>
      </c>
      <c r="C1940">
        <v>1591.5</v>
      </c>
      <c r="D1940">
        <v>1.5</v>
      </c>
    </row>
    <row r="1941" spans="1:4">
      <c r="A1941">
        <v>1032.50314</v>
      </c>
      <c r="B1941">
        <v>1.8772200000000001</v>
      </c>
      <c r="C1941">
        <v>1591.5</v>
      </c>
      <c r="D1941">
        <v>1.5</v>
      </c>
    </row>
    <row r="1942" spans="1:4">
      <c r="A1942">
        <v>1032.50297</v>
      </c>
      <c r="B1942">
        <v>1.87704</v>
      </c>
      <c r="C1942">
        <v>1591.5</v>
      </c>
      <c r="D1942">
        <v>1.5</v>
      </c>
    </row>
    <row r="1943" spans="1:4">
      <c r="A1943">
        <v>1032.5030999999999</v>
      </c>
      <c r="B1943">
        <v>1.8772</v>
      </c>
      <c r="C1943">
        <v>1591.5</v>
      </c>
      <c r="D1943">
        <v>1.5</v>
      </c>
    </row>
    <row r="1944" spans="1:4">
      <c r="A1944">
        <v>1032.50287</v>
      </c>
      <c r="B1944">
        <v>1.87734</v>
      </c>
      <c r="C1944">
        <v>1591.5</v>
      </c>
      <c r="D1944">
        <v>1.5</v>
      </c>
    </row>
    <row r="1945" spans="1:4">
      <c r="A1945">
        <v>1032.5027399999999</v>
      </c>
      <c r="B1945">
        <v>1.8769</v>
      </c>
      <c r="C1945">
        <v>1591.5</v>
      </c>
      <c r="D1945">
        <v>1.5</v>
      </c>
    </row>
    <row r="1946" spans="1:4">
      <c r="A1946">
        <v>1032.5026600000001</v>
      </c>
      <c r="B1946">
        <v>1.87734</v>
      </c>
      <c r="C1946">
        <v>1591.5</v>
      </c>
      <c r="D1946">
        <v>1.5</v>
      </c>
    </row>
    <row r="1947" spans="1:4">
      <c r="A1947">
        <v>1032.5024599999999</v>
      </c>
      <c r="B1947">
        <v>1.87731</v>
      </c>
      <c r="C1947">
        <v>1591.5</v>
      </c>
      <c r="D1947">
        <v>1.5</v>
      </c>
    </row>
    <row r="1948" spans="1:4">
      <c r="A1948">
        <v>1032.50269</v>
      </c>
      <c r="B1948">
        <v>1.8772500000000001</v>
      </c>
      <c r="C1948">
        <v>1591.5</v>
      </c>
      <c r="D1948">
        <v>1.5</v>
      </c>
    </row>
    <row r="1949" spans="1:4">
      <c r="A1949">
        <v>1032.50263</v>
      </c>
      <c r="B1949">
        <v>1.87683</v>
      </c>
      <c r="C1949">
        <v>1591.5</v>
      </c>
      <c r="D1949">
        <v>1.5</v>
      </c>
    </row>
    <row r="1950" spans="1:4">
      <c r="A1950">
        <v>1032.50251</v>
      </c>
      <c r="B1950">
        <v>1.8769</v>
      </c>
      <c r="C1950">
        <v>1591.5</v>
      </c>
      <c r="D1950">
        <v>1.5</v>
      </c>
    </row>
    <row r="1951" spans="1:4">
      <c r="A1951" t="s">
        <v>139</v>
      </c>
      <c r="B1951" t="s">
        <v>140</v>
      </c>
      <c r="C1951" t="s">
        <v>141</v>
      </c>
      <c r="D1951" t="s">
        <v>142</v>
      </c>
    </row>
    <row r="1952" spans="1:4">
      <c r="A1952" t="s">
        <v>143</v>
      </c>
      <c r="B1952" t="s">
        <v>144</v>
      </c>
      <c r="C1952" t="s">
        <v>145</v>
      </c>
      <c r="D1952" t="s">
        <v>146</v>
      </c>
    </row>
    <row r="1953" spans="1:4">
      <c r="A1953">
        <v>1032.503044</v>
      </c>
      <c r="B1953">
        <v>3.18392839124126E-4</v>
      </c>
      <c r="C1953">
        <v>1.87698549999999</v>
      </c>
      <c r="D1953">
        <v>2.6450850647947099E-4</v>
      </c>
    </row>
    <row r="1954" spans="1:4">
      <c r="A1954" t="s">
        <v>147</v>
      </c>
      <c r="B1954" t="s">
        <v>148</v>
      </c>
      <c r="C1954" t="s">
        <v>149</v>
      </c>
      <c r="D1954" t="s">
        <v>150</v>
      </c>
    </row>
    <row r="1955" spans="1:4">
      <c r="A1955" t="s">
        <v>137</v>
      </c>
      <c r="B1955" t="s">
        <v>286</v>
      </c>
    </row>
    <row r="1956" spans="1:4">
      <c r="A1956" s="13">
        <v>44127</v>
      </c>
      <c r="B1956" s="45">
        <v>0.51613425925925926</v>
      </c>
    </row>
    <row r="1957" spans="1:4">
      <c r="A1957">
        <v>49.275896000000003</v>
      </c>
      <c r="B1957">
        <v>1.34527</v>
      </c>
      <c r="C1957">
        <v>1591.5</v>
      </c>
      <c r="D1957">
        <v>15</v>
      </c>
    </row>
    <row r="1958" spans="1:4">
      <c r="A1958">
        <v>49.276409999999998</v>
      </c>
      <c r="B1958">
        <v>1.3444799999999999</v>
      </c>
      <c r="C1958">
        <v>1591.5</v>
      </c>
      <c r="D1958">
        <v>15</v>
      </c>
    </row>
    <row r="1959" spans="1:4">
      <c r="A1959">
        <v>49.276649999999997</v>
      </c>
      <c r="B1959">
        <v>1.3447</v>
      </c>
      <c r="C1959">
        <v>1591.5</v>
      </c>
      <c r="D1959">
        <v>15</v>
      </c>
    </row>
    <row r="1960" spans="1:4">
      <c r="A1960">
        <v>49.276159999999997</v>
      </c>
      <c r="B1960">
        <v>1.3452999999999999</v>
      </c>
      <c r="C1960">
        <v>1591.5</v>
      </c>
      <c r="D1960">
        <v>15</v>
      </c>
    </row>
    <row r="1961" spans="1:4">
      <c r="A1961">
        <v>49.276479999999999</v>
      </c>
      <c r="B1961">
        <v>1.34521</v>
      </c>
      <c r="C1961">
        <v>1591.5</v>
      </c>
      <c r="D1961">
        <v>15</v>
      </c>
    </row>
    <row r="1962" spans="1:4">
      <c r="A1962">
        <v>49.276327000000002</v>
      </c>
      <c r="B1962">
        <v>1.3446100000000001</v>
      </c>
      <c r="C1962">
        <v>1591.5</v>
      </c>
      <c r="D1962">
        <v>15</v>
      </c>
    </row>
    <row r="1963" spans="1:4">
      <c r="A1963">
        <v>49.276460999999998</v>
      </c>
      <c r="B1963">
        <v>1.3449800000000001</v>
      </c>
      <c r="C1963">
        <v>1591.5</v>
      </c>
      <c r="D1963">
        <v>15</v>
      </c>
    </row>
    <row r="1964" spans="1:4">
      <c r="A1964">
        <v>49.276390999999997</v>
      </c>
      <c r="B1964">
        <v>1.34477</v>
      </c>
      <c r="C1964">
        <v>1591.5</v>
      </c>
      <c r="D1964">
        <v>15</v>
      </c>
    </row>
    <row r="1965" spans="1:4">
      <c r="A1965">
        <v>49.275982999999997</v>
      </c>
      <c r="B1965">
        <v>1.3446499999999999</v>
      </c>
      <c r="C1965">
        <v>1591.5</v>
      </c>
      <c r="D1965">
        <v>15</v>
      </c>
    </row>
    <row r="1966" spans="1:4">
      <c r="A1966">
        <v>49.27599</v>
      </c>
      <c r="B1966">
        <v>1.3448199999999999</v>
      </c>
      <c r="C1966">
        <v>1591.5</v>
      </c>
      <c r="D1966">
        <v>15</v>
      </c>
    </row>
    <row r="1967" spans="1:4">
      <c r="A1967">
        <v>49.275995999999999</v>
      </c>
      <c r="B1967">
        <v>1.3446450000000001</v>
      </c>
      <c r="C1967">
        <v>1591.5</v>
      </c>
      <c r="D1967">
        <v>15</v>
      </c>
    </row>
    <row r="1968" spans="1:4">
      <c r="A1968">
        <v>49.275993</v>
      </c>
      <c r="B1968">
        <v>1.3448899999999999</v>
      </c>
      <c r="C1968">
        <v>1591.5</v>
      </c>
      <c r="D1968">
        <v>15</v>
      </c>
    </row>
    <row r="1969" spans="1:4">
      <c r="A1969">
        <v>49.276710000000001</v>
      </c>
      <c r="B1969">
        <v>1.3443000000000001</v>
      </c>
      <c r="C1969">
        <v>1591.5</v>
      </c>
      <c r="D1969">
        <v>15</v>
      </c>
    </row>
    <row r="1970" spans="1:4">
      <c r="A1970">
        <v>49.276482999999999</v>
      </c>
      <c r="B1970">
        <v>1.3447100000000001</v>
      </c>
      <c r="C1970">
        <v>1591.5</v>
      </c>
      <c r="D1970">
        <v>15</v>
      </c>
    </row>
    <row r="1971" spans="1:4">
      <c r="A1971">
        <v>49.276474</v>
      </c>
      <c r="B1971">
        <v>1.3442400000000001</v>
      </c>
      <c r="C1971">
        <v>1591.5</v>
      </c>
      <c r="D1971">
        <v>15</v>
      </c>
    </row>
    <row r="1972" spans="1:4">
      <c r="A1972">
        <v>49.276555000000002</v>
      </c>
      <c r="B1972">
        <v>1.3448199999999999</v>
      </c>
      <c r="C1972">
        <v>1591.5</v>
      </c>
      <c r="D1972">
        <v>15</v>
      </c>
    </row>
    <row r="1973" spans="1:4">
      <c r="A1973">
        <v>49.276496999999999</v>
      </c>
      <c r="B1973">
        <v>1.34453</v>
      </c>
      <c r="C1973">
        <v>1591.5</v>
      </c>
      <c r="D1973">
        <v>15</v>
      </c>
    </row>
    <row r="1974" spans="1:4">
      <c r="A1974">
        <v>49.276449999999997</v>
      </c>
      <c r="B1974">
        <v>1.3447</v>
      </c>
      <c r="C1974">
        <v>1591.5</v>
      </c>
      <c r="D1974">
        <v>15</v>
      </c>
    </row>
    <row r="1975" spans="1:4">
      <c r="A1975">
        <v>49.276679999999999</v>
      </c>
      <c r="B1975">
        <v>1.3447</v>
      </c>
      <c r="C1975">
        <v>1591.5</v>
      </c>
      <c r="D1975">
        <v>15</v>
      </c>
    </row>
    <row r="1976" spans="1:4">
      <c r="A1976">
        <v>49.276755000000001</v>
      </c>
      <c r="B1976">
        <v>1.3447100000000001</v>
      </c>
      <c r="C1976">
        <v>1591.5</v>
      </c>
      <c r="D1976">
        <v>15</v>
      </c>
    </row>
    <row r="1977" spans="1:4">
      <c r="A1977" t="s">
        <v>139</v>
      </c>
      <c r="B1977" t="s">
        <v>140</v>
      </c>
      <c r="C1977" t="s">
        <v>141</v>
      </c>
      <c r="D1977" t="s">
        <v>142</v>
      </c>
    </row>
    <row r="1978" spans="1:4">
      <c r="A1978" t="s">
        <v>143</v>
      </c>
      <c r="B1978" t="s">
        <v>144</v>
      </c>
      <c r="C1978" t="s">
        <v>145</v>
      </c>
      <c r="D1978" t="s">
        <v>146</v>
      </c>
    </row>
    <row r="1979" spans="1:4">
      <c r="A1979">
        <v>49.276367049999898</v>
      </c>
      <c r="B1979">
        <v>2.6341136554823401E-4</v>
      </c>
      <c r="C1979">
        <v>1.3447517499999999</v>
      </c>
      <c r="D1979">
        <v>2.7407697367708199E-4</v>
      </c>
    </row>
    <row r="1980" spans="1:4">
      <c r="A1980" t="s">
        <v>147</v>
      </c>
      <c r="B1980" t="s">
        <v>148</v>
      </c>
      <c r="C1980" t="s">
        <v>149</v>
      </c>
      <c r="D1980" t="s">
        <v>150</v>
      </c>
    </row>
    <row r="1981" spans="1:4">
      <c r="A1981" t="s">
        <v>137</v>
      </c>
      <c r="B1981" t="s">
        <v>287</v>
      </c>
    </row>
    <row r="1982" spans="1:4">
      <c r="A1982" s="13">
        <v>44127</v>
      </c>
      <c r="B1982" s="45">
        <v>0.51797453703703711</v>
      </c>
    </row>
    <row r="1983" spans="1:4">
      <c r="A1983">
        <v>49.276550999999998</v>
      </c>
      <c r="B1983">
        <v>1.34402</v>
      </c>
      <c r="C1983">
        <v>1591.5</v>
      </c>
      <c r="D1983">
        <v>15</v>
      </c>
    </row>
    <row r="1984" spans="1:4">
      <c r="A1984">
        <v>49.276626</v>
      </c>
      <c r="B1984">
        <v>1.3439300000000001</v>
      </c>
      <c r="C1984">
        <v>1591.5</v>
      </c>
      <c r="D1984">
        <v>15</v>
      </c>
    </row>
    <row r="1985" spans="1:4">
      <c r="A1985">
        <v>49.276620999999999</v>
      </c>
      <c r="B1985">
        <v>1.34483</v>
      </c>
      <c r="C1985">
        <v>1591.5</v>
      </c>
      <c r="D1985">
        <v>15</v>
      </c>
    </row>
    <row r="1986" spans="1:4">
      <c r="A1986">
        <v>49.276426000000001</v>
      </c>
      <c r="B1986">
        <v>1.3448199999999999</v>
      </c>
      <c r="C1986">
        <v>1591.5</v>
      </c>
      <c r="D1986">
        <v>15</v>
      </c>
    </row>
    <row r="1987" spans="1:4">
      <c r="A1987">
        <v>49.276603000000001</v>
      </c>
      <c r="B1987">
        <v>1.3449199999999999</v>
      </c>
      <c r="C1987">
        <v>1591.5</v>
      </c>
      <c r="D1987">
        <v>15</v>
      </c>
    </row>
    <row r="1988" spans="1:4">
      <c r="A1988">
        <v>49.276583000000002</v>
      </c>
      <c r="B1988">
        <v>1.3444199999999999</v>
      </c>
      <c r="C1988">
        <v>1591.5</v>
      </c>
      <c r="D1988">
        <v>15</v>
      </c>
    </row>
    <row r="1989" spans="1:4">
      <c r="A1989">
        <v>49.276676999999999</v>
      </c>
      <c r="B1989">
        <v>1.3448199999999999</v>
      </c>
      <c r="C1989">
        <v>1591.5</v>
      </c>
      <c r="D1989">
        <v>15</v>
      </c>
    </row>
    <row r="1990" spans="1:4">
      <c r="A1990">
        <v>49.276850000000003</v>
      </c>
      <c r="B1990">
        <v>1.3445</v>
      </c>
      <c r="C1990">
        <v>1591.5</v>
      </c>
      <c r="D1990">
        <v>15</v>
      </c>
    </row>
    <row r="1991" spans="1:4">
      <c r="A1991">
        <v>49.276899</v>
      </c>
      <c r="B1991">
        <v>1.3446100000000001</v>
      </c>
      <c r="C1991">
        <v>1591.5</v>
      </c>
      <c r="D1991">
        <v>15</v>
      </c>
    </row>
    <row r="1992" spans="1:4">
      <c r="A1992">
        <v>49.276958</v>
      </c>
      <c r="B1992">
        <v>1.3439399999999999</v>
      </c>
      <c r="C1992">
        <v>1591.5</v>
      </c>
      <c r="D1992">
        <v>15</v>
      </c>
    </row>
    <row r="1993" spans="1:4">
      <c r="A1993">
        <v>49.276812999999997</v>
      </c>
      <c r="B1993">
        <v>1.34429</v>
      </c>
      <c r="C1993">
        <v>1591.5</v>
      </c>
      <c r="D1993">
        <v>15</v>
      </c>
    </row>
    <row r="1994" spans="1:4">
      <c r="A1994">
        <v>49.276527000000002</v>
      </c>
      <c r="B1994">
        <v>1.3443799999999999</v>
      </c>
      <c r="C1994">
        <v>1591.5</v>
      </c>
      <c r="D1994">
        <v>15</v>
      </c>
    </row>
    <row r="1995" spans="1:4">
      <c r="A1995">
        <v>49.276592000000001</v>
      </c>
      <c r="B1995">
        <v>1.3446560000000001</v>
      </c>
      <c r="C1995">
        <v>1591.5</v>
      </c>
      <c r="D1995">
        <v>15</v>
      </c>
    </row>
    <row r="1996" spans="1:4">
      <c r="A1996">
        <v>49.276403999999999</v>
      </c>
      <c r="B1996">
        <v>1.3448199999999999</v>
      </c>
      <c r="C1996">
        <v>1591.5</v>
      </c>
      <c r="D1996">
        <v>15</v>
      </c>
    </row>
    <row r="1997" spans="1:4">
      <c r="A1997">
        <v>49.276190999999997</v>
      </c>
      <c r="B1997">
        <v>1.34497</v>
      </c>
      <c r="C1997">
        <v>1591.5</v>
      </c>
      <c r="D1997">
        <v>15</v>
      </c>
    </row>
    <row r="1998" spans="1:4">
      <c r="A1998">
        <v>49.276274000000001</v>
      </c>
      <c r="B1998">
        <v>1.3451200000000001</v>
      </c>
      <c r="C1998">
        <v>1591.5</v>
      </c>
      <c r="D1998">
        <v>15</v>
      </c>
    </row>
    <row r="1999" spans="1:4">
      <c r="A1999">
        <v>49.276273000000003</v>
      </c>
      <c r="B1999">
        <v>1.3448599999999999</v>
      </c>
      <c r="C1999">
        <v>1591.5</v>
      </c>
      <c r="D1999">
        <v>15</v>
      </c>
    </row>
    <row r="2000" spans="1:4">
      <c r="A2000">
        <v>49.276236400000002</v>
      </c>
      <c r="B2000">
        <v>1.3451470000000001</v>
      </c>
      <c r="C2000">
        <v>1591.5</v>
      </c>
      <c r="D2000">
        <v>15</v>
      </c>
    </row>
    <row r="2001" spans="1:4">
      <c r="A2001">
        <v>49.276211000000004</v>
      </c>
      <c r="B2001">
        <v>1.34531</v>
      </c>
      <c r="C2001">
        <v>1591.5</v>
      </c>
      <c r="D2001">
        <v>15</v>
      </c>
    </row>
    <row r="2002" spans="1:4">
      <c r="A2002">
        <v>49.276161999999999</v>
      </c>
      <c r="B2002">
        <v>1.34491</v>
      </c>
      <c r="C2002">
        <v>1591.5</v>
      </c>
      <c r="D2002">
        <v>15</v>
      </c>
    </row>
    <row r="2003" spans="1:4">
      <c r="A2003" t="s">
        <v>139</v>
      </c>
      <c r="B2003" t="s">
        <v>140</v>
      </c>
      <c r="C2003" t="s">
        <v>141</v>
      </c>
      <c r="D2003" t="s">
        <v>142</v>
      </c>
    </row>
    <row r="2004" spans="1:4">
      <c r="A2004" t="s">
        <v>143</v>
      </c>
      <c r="B2004" t="s">
        <v>144</v>
      </c>
      <c r="C2004" t="s">
        <v>145</v>
      </c>
      <c r="D2004" t="s">
        <v>146</v>
      </c>
    </row>
    <row r="2005" spans="1:4">
      <c r="A2005">
        <v>49.276523869999899</v>
      </c>
      <c r="B2005">
        <v>2.39708617074774E-4</v>
      </c>
      <c r="C2005">
        <v>1.34466365</v>
      </c>
      <c r="D2005">
        <v>3.8760924589076301E-4</v>
      </c>
    </row>
    <row r="2006" spans="1:4">
      <c r="A2006" t="s">
        <v>147</v>
      </c>
      <c r="B2006" t="s">
        <v>148</v>
      </c>
      <c r="C2006" t="s">
        <v>149</v>
      </c>
      <c r="D2006" t="s">
        <v>150</v>
      </c>
    </row>
    <row r="2007" spans="1:4">
      <c r="A2007" t="s">
        <v>137</v>
      </c>
      <c r="B2007" t="s">
        <v>288</v>
      </c>
    </row>
    <row r="2008" spans="1:4">
      <c r="A2008" s="13">
        <v>44127</v>
      </c>
      <c r="B2008" s="45">
        <v>0.52097222222222228</v>
      </c>
    </row>
    <row r="2009" spans="1:4">
      <c r="A2009">
        <v>10061.0137</v>
      </c>
      <c r="B2009">
        <v>6.7519999999999998</v>
      </c>
      <c r="C2009">
        <v>1591.5</v>
      </c>
      <c r="D2009">
        <v>0.1</v>
      </c>
    </row>
    <row r="2010" spans="1:4">
      <c r="A2010">
        <v>10061.0126</v>
      </c>
      <c r="B2010">
        <v>6.7380000000000004</v>
      </c>
      <c r="C2010">
        <v>1591.5</v>
      </c>
      <c r="D2010">
        <v>0.1</v>
      </c>
    </row>
    <row r="2011" spans="1:4">
      <c r="A2011">
        <v>10061.012199999999</v>
      </c>
      <c r="B2011">
        <v>6.7409999999999997</v>
      </c>
      <c r="C2011">
        <v>1591.5</v>
      </c>
      <c r="D2011">
        <v>0.1</v>
      </c>
    </row>
    <row r="2012" spans="1:4">
      <c r="A2012">
        <v>10061.0121</v>
      </c>
      <c r="B2012">
        <v>6.7480000000000002</v>
      </c>
      <c r="C2012">
        <v>1591.5</v>
      </c>
      <c r="D2012">
        <v>0.1</v>
      </c>
    </row>
    <row r="2013" spans="1:4">
      <c r="A2013">
        <v>10061.009599999999</v>
      </c>
      <c r="B2013">
        <v>6.7359999999999998</v>
      </c>
      <c r="C2013">
        <v>1591.5</v>
      </c>
      <c r="D2013">
        <v>0.1</v>
      </c>
    </row>
    <row r="2014" spans="1:4">
      <c r="A2014">
        <v>10061.007900000001</v>
      </c>
      <c r="B2014">
        <v>6.7249999999999996</v>
      </c>
      <c r="C2014">
        <v>1591.5</v>
      </c>
      <c r="D2014">
        <v>0.1</v>
      </c>
    </row>
    <row r="2015" spans="1:4">
      <c r="A2015">
        <v>10061.008400000001</v>
      </c>
      <c r="B2015">
        <v>6.726</v>
      </c>
      <c r="C2015">
        <v>1591.5</v>
      </c>
      <c r="D2015">
        <v>0.1</v>
      </c>
    </row>
    <row r="2016" spans="1:4">
      <c r="A2016">
        <v>10061.0082</v>
      </c>
      <c r="B2016">
        <v>6.7290000000000001</v>
      </c>
      <c r="C2016">
        <v>1591.5</v>
      </c>
      <c r="D2016">
        <v>0.1</v>
      </c>
    </row>
    <row r="2017" spans="1:4">
      <c r="A2017">
        <v>10061.007600000001</v>
      </c>
      <c r="B2017">
        <v>6.7279999999999998</v>
      </c>
      <c r="C2017">
        <v>1591.5</v>
      </c>
      <c r="D2017">
        <v>0.1</v>
      </c>
    </row>
    <row r="2018" spans="1:4">
      <c r="A2018">
        <v>10061.006600000001</v>
      </c>
      <c r="B2018">
        <v>6.7359999999999998</v>
      </c>
      <c r="C2018">
        <v>1591.5</v>
      </c>
      <c r="D2018">
        <v>0.1</v>
      </c>
    </row>
    <row r="2019" spans="1:4">
      <c r="A2019">
        <v>10061.0083</v>
      </c>
      <c r="B2019">
        <v>6.7460000000000004</v>
      </c>
      <c r="C2019">
        <v>1591.5</v>
      </c>
      <c r="D2019">
        <v>0.1</v>
      </c>
    </row>
    <row r="2020" spans="1:4">
      <c r="A2020">
        <v>10061.007900000001</v>
      </c>
      <c r="B2020">
        <v>6.7350000000000003</v>
      </c>
      <c r="C2020">
        <v>1591.5</v>
      </c>
      <c r="D2020">
        <v>0.1</v>
      </c>
    </row>
    <row r="2021" spans="1:4">
      <c r="A2021">
        <v>10061.0075</v>
      </c>
      <c r="B2021">
        <v>6.7350000000000003</v>
      </c>
      <c r="C2021">
        <v>1591.5</v>
      </c>
      <c r="D2021">
        <v>0.1</v>
      </c>
    </row>
    <row r="2022" spans="1:4">
      <c r="A2022">
        <v>10061.007</v>
      </c>
      <c r="B2022">
        <v>6.726</v>
      </c>
      <c r="C2022">
        <v>1591.5</v>
      </c>
      <c r="D2022">
        <v>0.1</v>
      </c>
    </row>
    <row r="2023" spans="1:4">
      <c r="A2023">
        <v>10061.0064</v>
      </c>
      <c r="B2023">
        <v>6.7350000000000003</v>
      </c>
      <c r="C2023">
        <v>1591.5</v>
      </c>
      <c r="D2023">
        <v>0.1</v>
      </c>
    </row>
    <row r="2024" spans="1:4">
      <c r="A2024">
        <v>10061.0062</v>
      </c>
      <c r="B2024">
        <v>6.726</v>
      </c>
      <c r="C2024">
        <v>1591.5</v>
      </c>
      <c r="D2024">
        <v>0.1</v>
      </c>
    </row>
    <row r="2025" spans="1:4">
      <c r="A2025">
        <v>10061.0062</v>
      </c>
      <c r="B2025">
        <v>6.7270000000000003</v>
      </c>
      <c r="C2025">
        <v>1591.5</v>
      </c>
      <c r="D2025">
        <v>0.1</v>
      </c>
    </row>
    <row r="2026" spans="1:4">
      <c r="A2026">
        <v>10061.01</v>
      </c>
      <c r="B2026">
        <v>6.7539999999999996</v>
      </c>
      <c r="C2026">
        <v>1591.5</v>
      </c>
      <c r="D2026">
        <v>0.1</v>
      </c>
    </row>
    <row r="2027" spans="1:4">
      <c r="A2027">
        <v>10061.0085</v>
      </c>
      <c r="B2027">
        <v>6.7480000000000002</v>
      </c>
      <c r="C2027">
        <v>1591.5</v>
      </c>
      <c r="D2027">
        <v>0.1</v>
      </c>
    </row>
    <row r="2028" spans="1:4">
      <c r="A2028">
        <v>10061.008599999999</v>
      </c>
      <c r="B2028">
        <v>6.7469999999999999</v>
      </c>
      <c r="C2028">
        <v>1591.5</v>
      </c>
      <c r="D2028">
        <v>0.1</v>
      </c>
    </row>
    <row r="2029" spans="1:4">
      <c r="A2029" t="s">
        <v>139</v>
      </c>
      <c r="B2029" t="s">
        <v>140</v>
      </c>
      <c r="C2029" t="s">
        <v>141</v>
      </c>
      <c r="D2029" t="s">
        <v>142</v>
      </c>
    </row>
    <row r="2030" spans="1:4">
      <c r="A2030" t="s">
        <v>143</v>
      </c>
      <c r="B2030" t="s">
        <v>144</v>
      </c>
      <c r="C2030" t="s">
        <v>145</v>
      </c>
      <c r="D2030" t="s">
        <v>146</v>
      </c>
    </row>
    <row r="2031" spans="1:4">
      <c r="A2031">
        <v>10061.008775</v>
      </c>
      <c r="B2031">
        <v>2.19063346986406E-3</v>
      </c>
      <c r="C2031">
        <v>6.7369000000000003</v>
      </c>
      <c r="D2031">
        <v>9.2730793159553904E-3</v>
      </c>
    </row>
    <row r="2032" spans="1:4">
      <c r="A2032" t="s">
        <v>147</v>
      </c>
      <c r="B2032" t="s">
        <v>148</v>
      </c>
      <c r="C2032" t="s">
        <v>149</v>
      </c>
      <c r="D2032" t="s">
        <v>150</v>
      </c>
    </row>
    <row r="2033" spans="1:4">
      <c r="A2033" t="s">
        <v>137</v>
      </c>
      <c r="B2033" t="s">
        <v>289</v>
      </c>
    </row>
    <row r="2034" spans="1:4">
      <c r="A2034" s="13">
        <v>44127</v>
      </c>
      <c r="B2034" s="45">
        <v>0.52413194444444444</v>
      </c>
    </row>
    <row r="2035" spans="1:4">
      <c r="A2035">
        <v>20051.526000000002</v>
      </c>
      <c r="B2035">
        <v>14.132</v>
      </c>
      <c r="C2035">
        <v>1591.5</v>
      </c>
      <c r="D2035">
        <v>0.1</v>
      </c>
    </row>
    <row r="2036" spans="1:4">
      <c r="A2036">
        <v>20051.5262</v>
      </c>
      <c r="B2036">
        <v>14.119</v>
      </c>
      <c r="C2036">
        <v>1591.5</v>
      </c>
      <c r="D2036">
        <v>0.1</v>
      </c>
    </row>
    <row r="2037" spans="1:4">
      <c r="A2037">
        <v>20051.524700000002</v>
      </c>
      <c r="B2037">
        <v>14.13</v>
      </c>
      <c r="C2037">
        <v>1591.5</v>
      </c>
      <c r="D2037">
        <v>0.1</v>
      </c>
    </row>
    <row r="2038" spans="1:4">
      <c r="A2038">
        <v>20051.523799999999</v>
      </c>
      <c r="B2038">
        <v>14.115</v>
      </c>
      <c r="C2038">
        <v>1591.5</v>
      </c>
      <c r="D2038">
        <v>0.1</v>
      </c>
    </row>
    <row r="2039" spans="1:4">
      <c r="A2039">
        <v>20051.524700000002</v>
      </c>
      <c r="B2039">
        <v>14.112</v>
      </c>
      <c r="C2039">
        <v>1591.5</v>
      </c>
      <c r="D2039">
        <v>0.1</v>
      </c>
    </row>
    <row r="2040" spans="1:4">
      <c r="A2040">
        <v>20051.523000000001</v>
      </c>
      <c r="B2040">
        <v>14.112</v>
      </c>
      <c r="C2040">
        <v>1591.5</v>
      </c>
      <c r="D2040">
        <v>0.1</v>
      </c>
    </row>
    <row r="2041" spans="1:4">
      <c r="A2041">
        <v>20051.522400000002</v>
      </c>
      <c r="B2041">
        <v>14.124000000000001</v>
      </c>
      <c r="C2041">
        <v>1591.5</v>
      </c>
      <c r="D2041">
        <v>0.1</v>
      </c>
    </row>
    <row r="2042" spans="1:4">
      <c r="A2042">
        <v>20051.520400000001</v>
      </c>
      <c r="B2042">
        <v>14.11</v>
      </c>
      <c r="C2042">
        <v>1591.5</v>
      </c>
      <c r="D2042">
        <v>0.1</v>
      </c>
    </row>
    <row r="2043" spans="1:4">
      <c r="A2043">
        <v>20051.521700000001</v>
      </c>
      <c r="B2043">
        <v>14.099</v>
      </c>
      <c r="C2043">
        <v>1591.5</v>
      </c>
      <c r="D2043">
        <v>0.1</v>
      </c>
    </row>
    <row r="2044" spans="1:4">
      <c r="A2044">
        <v>20051.521199999999</v>
      </c>
      <c r="B2044">
        <v>14.115</v>
      </c>
      <c r="C2044">
        <v>1591.5</v>
      </c>
      <c r="D2044">
        <v>0.1</v>
      </c>
    </row>
    <row r="2045" spans="1:4">
      <c r="A2045">
        <v>20051.518800000002</v>
      </c>
      <c r="B2045">
        <v>14.13</v>
      </c>
      <c r="C2045">
        <v>1591.5</v>
      </c>
      <c r="D2045">
        <v>0.1</v>
      </c>
    </row>
    <row r="2046" spans="1:4">
      <c r="A2046">
        <v>20051.5206</v>
      </c>
      <c r="B2046">
        <v>14.122999999999999</v>
      </c>
      <c r="C2046">
        <v>1591.5</v>
      </c>
      <c r="D2046">
        <v>0.1</v>
      </c>
    </row>
    <row r="2047" spans="1:4">
      <c r="A2047">
        <v>20051.5206</v>
      </c>
      <c r="B2047">
        <v>14.109</v>
      </c>
      <c r="C2047">
        <v>1591.5</v>
      </c>
      <c r="D2047">
        <v>0.1</v>
      </c>
    </row>
    <row r="2048" spans="1:4">
      <c r="A2048">
        <v>20051.517</v>
      </c>
      <c r="B2048">
        <v>14.138999999999999</v>
      </c>
      <c r="C2048">
        <v>1591.5</v>
      </c>
      <c r="D2048">
        <v>0.1</v>
      </c>
    </row>
    <row r="2049" spans="1:4">
      <c r="A2049">
        <v>20051.518899999999</v>
      </c>
      <c r="B2049">
        <v>14.119</v>
      </c>
      <c r="C2049">
        <v>1591.5</v>
      </c>
      <c r="D2049">
        <v>0.1</v>
      </c>
    </row>
    <row r="2050" spans="1:4">
      <c r="A2050">
        <v>20051.518199999999</v>
      </c>
      <c r="B2050">
        <v>14.125999999999999</v>
      </c>
      <c r="C2050">
        <v>1591.5</v>
      </c>
      <c r="D2050">
        <v>0.1</v>
      </c>
    </row>
    <row r="2051" spans="1:4">
      <c r="A2051">
        <v>20051.518100000001</v>
      </c>
      <c r="B2051">
        <v>14.118</v>
      </c>
      <c r="C2051">
        <v>1591.5</v>
      </c>
      <c r="D2051">
        <v>0.1</v>
      </c>
    </row>
    <row r="2052" spans="1:4">
      <c r="A2052">
        <v>20051.520199999999</v>
      </c>
      <c r="B2052">
        <v>14.127000000000001</v>
      </c>
      <c r="C2052">
        <v>1591.5</v>
      </c>
      <c r="D2052">
        <v>0.1</v>
      </c>
    </row>
    <row r="2053" spans="1:4">
      <c r="A2053">
        <v>20051.517800000001</v>
      </c>
      <c r="B2053">
        <v>14.12</v>
      </c>
      <c r="C2053">
        <v>1591.5</v>
      </c>
      <c r="D2053">
        <v>0.1</v>
      </c>
    </row>
    <row r="2054" spans="1:4">
      <c r="A2054">
        <v>20051.514800000001</v>
      </c>
      <c r="B2054">
        <v>14.112</v>
      </c>
      <c r="C2054">
        <v>1591.5</v>
      </c>
      <c r="D2054">
        <v>0.1</v>
      </c>
    </row>
    <row r="2055" spans="1:4">
      <c r="A2055" t="s">
        <v>139</v>
      </c>
      <c r="B2055" t="s">
        <v>140</v>
      </c>
      <c r="C2055" t="s">
        <v>141</v>
      </c>
      <c r="D2055" t="s">
        <v>142</v>
      </c>
    </row>
    <row r="2056" spans="1:4">
      <c r="A2056" t="s">
        <v>143</v>
      </c>
      <c r="B2056" t="s">
        <v>144</v>
      </c>
      <c r="C2056" t="s">
        <v>145</v>
      </c>
      <c r="D2056" t="s">
        <v>146</v>
      </c>
    </row>
    <row r="2057" spans="1:4">
      <c r="A2057">
        <v>20051.520955</v>
      </c>
      <c r="B2057">
        <v>3.0431028575328102E-3</v>
      </c>
      <c r="C2057">
        <v>14.11955</v>
      </c>
      <c r="D2057">
        <v>9.2761791703265296E-3</v>
      </c>
    </row>
    <row r="2058" spans="1:4">
      <c r="A2058" t="s">
        <v>147</v>
      </c>
      <c r="B2058" t="s">
        <v>148</v>
      </c>
      <c r="C2058" t="s">
        <v>149</v>
      </c>
      <c r="D2058" t="s">
        <v>150</v>
      </c>
    </row>
    <row r="2059" spans="1:4">
      <c r="A2059" t="s">
        <v>137</v>
      </c>
      <c r="B2059" t="s">
        <v>290</v>
      </c>
    </row>
    <row r="2060" spans="1:4">
      <c r="A2060" s="13">
        <v>44127</v>
      </c>
      <c r="B2060" s="45">
        <v>0.52592592592592591</v>
      </c>
    </row>
    <row r="2061" spans="1:4">
      <c r="A2061">
        <v>30063.164100000002</v>
      </c>
      <c r="B2061">
        <v>21.51</v>
      </c>
      <c r="C2061">
        <v>1591.5</v>
      </c>
      <c r="D2061">
        <v>0.03</v>
      </c>
    </row>
    <row r="2062" spans="1:4">
      <c r="A2062">
        <v>30063.16</v>
      </c>
      <c r="B2062">
        <v>21.5</v>
      </c>
      <c r="C2062">
        <v>1591.5</v>
      </c>
      <c r="D2062">
        <v>0.03</v>
      </c>
    </row>
    <row r="2063" spans="1:4">
      <c r="A2063">
        <v>30063.157999999999</v>
      </c>
      <c r="B2063">
        <v>21.48</v>
      </c>
      <c r="C2063">
        <v>1591.5</v>
      </c>
      <c r="D2063">
        <v>0.03</v>
      </c>
    </row>
    <row r="2064" spans="1:4">
      <c r="A2064">
        <v>30063.162</v>
      </c>
      <c r="B2064">
        <v>21.52</v>
      </c>
      <c r="C2064">
        <v>1591.5</v>
      </c>
      <c r="D2064">
        <v>0.03</v>
      </c>
    </row>
    <row r="2065" spans="1:4">
      <c r="A2065">
        <v>30063.151999999998</v>
      </c>
      <c r="B2065">
        <v>21.5</v>
      </c>
      <c r="C2065">
        <v>1591.5</v>
      </c>
      <c r="D2065">
        <v>0.03</v>
      </c>
    </row>
    <row r="2066" spans="1:4">
      <c r="A2066">
        <v>30063.1531</v>
      </c>
      <c r="B2066">
        <v>21.55</v>
      </c>
      <c r="C2066">
        <v>1591.5</v>
      </c>
      <c r="D2066">
        <v>0.03</v>
      </c>
    </row>
    <row r="2067" spans="1:4">
      <c r="A2067">
        <v>30063.1643</v>
      </c>
      <c r="B2067">
        <v>21.46</v>
      </c>
      <c r="C2067">
        <v>1591.5</v>
      </c>
      <c r="D2067">
        <v>0.03</v>
      </c>
    </row>
    <row r="2068" spans="1:4">
      <c r="A2068">
        <v>30063.1594</v>
      </c>
      <c r="B2068">
        <v>21.53</v>
      </c>
      <c r="C2068">
        <v>1591.5</v>
      </c>
      <c r="D2068">
        <v>0.03</v>
      </c>
    </row>
    <row r="2069" spans="1:4">
      <c r="A2069">
        <v>30063.153999999999</v>
      </c>
      <c r="B2069">
        <v>21.45</v>
      </c>
      <c r="C2069">
        <v>1591.5</v>
      </c>
      <c r="D2069">
        <v>0.03</v>
      </c>
    </row>
    <row r="2070" spans="1:4">
      <c r="A2070">
        <v>30063.154999999999</v>
      </c>
      <c r="B2070">
        <v>21.6</v>
      </c>
      <c r="C2070">
        <v>1591.5</v>
      </c>
      <c r="D2070">
        <v>0.03</v>
      </c>
    </row>
    <row r="2071" spans="1:4">
      <c r="A2071">
        <v>30063.152999999998</v>
      </c>
      <c r="B2071">
        <v>21.55</v>
      </c>
      <c r="C2071">
        <v>1591.5</v>
      </c>
      <c r="D2071">
        <v>0.03</v>
      </c>
    </row>
    <row r="2072" spans="1:4">
      <c r="A2072">
        <v>30063.1551</v>
      </c>
      <c r="B2072">
        <v>21.52</v>
      </c>
      <c r="C2072">
        <v>1591.5</v>
      </c>
      <c r="D2072">
        <v>0.03</v>
      </c>
    </row>
    <row r="2073" spans="1:4">
      <c r="A2073">
        <v>30063.1531</v>
      </c>
      <c r="B2073">
        <v>21.48</v>
      </c>
      <c r="C2073">
        <v>1591.5</v>
      </c>
      <c r="D2073">
        <v>0.03</v>
      </c>
    </row>
    <row r="2074" spans="1:4">
      <c r="A2074">
        <v>30063.15</v>
      </c>
      <c r="B2074">
        <v>21.59</v>
      </c>
      <c r="C2074">
        <v>1591.5</v>
      </c>
      <c r="D2074">
        <v>0.03</v>
      </c>
    </row>
    <row r="2075" spans="1:4">
      <c r="A2075">
        <v>30063.144</v>
      </c>
      <c r="B2075">
        <v>21.53</v>
      </c>
      <c r="C2075">
        <v>1591.5</v>
      </c>
      <c r="D2075">
        <v>0.03</v>
      </c>
    </row>
    <row r="2076" spans="1:4">
      <c r="A2076">
        <v>30063.1463</v>
      </c>
      <c r="B2076">
        <v>21.59</v>
      </c>
      <c r="C2076">
        <v>1591.5</v>
      </c>
      <c r="D2076">
        <v>0.03</v>
      </c>
    </row>
    <row r="2077" spans="1:4">
      <c r="A2077">
        <v>30063.146000000001</v>
      </c>
      <c r="B2077">
        <v>21.52</v>
      </c>
      <c r="C2077">
        <v>1591.5</v>
      </c>
      <c r="D2077">
        <v>0.03</v>
      </c>
    </row>
    <row r="2078" spans="1:4">
      <c r="A2078">
        <v>30063.145</v>
      </c>
      <c r="B2078">
        <v>21.57</v>
      </c>
      <c r="C2078">
        <v>1591.5</v>
      </c>
      <c r="D2078">
        <v>0.03</v>
      </c>
    </row>
    <row r="2079" spans="1:4">
      <c r="A2079">
        <v>30063.15</v>
      </c>
      <c r="B2079">
        <v>21.48</v>
      </c>
      <c r="C2079">
        <v>1591.5</v>
      </c>
      <c r="D2079">
        <v>0.03</v>
      </c>
    </row>
    <row r="2080" spans="1:4">
      <c r="A2080">
        <v>30063.142599999999</v>
      </c>
      <c r="B2080">
        <v>21.52</v>
      </c>
      <c r="C2080">
        <v>1591.5</v>
      </c>
      <c r="D2080">
        <v>0.03</v>
      </c>
    </row>
    <row r="2081" spans="1:4">
      <c r="A2081" t="s">
        <v>139</v>
      </c>
      <c r="B2081" t="s">
        <v>140</v>
      </c>
      <c r="C2081" t="s">
        <v>141</v>
      </c>
      <c r="D2081" t="s">
        <v>142</v>
      </c>
    </row>
    <row r="2082" spans="1:4">
      <c r="A2082" t="s">
        <v>143</v>
      </c>
      <c r="B2082" t="s">
        <v>144</v>
      </c>
      <c r="C2082" t="s">
        <v>145</v>
      </c>
      <c r="D2082" t="s">
        <v>146</v>
      </c>
    </row>
    <row r="2083" spans="1:4">
      <c r="A2083">
        <v>30063.153350000001</v>
      </c>
      <c r="B2083">
        <v>6.4026947452668096E-3</v>
      </c>
      <c r="C2083">
        <v>21.522500000000001</v>
      </c>
      <c r="D2083">
        <v>4.1698321309136699E-2</v>
      </c>
    </row>
    <row r="2084" spans="1:4">
      <c r="A2084" t="s">
        <v>147</v>
      </c>
      <c r="B2084" t="s">
        <v>148</v>
      </c>
      <c r="C2084" t="s">
        <v>149</v>
      </c>
      <c r="D2084" t="s">
        <v>150</v>
      </c>
    </row>
    <row r="2085" spans="1:4">
      <c r="A2085" t="s">
        <v>137</v>
      </c>
      <c r="B2085" t="s">
        <v>291</v>
      </c>
    </row>
    <row r="2086" spans="1:4">
      <c r="A2086" s="13">
        <v>44127</v>
      </c>
      <c r="B2086" s="45">
        <v>0.52766203703703707</v>
      </c>
    </row>
    <row r="2087" spans="1:4">
      <c r="A2087">
        <v>40065.656000000003</v>
      </c>
      <c r="B2087">
        <v>32.17</v>
      </c>
      <c r="C2087">
        <v>1591.5</v>
      </c>
      <c r="D2087">
        <v>0.03</v>
      </c>
    </row>
    <row r="2088" spans="1:4">
      <c r="A2088">
        <v>40065.648999999998</v>
      </c>
      <c r="B2088">
        <v>32.17</v>
      </c>
      <c r="C2088">
        <v>1591.5</v>
      </c>
      <c r="D2088">
        <v>0.03</v>
      </c>
    </row>
    <row r="2089" spans="1:4">
      <c r="A2089">
        <v>40065.654000000002</v>
      </c>
      <c r="B2089">
        <v>32.17</v>
      </c>
      <c r="C2089">
        <v>1591.5</v>
      </c>
      <c r="D2089">
        <v>0.03</v>
      </c>
    </row>
    <row r="2090" spans="1:4">
      <c r="A2090">
        <v>40065.654999999999</v>
      </c>
      <c r="B2090">
        <v>32.1</v>
      </c>
      <c r="C2090">
        <v>1591.5</v>
      </c>
      <c r="D2090">
        <v>0.03</v>
      </c>
    </row>
    <row r="2091" spans="1:4">
      <c r="A2091">
        <v>40065.652999999998</v>
      </c>
      <c r="B2091">
        <v>32.1</v>
      </c>
      <c r="C2091">
        <v>1591.5</v>
      </c>
      <c r="D2091">
        <v>0.03</v>
      </c>
    </row>
    <row r="2092" spans="1:4">
      <c r="A2092">
        <v>40065.656999999999</v>
      </c>
      <c r="B2092">
        <v>32.08</v>
      </c>
      <c r="C2092">
        <v>1591.5</v>
      </c>
      <c r="D2092">
        <v>0.03</v>
      </c>
    </row>
    <row r="2093" spans="1:4">
      <c r="A2093">
        <v>40065.652000000002</v>
      </c>
      <c r="B2093">
        <v>32.119999999999997</v>
      </c>
      <c r="C2093">
        <v>1591.5</v>
      </c>
      <c r="D2093">
        <v>0.03</v>
      </c>
    </row>
    <row r="2094" spans="1:4">
      <c r="A2094">
        <v>40065.654900000001</v>
      </c>
      <c r="B2094">
        <v>32.130000000000003</v>
      </c>
      <c r="C2094">
        <v>1591.5</v>
      </c>
      <c r="D2094">
        <v>0.03</v>
      </c>
    </row>
    <row r="2095" spans="1:4">
      <c r="A2095">
        <v>40065.654999999999</v>
      </c>
      <c r="B2095">
        <v>32.03</v>
      </c>
      <c r="C2095">
        <v>1591.5</v>
      </c>
      <c r="D2095">
        <v>0.03</v>
      </c>
    </row>
    <row r="2096" spans="1:4">
      <c r="A2096">
        <v>40065.651100000003</v>
      </c>
      <c r="B2096">
        <v>31.99</v>
      </c>
      <c r="C2096">
        <v>1591.5</v>
      </c>
      <c r="D2096">
        <v>0.03</v>
      </c>
    </row>
    <row r="2097" spans="1:4">
      <c r="A2097">
        <v>40065.655500000001</v>
      </c>
      <c r="B2097">
        <v>32.1</v>
      </c>
      <c r="C2097">
        <v>1591.5</v>
      </c>
      <c r="D2097">
        <v>0.03</v>
      </c>
    </row>
    <row r="2098" spans="1:4">
      <c r="A2098">
        <v>40065.652999999998</v>
      </c>
      <c r="B2098">
        <v>32.15</v>
      </c>
      <c r="C2098">
        <v>1591.5</v>
      </c>
      <c r="D2098">
        <v>0.03</v>
      </c>
    </row>
    <row r="2099" spans="1:4">
      <c r="A2099">
        <v>40065.639900000002</v>
      </c>
      <c r="B2099">
        <v>32.119999999999997</v>
      </c>
      <c r="C2099">
        <v>1591.5</v>
      </c>
      <c r="D2099">
        <v>0.03</v>
      </c>
    </row>
    <row r="2100" spans="1:4">
      <c r="A2100">
        <v>40065.654000000002</v>
      </c>
      <c r="B2100">
        <v>32.22</v>
      </c>
      <c r="C2100">
        <v>1591.5</v>
      </c>
      <c r="D2100">
        <v>0.03</v>
      </c>
    </row>
    <row r="2101" spans="1:4">
      <c r="A2101">
        <v>40065.650999999998</v>
      </c>
      <c r="B2101">
        <v>32.229999999999997</v>
      </c>
      <c r="C2101">
        <v>1591.5</v>
      </c>
      <c r="D2101">
        <v>0.03</v>
      </c>
    </row>
    <row r="2102" spans="1:4">
      <c r="A2102">
        <v>40065.635000000002</v>
      </c>
      <c r="B2102">
        <v>32.119999999999997</v>
      </c>
      <c r="C2102">
        <v>1591.5</v>
      </c>
      <c r="D2102">
        <v>0.03</v>
      </c>
    </row>
    <row r="2103" spans="1:4">
      <c r="A2103">
        <v>40065.642999999996</v>
      </c>
      <c r="B2103">
        <v>31.96</v>
      </c>
      <c r="C2103">
        <v>1591.5</v>
      </c>
      <c r="D2103">
        <v>0.03</v>
      </c>
    </row>
    <row r="2104" spans="1:4">
      <c r="A2104">
        <v>40065.644999999997</v>
      </c>
      <c r="B2104">
        <v>32.01</v>
      </c>
      <c r="C2104">
        <v>1591.5</v>
      </c>
      <c r="D2104">
        <v>0.03</v>
      </c>
    </row>
    <row r="2105" spans="1:4">
      <c r="A2105">
        <v>40065.646000000001</v>
      </c>
      <c r="B2105">
        <v>32.08</v>
      </c>
      <c r="C2105">
        <v>1591.5</v>
      </c>
      <c r="D2105">
        <v>0.03</v>
      </c>
    </row>
    <row r="2106" spans="1:4">
      <c r="A2106">
        <v>40065.651899999997</v>
      </c>
      <c r="B2106">
        <v>32.11</v>
      </c>
      <c r="C2106">
        <v>1591.5</v>
      </c>
      <c r="D2106">
        <v>0.03</v>
      </c>
    </row>
    <row r="2107" spans="1:4">
      <c r="A2107" t="s">
        <v>139</v>
      </c>
      <c r="B2107" t="s">
        <v>140</v>
      </c>
      <c r="C2107" t="s">
        <v>141</v>
      </c>
      <c r="D2107" t="s">
        <v>142</v>
      </c>
    </row>
    <row r="2108" spans="1:4">
      <c r="A2108" t="s">
        <v>143</v>
      </c>
      <c r="B2108" t="s">
        <v>144</v>
      </c>
      <c r="C2108" t="s">
        <v>145</v>
      </c>
      <c r="D2108" t="s">
        <v>146</v>
      </c>
    </row>
    <row r="2109" spans="1:4">
      <c r="A2109">
        <v>40065.650564999902</v>
      </c>
      <c r="B2109">
        <v>5.7476321212292496E-3</v>
      </c>
      <c r="C2109">
        <v>32.107999999999997</v>
      </c>
      <c r="D2109">
        <v>6.8891218598599299E-2</v>
      </c>
    </row>
    <row r="2110" spans="1:4">
      <c r="A2110" t="s">
        <v>147</v>
      </c>
      <c r="B2110" t="s">
        <v>148</v>
      </c>
      <c r="C2110" t="s">
        <v>149</v>
      </c>
      <c r="D2110" t="s">
        <v>150</v>
      </c>
    </row>
    <row r="2111" spans="1:4">
      <c r="A2111" t="s">
        <v>137</v>
      </c>
      <c r="B2111" t="s">
        <v>292</v>
      </c>
    </row>
    <row r="2112" spans="1:4">
      <c r="A2112" s="13">
        <v>44127</v>
      </c>
      <c r="B2112" s="45">
        <v>0.52914351851851849</v>
      </c>
    </row>
    <row r="2113" spans="1:4">
      <c r="A2113">
        <v>50073.853999999999</v>
      </c>
      <c r="B2113">
        <v>44.85</v>
      </c>
      <c r="C2113">
        <v>1591.5</v>
      </c>
      <c r="D2113">
        <v>0.03</v>
      </c>
    </row>
    <row r="2114" spans="1:4">
      <c r="A2114">
        <v>50073.862999999998</v>
      </c>
      <c r="B2114">
        <v>44.8</v>
      </c>
      <c r="C2114">
        <v>1591.5</v>
      </c>
      <c r="D2114">
        <v>0.03</v>
      </c>
    </row>
    <row r="2115" spans="1:4">
      <c r="A2115">
        <v>50073.851499999997</v>
      </c>
      <c r="B2115">
        <v>44.62</v>
      </c>
      <c r="C2115">
        <v>1591.5</v>
      </c>
      <c r="D2115">
        <v>0.03</v>
      </c>
    </row>
    <row r="2116" spans="1:4">
      <c r="A2116">
        <v>50073.868999999999</v>
      </c>
      <c r="B2116">
        <v>44.78</v>
      </c>
      <c r="C2116">
        <v>1591.5</v>
      </c>
      <c r="D2116">
        <v>0.03</v>
      </c>
    </row>
    <row r="2117" spans="1:4">
      <c r="A2117">
        <v>50073.853999999999</v>
      </c>
      <c r="B2117">
        <v>44.75</v>
      </c>
      <c r="C2117">
        <v>1591.5</v>
      </c>
      <c r="D2117">
        <v>0.03</v>
      </c>
    </row>
    <row r="2118" spans="1:4">
      <c r="A2118">
        <v>50073.857000000004</v>
      </c>
      <c r="B2118">
        <v>44.57</v>
      </c>
      <c r="C2118">
        <v>1591.5</v>
      </c>
      <c r="D2118">
        <v>0.03</v>
      </c>
    </row>
    <row r="2119" spans="1:4">
      <c r="A2119">
        <v>50073.866999999998</v>
      </c>
      <c r="B2119">
        <v>44.69</v>
      </c>
      <c r="C2119">
        <v>1591.5</v>
      </c>
      <c r="D2119">
        <v>0.03</v>
      </c>
    </row>
    <row r="2120" spans="1:4">
      <c r="A2120">
        <v>50073.86</v>
      </c>
      <c r="B2120">
        <v>44.8</v>
      </c>
      <c r="C2120">
        <v>1591.5</v>
      </c>
      <c r="D2120">
        <v>0.03</v>
      </c>
    </row>
    <row r="2121" spans="1:4">
      <c r="A2121">
        <v>50073.856</v>
      </c>
      <c r="B2121">
        <v>44.77</v>
      </c>
      <c r="C2121">
        <v>1591.5</v>
      </c>
      <c r="D2121">
        <v>0.03</v>
      </c>
    </row>
    <row r="2122" spans="1:4">
      <c r="A2122">
        <v>50073.843999999997</v>
      </c>
      <c r="B2122">
        <v>44.76</v>
      </c>
      <c r="C2122">
        <v>1591.5</v>
      </c>
      <c r="D2122">
        <v>0.03</v>
      </c>
    </row>
    <row r="2123" spans="1:4">
      <c r="A2123">
        <v>50073.841</v>
      </c>
      <c r="B2123">
        <v>44.75</v>
      </c>
      <c r="C2123">
        <v>1591.5</v>
      </c>
      <c r="D2123">
        <v>0.03</v>
      </c>
    </row>
    <row r="2124" spans="1:4">
      <c r="A2124">
        <v>50073.847000000002</v>
      </c>
      <c r="B2124">
        <v>44.69</v>
      </c>
      <c r="C2124">
        <v>1591.5</v>
      </c>
      <c r="D2124">
        <v>0.03</v>
      </c>
    </row>
    <row r="2125" spans="1:4">
      <c r="A2125">
        <v>50073.838000000003</v>
      </c>
      <c r="B2125">
        <v>44.66</v>
      </c>
      <c r="C2125">
        <v>1591.5</v>
      </c>
      <c r="D2125">
        <v>0.03</v>
      </c>
    </row>
    <row r="2126" spans="1:4">
      <c r="A2126">
        <v>50073.86</v>
      </c>
      <c r="B2126">
        <v>44.77</v>
      </c>
      <c r="C2126">
        <v>1591.5</v>
      </c>
      <c r="D2126">
        <v>0.03</v>
      </c>
    </row>
    <row r="2127" spans="1:4">
      <c r="A2127">
        <v>50073.834000000003</v>
      </c>
      <c r="B2127">
        <v>44.75</v>
      </c>
      <c r="C2127">
        <v>1591.5</v>
      </c>
      <c r="D2127">
        <v>0.03</v>
      </c>
    </row>
    <row r="2128" spans="1:4">
      <c r="A2128">
        <v>50073.836000000003</v>
      </c>
      <c r="B2128">
        <v>44.87</v>
      </c>
      <c r="C2128">
        <v>1591.5</v>
      </c>
      <c r="D2128">
        <v>0.03</v>
      </c>
    </row>
    <row r="2129" spans="1:4">
      <c r="A2129">
        <v>50073.8508</v>
      </c>
      <c r="B2129">
        <v>44.72</v>
      </c>
      <c r="C2129">
        <v>1591.5</v>
      </c>
      <c r="D2129">
        <v>0.03</v>
      </c>
    </row>
    <row r="2130" spans="1:4">
      <c r="A2130">
        <v>50073.841999999997</v>
      </c>
      <c r="B2130">
        <v>44.82</v>
      </c>
      <c r="C2130">
        <v>1591.5</v>
      </c>
      <c r="D2130">
        <v>0.03</v>
      </c>
    </row>
    <row r="2131" spans="1:4">
      <c r="A2131">
        <v>50073.832999999999</v>
      </c>
      <c r="B2131">
        <v>44.72</v>
      </c>
      <c r="C2131">
        <v>1591.5</v>
      </c>
      <c r="D2131">
        <v>0.03</v>
      </c>
    </row>
    <row r="2132" spans="1:4">
      <c r="A2132">
        <v>50073.841</v>
      </c>
      <c r="B2132">
        <v>44.69</v>
      </c>
      <c r="C2132">
        <v>1591.5</v>
      </c>
      <c r="D2132">
        <v>0.03</v>
      </c>
    </row>
    <row r="2133" spans="1:4">
      <c r="A2133" t="s">
        <v>139</v>
      </c>
      <c r="B2133" t="s">
        <v>140</v>
      </c>
      <c r="C2133" t="s">
        <v>141</v>
      </c>
      <c r="D2133" t="s">
        <v>142</v>
      </c>
    </row>
    <row r="2134" spans="1:4">
      <c r="A2134" t="s">
        <v>143</v>
      </c>
      <c r="B2134" t="s">
        <v>144</v>
      </c>
      <c r="C2134" t="s">
        <v>145</v>
      </c>
      <c r="D2134" t="s">
        <v>146</v>
      </c>
    </row>
    <row r="2135" spans="1:4">
      <c r="A2135">
        <v>50073.849914999999</v>
      </c>
      <c r="B2135">
        <v>1.07115486736127E-2</v>
      </c>
      <c r="C2135">
        <v>44.741500000000002</v>
      </c>
      <c r="D2135">
        <v>7.2337749481166905E-2</v>
      </c>
    </row>
    <row r="2136" spans="1:4">
      <c r="A2136" t="s">
        <v>147</v>
      </c>
      <c r="B2136" t="s">
        <v>148</v>
      </c>
      <c r="C2136" t="s">
        <v>149</v>
      </c>
      <c r="D2136" t="s">
        <v>150</v>
      </c>
    </row>
    <row r="2137" spans="1:4">
      <c r="A2137" t="s">
        <v>137</v>
      </c>
      <c r="B2137" t="s">
        <v>293</v>
      </c>
    </row>
    <row r="2138" spans="1:4">
      <c r="A2138" s="13">
        <v>44127</v>
      </c>
      <c r="B2138" s="45">
        <v>0.53062500000000001</v>
      </c>
    </row>
    <row r="2139" spans="1:4">
      <c r="A2139">
        <v>50073.82</v>
      </c>
      <c r="B2139">
        <v>44.7</v>
      </c>
      <c r="C2139">
        <v>1591.5</v>
      </c>
      <c r="D2139">
        <v>0.03</v>
      </c>
    </row>
    <row r="2140" spans="1:4">
      <c r="A2140">
        <v>50073.817999999999</v>
      </c>
      <c r="B2140">
        <v>44.7</v>
      </c>
      <c r="C2140">
        <v>1591.5</v>
      </c>
      <c r="D2140">
        <v>0.03</v>
      </c>
    </row>
    <row r="2141" spans="1:4">
      <c r="A2141">
        <v>50073.826999999997</v>
      </c>
      <c r="B2141">
        <v>44.83</v>
      </c>
      <c r="C2141">
        <v>1591.5</v>
      </c>
      <c r="D2141">
        <v>0.03</v>
      </c>
    </row>
    <row r="2142" spans="1:4">
      <c r="A2142">
        <v>50073.828000000001</v>
      </c>
      <c r="B2142">
        <v>44.87</v>
      </c>
      <c r="C2142">
        <v>1591.5</v>
      </c>
      <c r="D2142">
        <v>0.03</v>
      </c>
    </row>
    <row r="2143" spans="1:4">
      <c r="A2143">
        <v>50073.816599999998</v>
      </c>
      <c r="B2143">
        <v>44.7</v>
      </c>
      <c r="C2143">
        <v>1591.5</v>
      </c>
      <c r="D2143">
        <v>0.03</v>
      </c>
    </row>
    <row r="2144" spans="1:4">
      <c r="A2144">
        <v>50073.811999999998</v>
      </c>
      <c r="B2144">
        <v>44.62</v>
      </c>
      <c r="C2144">
        <v>1591.5</v>
      </c>
      <c r="D2144">
        <v>0.03</v>
      </c>
    </row>
    <row r="2145" spans="1:4">
      <c r="A2145">
        <v>50073.822</v>
      </c>
      <c r="B2145">
        <v>44.68</v>
      </c>
      <c r="C2145">
        <v>1591.5</v>
      </c>
      <c r="D2145">
        <v>0.03</v>
      </c>
    </row>
    <row r="2146" spans="1:4">
      <c r="A2146">
        <v>50073.817000000003</v>
      </c>
      <c r="B2146">
        <v>44.63</v>
      </c>
      <c r="C2146">
        <v>1591.5</v>
      </c>
      <c r="D2146">
        <v>0.03</v>
      </c>
    </row>
    <row r="2147" spans="1:4">
      <c r="A2147">
        <v>50073.821000000004</v>
      </c>
      <c r="B2147">
        <v>44.85</v>
      </c>
      <c r="C2147">
        <v>1591.5</v>
      </c>
      <c r="D2147">
        <v>0.03</v>
      </c>
    </row>
    <row r="2148" spans="1:4">
      <c r="A2148">
        <v>50073.803999999996</v>
      </c>
      <c r="B2148">
        <v>44.78</v>
      </c>
      <c r="C2148">
        <v>1591.5</v>
      </c>
      <c r="D2148">
        <v>0.03</v>
      </c>
    </row>
    <row r="2149" spans="1:4">
      <c r="A2149">
        <v>50073.81</v>
      </c>
      <c r="B2149">
        <v>44.78</v>
      </c>
      <c r="C2149">
        <v>1591.5</v>
      </c>
      <c r="D2149">
        <v>0.03</v>
      </c>
    </row>
    <row r="2150" spans="1:4">
      <c r="A2150">
        <v>50073.807999999997</v>
      </c>
      <c r="B2150">
        <v>44.84</v>
      </c>
      <c r="C2150">
        <v>1591.5</v>
      </c>
      <c r="D2150">
        <v>0.03</v>
      </c>
    </row>
    <row r="2151" spans="1:4">
      <c r="A2151">
        <v>50073.803</v>
      </c>
      <c r="B2151">
        <v>44.72</v>
      </c>
      <c r="C2151">
        <v>1591.5</v>
      </c>
      <c r="D2151">
        <v>0.03</v>
      </c>
    </row>
    <row r="2152" spans="1:4">
      <c r="A2152">
        <v>50073.824999999997</v>
      </c>
      <c r="B2152">
        <v>44.79</v>
      </c>
      <c r="C2152">
        <v>1591.5</v>
      </c>
      <c r="D2152">
        <v>0.03</v>
      </c>
    </row>
    <row r="2153" spans="1:4">
      <c r="A2153">
        <v>50073.805999999997</v>
      </c>
      <c r="B2153">
        <v>44.78</v>
      </c>
      <c r="C2153">
        <v>1591.5</v>
      </c>
      <c r="D2153">
        <v>0.03</v>
      </c>
    </row>
    <row r="2154" spans="1:4">
      <c r="A2154">
        <v>50073.817999999999</v>
      </c>
      <c r="B2154">
        <v>44.79</v>
      </c>
      <c r="C2154">
        <v>1591.5</v>
      </c>
      <c r="D2154">
        <v>0.03</v>
      </c>
    </row>
    <row r="2155" spans="1:4">
      <c r="A2155">
        <v>50073.805999999997</v>
      </c>
      <c r="B2155">
        <v>44.8</v>
      </c>
      <c r="C2155">
        <v>1591.5</v>
      </c>
      <c r="D2155">
        <v>0.03</v>
      </c>
    </row>
    <row r="2156" spans="1:4">
      <c r="A2156">
        <v>50073.803</v>
      </c>
      <c r="B2156">
        <v>44.78</v>
      </c>
      <c r="C2156">
        <v>1591.5</v>
      </c>
      <c r="D2156">
        <v>0.03</v>
      </c>
    </row>
    <row r="2157" spans="1:4">
      <c r="A2157">
        <v>50073.809000000001</v>
      </c>
      <c r="B2157">
        <v>44.81</v>
      </c>
      <c r="C2157">
        <v>1591.5</v>
      </c>
      <c r="D2157">
        <v>0.03</v>
      </c>
    </row>
    <row r="2158" spans="1:4">
      <c r="A2158">
        <v>50073.813999999998</v>
      </c>
      <c r="B2158">
        <v>44.83</v>
      </c>
      <c r="C2158">
        <v>1591.5</v>
      </c>
      <c r="D2158">
        <v>0.03</v>
      </c>
    </row>
    <row r="2159" spans="1:4">
      <c r="A2159" t="s">
        <v>139</v>
      </c>
      <c r="B2159" t="s">
        <v>140</v>
      </c>
      <c r="C2159" t="s">
        <v>141</v>
      </c>
      <c r="D2159" t="s">
        <v>142</v>
      </c>
    </row>
    <row r="2160" spans="1:4">
      <c r="A2160" t="s">
        <v>143</v>
      </c>
      <c r="B2160" t="s">
        <v>144</v>
      </c>
      <c r="C2160" t="s">
        <v>145</v>
      </c>
      <c r="D2160" t="s">
        <v>146</v>
      </c>
    </row>
    <row r="2161" spans="1:4">
      <c r="A2161">
        <v>50073.814379999902</v>
      </c>
      <c r="B2161">
        <v>7.8449729132473202E-3</v>
      </c>
      <c r="C2161">
        <v>44.763999999999903</v>
      </c>
      <c r="D2161">
        <v>7.0313583324987397E-2</v>
      </c>
    </row>
    <row r="2162" spans="1:4">
      <c r="A2162" t="s">
        <v>147</v>
      </c>
      <c r="B2162" t="s">
        <v>148</v>
      </c>
      <c r="C2162" t="s">
        <v>149</v>
      </c>
      <c r="D2162" t="s">
        <v>150</v>
      </c>
    </row>
    <row r="2163" spans="1:4">
      <c r="A2163" t="s">
        <v>137</v>
      </c>
      <c r="B2163" t="s">
        <v>293</v>
      </c>
    </row>
    <row r="2164" spans="1:4">
      <c r="A2164" s="13">
        <v>44127</v>
      </c>
      <c r="B2164" s="45">
        <v>0.53284722222222225</v>
      </c>
    </row>
    <row r="2165" spans="1:4">
      <c r="A2165">
        <v>60085.042999999998</v>
      </c>
      <c r="B2165">
        <v>58.7</v>
      </c>
      <c r="C2165">
        <v>1591.5</v>
      </c>
      <c r="D2165">
        <v>0.03</v>
      </c>
    </row>
    <row r="2166" spans="1:4">
      <c r="A2166">
        <v>60085.052000000003</v>
      </c>
      <c r="B2166">
        <v>58.8</v>
      </c>
      <c r="C2166">
        <v>1591.5</v>
      </c>
      <c r="D2166">
        <v>0.03</v>
      </c>
    </row>
    <row r="2167" spans="1:4">
      <c r="A2167">
        <v>60085.038</v>
      </c>
      <c r="B2167">
        <v>58.6</v>
      </c>
      <c r="C2167">
        <v>1591.5</v>
      </c>
      <c r="D2167">
        <v>0.03</v>
      </c>
    </row>
    <row r="2168" spans="1:4">
      <c r="A2168">
        <v>60085.055</v>
      </c>
      <c r="B2168">
        <v>58.7</v>
      </c>
      <c r="C2168">
        <v>1591.5</v>
      </c>
      <c r="D2168">
        <v>0.03</v>
      </c>
    </row>
    <row r="2169" spans="1:4">
      <c r="A2169">
        <v>60085.048999999999</v>
      </c>
      <c r="B2169">
        <v>58.8</v>
      </c>
      <c r="C2169">
        <v>1591.5</v>
      </c>
      <c r="D2169">
        <v>0.03</v>
      </c>
    </row>
    <row r="2170" spans="1:4">
      <c r="A2170">
        <v>60085.052000000003</v>
      </c>
      <c r="B2170">
        <v>58.4</v>
      </c>
      <c r="C2170">
        <v>1591.5</v>
      </c>
      <c r="D2170">
        <v>0.03</v>
      </c>
    </row>
    <row r="2171" spans="1:4">
      <c r="A2171">
        <v>60085.048000000003</v>
      </c>
      <c r="B2171">
        <v>58.8</v>
      </c>
      <c r="C2171">
        <v>1591.5</v>
      </c>
      <c r="D2171">
        <v>0.03</v>
      </c>
    </row>
    <row r="2172" spans="1:4">
      <c r="A2172">
        <v>60085.052000000003</v>
      </c>
      <c r="B2172">
        <v>58.7</v>
      </c>
      <c r="C2172">
        <v>1591.5</v>
      </c>
      <c r="D2172">
        <v>0.03</v>
      </c>
    </row>
    <row r="2173" spans="1:4">
      <c r="A2173">
        <v>60085.044000000002</v>
      </c>
      <c r="B2173">
        <v>58.7</v>
      </c>
      <c r="C2173">
        <v>1591.5</v>
      </c>
      <c r="D2173">
        <v>0.03</v>
      </c>
    </row>
    <row r="2174" spans="1:4">
      <c r="A2174">
        <v>60085.033000000003</v>
      </c>
      <c r="B2174">
        <v>58.7</v>
      </c>
      <c r="C2174">
        <v>1591.5</v>
      </c>
      <c r="D2174">
        <v>0.03</v>
      </c>
    </row>
    <row r="2175" spans="1:4">
      <c r="A2175">
        <v>60085.042999999998</v>
      </c>
      <c r="B2175">
        <v>58.7</v>
      </c>
      <c r="C2175">
        <v>1591.5</v>
      </c>
      <c r="D2175">
        <v>0.03</v>
      </c>
    </row>
    <row r="2176" spans="1:4">
      <c r="A2176">
        <v>60085.033000000003</v>
      </c>
      <c r="B2176">
        <v>58.7</v>
      </c>
      <c r="C2176">
        <v>1591.5</v>
      </c>
      <c r="D2176">
        <v>0.03</v>
      </c>
    </row>
    <row r="2177" spans="1:4">
      <c r="A2177">
        <v>60085.012999999999</v>
      </c>
      <c r="B2177">
        <v>58.8</v>
      </c>
      <c r="C2177">
        <v>1591.5</v>
      </c>
      <c r="D2177">
        <v>0.03</v>
      </c>
    </row>
    <row r="2178" spans="1:4">
      <c r="A2178">
        <v>60085.029000000002</v>
      </c>
      <c r="B2178">
        <v>58.6</v>
      </c>
      <c r="C2178">
        <v>1591.5</v>
      </c>
      <c r="D2178">
        <v>0.03</v>
      </c>
    </row>
    <row r="2179" spans="1:4">
      <c r="A2179">
        <v>60085.031000000003</v>
      </c>
      <c r="B2179">
        <v>58.7</v>
      </c>
      <c r="C2179">
        <v>1591.5</v>
      </c>
      <c r="D2179">
        <v>0.03</v>
      </c>
    </row>
    <row r="2180" spans="1:4">
      <c r="A2180">
        <v>60085.036</v>
      </c>
      <c r="B2180">
        <v>58.8</v>
      </c>
      <c r="C2180">
        <v>1591.5</v>
      </c>
      <c r="D2180">
        <v>0.03</v>
      </c>
    </row>
    <row r="2181" spans="1:4">
      <c r="A2181">
        <v>60085.023000000001</v>
      </c>
      <c r="B2181">
        <v>58.6</v>
      </c>
      <c r="C2181">
        <v>1591.5</v>
      </c>
      <c r="D2181">
        <v>0.03</v>
      </c>
    </row>
    <row r="2182" spans="1:4">
      <c r="A2182">
        <v>60085.033000000003</v>
      </c>
      <c r="B2182">
        <v>58.6</v>
      </c>
      <c r="C2182">
        <v>1591.5</v>
      </c>
      <c r="D2182">
        <v>0.03</v>
      </c>
    </row>
    <row r="2183" spans="1:4">
      <c r="A2183">
        <v>60085.021999999997</v>
      </c>
      <c r="B2183">
        <v>58.8</v>
      </c>
      <c r="C2183">
        <v>1591.5</v>
      </c>
      <c r="D2183">
        <v>0.03</v>
      </c>
    </row>
    <row r="2184" spans="1:4">
      <c r="A2184">
        <v>60085.021000000001</v>
      </c>
      <c r="B2184">
        <v>58.9</v>
      </c>
      <c r="C2184">
        <v>1591.5</v>
      </c>
      <c r="D2184">
        <v>0.03</v>
      </c>
    </row>
    <row r="2185" spans="1:4">
      <c r="A2185" t="s">
        <v>139</v>
      </c>
      <c r="B2185" t="s">
        <v>140</v>
      </c>
      <c r="C2185" t="s">
        <v>141</v>
      </c>
      <c r="D2185" t="s">
        <v>142</v>
      </c>
    </row>
    <row r="2186" spans="1:4">
      <c r="A2186" t="s">
        <v>143</v>
      </c>
      <c r="B2186" t="s">
        <v>144</v>
      </c>
      <c r="C2186" t="s">
        <v>145</v>
      </c>
      <c r="D2186" t="s">
        <v>146</v>
      </c>
    </row>
    <row r="2187" spans="1:4">
      <c r="A2187">
        <v>60085.037499999999</v>
      </c>
      <c r="B2187">
        <v>1.1796185824730999E-2</v>
      </c>
      <c r="C2187">
        <v>58.704999999999998</v>
      </c>
      <c r="D2187">
        <v>0.107121426428141</v>
      </c>
    </row>
    <row r="2188" spans="1:4">
      <c r="A2188" t="s">
        <v>147</v>
      </c>
      <c r="B2188" t="s">
        <v>148</v>
      </c>
      <c r="C2188" t="s">
        <v>149</v>
      </c>
      <c r="D2188" t="s">
        <v>150</v>
      </c>
    </row>
    <row r="2189" spans="1:4">
      <c r="A2189" t="s">
        <v>137</v>
      </c>
      <c r="B2189" t="s">
        <v>294</v>
      </c>
    </row>
    <row r="2190" spans="1:4">
      <c r="A2190" s="13">
        <v>44127</v>
      </c>
      <c r="B2190" s="45">
        <v>0.53420138888888891</v>
      </c>
    </row>
    <row r="2191" spans="1:4">
      <c r="A2191">
        <v>70075.763000000006</v>
      </c>
      <c r="B2191">
        <v>73.599999999999994</v>
      </c>
      <c r="C2191">
        <v>1591.5</v>
      </c>
      <c r="D2191">
        <v>0.01</v>
      </c>
    </row>
    <row r="2192" spans="1:4">
      <c r="A2192">
        <v>70075.73</v>
      </c>
      <c r="B2192">
        <v>73.3</v>
      </c>
      <c r="C2192">
        <v>1591.5</v>
      </c>
      <c r="D2192">
        <v>0.01</v>
      </c>
    </row>
    <row r="2193" spans="1:4">
      <c r="A2193">
        <v>70075.775999999998</v>
      </c>
      <c r="B2193">
        <v>74</v>
      </c>
      <c r="C2193">
        <v>1591.5</v>
      </c>
      <c r="D2193">
        <v>0.01</v>
      </c>
    </row>
    <row r="2194" spans="1:4">
      <c r="A2194">
        <v>70075.736000000004</v>
      </c>
      <c r="B2194">
        <v>73</v>
      </c>
      <c r="C2194">
        <v>1591.5</v>
      </c>
      <c r="D2194">
        <v>0.01</v>
      </c>
    </row>
    <row r="2195" spans="1:4">
      <c r="A2195">
        <v>70075.72</v>
      </c>
      <c r="B2195">
        <v>73.599999999999994</v>
      </c>
      <c r="C2195">
        <v>1591.5</v>
      </c>
      <c r="D2195">
        <v>0.01</v>
      </c>
    </row>
    <row r="2196" spans="1:4">
      <c r="A2196">
        <v>70075.73</v>
      </c>
      <c r="B2196">
        <v>73.8</v>
      </c>
      <c r="C2196">
        <v>1591.5</v>
      </c>
      <c r="D2196">
        <v>0.01</v>
      </c>
    </row>
    <row r="2197" spans="1:4">
      <c r="A2197">
        <v>70075.729000000007</v>
      </c>
      <c r="B2197">
        <v>73.8</v>
      </c>
      <c r="C2197">
        <v>1591.5</v>
      </c>
      <c r="D2197">
        <v>0.01</v>
      </c>
    </row>
    <row r="2198" spans="1:4">
      <c r="A2198">
        <v>70075.747000000003</v>
      </c>
      <c r="B2198">
        <v>73.599999999999994</v>
      </c>
      <c r="C2198">
        <v>1591.5</v>
      </c>
      <c r="D2198">
        <v>0.01</v>
      </c>
    </row>
    <row r="2199" spans="1:4">
      <c r="A2199">
        <v>70075.785000000003</v>
      </c>
      <c r="B2199">
        <v>73.599999999999994</v>
      </c>
      <c r="C2199">
        <v>1591.5</v>
      </c>
      <c r="D2199">
        <v>0.01</v>
      </c>
    </row>
    <row r="2200" spans="1:4">
      <c r="A2200">
        <v>70075.740000000005</v>
      </c>
      <c r="B2200">
        <v>73.5</v>
      </c>
      <c r="C2200">
        <v>1591.5</v>
      </c>
      <c r="D2200">
        <v>0.01</v>
      </c>
    </row>
    <row r="2201" spans="1:4">
      <c r="A2201">
        <v>70075.705000000002</v>
      </c>
      <c r="B2201">
        <v>73.400000000000006</v>
      </c>
      <c r="C2201">
        <v>1591.5</v>
      </c>
      <c r="D2201">
        <v>0.01</v>
      </c>
    </row>
    <row r="2202" spans="1:4">
      <c r="A2202">
        <v>70075.73</v>
      </c>
      <c r="B2202">
        <v>73.400000000000006</v>
      </c>
      <c r="C2202">
        <v>1591.5</v>
      </c>
      <c r="D2202">
        <v>0.01</v>
      </c>
    </row>
    <row r="2203" spans="1:4">
      <c r="A2203">
        <v>70075.747000000003</v>
      </c>
      <c r="B2203">
        <v>73.7</v>
      </c>
      <c r="C2203">
        <v>1591.5</v>
      </c>
      <c r="D2203">
        <v>0.01</v>
      </c>
    </row>
    <row r="2204" spans="1:4">
      <c r="A2204">
        <v>70075.75</v>
      </c>
      <c r="B2204">
        <v>73.7</v>
      </c>
      <c r="C2204">
        <v>1591.5</v>
      </c>
      <c r="D2204">
        <v>0.01</v>
      </c>
    </row>
    <row r="2205" spans="1:4">
      <c r="A2205">
        <v>70075.764999999999</v>
      </c>
      <c r="B2205">
        <v>73.5</v>
      </c>
      <c r="C2205">
        <v>1591.5</v>
      </c>
      <c r="D2205">
        <v>0.01</v>
      </c>
    </row>
    <row r="2206" spans="1:4">
      <c r="A2206">
        <v>70075.726999999999</v>
      </c>
      <c r="B2206">
        <v>73.599999999999994</v>
      </c>
      <c r="C2206">
        <v>1591.5</v>
      </c>
      <c r="D2206">
        <v>0.01</v>
      </c>
    </row>
    <row r="2207" spans="1:4">
      <c r="A2207">
        <v>70075.741999999998</v>
      </c>
      <c r="B2207">
        <v>73.400000000000006</v>
      </c>
      <c r="C2207">
        <v>1591.5</v>
      </c>
      <c r="D2207">
        <v>0.01</v>
      </c>
    </row>
    <row r="2208" spans="1:4">
      <c r="A2208">
        <v>70075.726999999999</v>
      </c>
      <c r="B2208">
        <v>73.599999999999994</v>
      </c>
      <c r="C2208">
        <v>1591.5</v>
      </c>
      <c r="D2208">
        <v>0.01</v>
      </c>
    </row>
    <row r="2209" spans="1:4">
      <c r="A2209">
        <v>70075.724000000002</v>
      </c>
      <c r="B2209">
        <v>73.7</v>
      </c>
      <c r="C2209">
        <v>1591.5</v>
      </c>
      <c r="D2209">
        <v>0.01</v>
      </c>
    </row>
    <row r="2210" spans="1:4">
      <c r="A2210">
        <v>70075.710999999996</v>
      </c>
      <c r="B2210">
        <v>73.7</v>
      </c>
      <c r="C2210">
        <v>1591.5</v>
      </c>
      <c r="D2210">
        <v>0.01</v>
      </c>
    </row>
    <row r="2211" spans="1:4">
      <c r="A2211" t="s">
        <v>139</v>
      </c>
      <c r="B2211" t="s">
        <v>140</v>
      </c>
      <c r="C2211" t="s">
        <v>141</v>
      </c>
      <c r="D2211" t="s">
        <v>142</v>
      </c>
    </row>
    <row r="2212" spans="1:4">
      <c r="A2212" t="s">
        <v>143</v>
      </c>
      <c r="B2212" t="s">
        <v>144</v>
      </c>
      <c r="C2212" t="s">
        <v>145</v>
      </c>
      <c r="D2212" t="s">
        <v>146</v>
      </c>
    </row>
    <row r="2213" spans="1:4">
      <c r="A2213">
        <v>70075.739199999996</v>
      </c>
      <c r="B2213">
        <v>2.0200495044265701E-2</v>
      </c>
      <c r="C2213">
        <v>73.575000000000003</v>
      </c>
      <c r="D2213">
        <v>0.20706279240848499</v>
      </c>
    </row>
    <row r="2214" spans="1:4">
      <c r="A2214" t="s">
        <v>147</v>
      </c>
      <c r="B2214" t="s">
        <v>148</v>
      </c>
      <c r="C2214" t="s">
        <v>149</v>
      </c>
      <c r="D2214" t="s">
        <v>150</v>
      </c>
    </row>
    <row r="2215" spans="1:4">
      <c r="A2215" t="s">
        <v>137</v>
      </c>
      <c r="B2215" t="s">
        <v>295</v>
      </c>
    </row>
    <row r="2216" spans="1:4">
      <c r="A2216" s="13">
        <v>44127</v>
      </c>
      <c r="B2216" s="45">
        <v>0.53567129629629628</v>
      </c>
    </row>
    <row r="2217" spans="1:4">
      <c r="A2217">
        <v>80086.983999999997</v>
      </c>
      <c r="B2217">
        <v>92.2</v>
      </c>
      <c r="C2217">
        <v>1591.5</v>
      </c>
      <c r="D2217">
        <v>0.01</v>
      </c>
    </row>
    <row r="2218" spans="1:4">
      <c r="A2218">
        <v>80087.047000000006</v>
      </c>
      <c r="B2218">
        <v>91.6</v>
      </c>
      <c r="C2218">
        <v>1591.5</v>
      </c>
      <c r="D2218">
        <v>0.01</v>
      </c>
    </row>
    <row r="2219" spans="1:4">
      <c r="A2219">
        <v>80087.027000000002</v>
      </c>
      <c r="B2219">
        <v>92.1</v>
      </c>
      <c r="C2219">
        <v>1591.5</v>
      </c>
      <c r="D2219">
        <v>0.01</v>
      </c>
    </row>
    <row r="2220" spans="1:4">
      <c r="A2220">
        <v>80086.956999999995</v>
      </c>
      <c r="B2220">
        <v>91.9</v>
      </c>
      <c r="C2220">
        <v>1591.5</v>
      </c>
      <c r="D2220">
        <v>0.01</v>
      </c>
    </row>
    <row r="2221" spans="1:4">
      <c r="A2221">
        <v>80087.006999999998</v>
      </c>
      <c r="B2221">
        <v>92.2</v>
      </c>
      <c r="C2221">
        <v>1591.5</v>
      </c>
      <c r="D2221">
        <v>0.01</v>
      </c>
    </row>
    <row r="2222" spans="1:4">
      <c r="A2222">
        <v>80086.995999999999</v>
      </c>
      <c r="B2222">
        <v>91.8</v>
      </c>
      <c r="C2222">
        <v>1591.5</v>
      </c>
      <c r="D2222">
        <v>0.01</v>
      </c>
    </row>
    <row r="2223" spans="1:4">
      <c r="A2223">
        <v>80086.928</v>
      </c>
      <c r="B2223">
        <v>93.2</v>
      </c>
      <c r="C2223">
        <v>1591.5</v>
      </c>
      <c r="D2223">
        <v>0.01</v>
      </c>
    </row>
    <row r="2224" spans="1:4">
      <c r="A2224">
        <v>80086.934999999998</v>
      </c>
      <c r="B2224">
        <v>92</v>
      </c>
      <c r="C2224">
        <v>1591.5</v>
      </c>
      <c r="D2224">
        <v>0.01</v>
      </c>
    </row>
    <row r="2225" spans="1:4">
      <c r="A2225">
        <v>80086.955000000002</v>
      </c>
      <c r="B2225">
        <v>92.1</v>
      </c>
      <c r="C2225">
        <v>1591.5</v>
      </c>
      <c r="D2225">
        <v>0.01</v>
      </c>
    </row>
    <row r="2226" spans="1:4">
      <c r="A2226">
        <v>80086.948000000004</v>
      </c>
      <c r="B2226">
        <v>92.1</v>
      </c>
      <c r="C2226">
        <v>1591.5</v>
      </c>
      <c r="D2226">
        <v>0.01</v>
      </c>
    </row>
    <row r="2227" spans="1:4">
      <c r="A2227">
        <v>80087.038</v>
      </c>
      <c r="B2227">
        <v>92.3</v>
      </c>
      <c r="C2227">
        <v>1591.5</v>
      </c>
      <c r="D2227">
        <v>0.01</v>
      </c>
    </row>
    <row r="2228" spans="1:4">
      <c r="A2228">
        <v>80087.02</v>
      </c>
      <c r="B2228">
        <v>92.2</v>
      </c>
      <c r="C2228">
        <v>1591.5</v>
      </c>
      <c r="D2228">
        <v>0.01</v>
      </c>
    </row>
    <row r="2229" spans="1:4">
      <c r="A2229">
        <v>80086.94</v>
      </c>
      <c r="B2229">
        <v>92.1</v>
      </c>
      <c r="C2229">
        <v>1591.5</v>
      </c>
      <c r="D2229">
        <v>0.01</v>
      </c>
    </row>
    <row r="2230" spans="1:4">
      <c r="A2230">
        <v>80086.903000000006</v>
      </c>
      <c r="B2230">
        <v>92.5</v>
      </c>
      <c r="C2230">
        <v>1591.5</v>
      </c>
      <c r="D2230">
        <v>0.01</v>
      </c>
    </row>
    <row r="2231" spans="1:4">
      <c r="A2231">
        <v>80086.995999999999</v>
      </c>
      <c r="B2231">
        <v>92.1</v>
      </c>
      <c r="C2231">
        <v>1591.5</v>
      </c>
      <c r="D2231">
        <v>0.01</v>
      </c>
    </row>
    <row r="2232" spans="1:4">
      <c r="A2232">
        <v>80087.009999999995</v>
      </c>
      <c r="B2232">
        <v>92.3</v>
      </c>
      <c r="C2232">
        <v>1591.5</v>
      </c>
      <c r="D2232">
        <v>0.01</v>
      </c>
    </row>
    <row r="2233" spans="1:4">
      <c r="A2233">
        <v>80086.968999999997</v>
      </c>
      <c r="B2233">
        <v>92.1</v>
      </c>
      <c r="C2233">
        <v>1591.5</v>
      </c>
      <c r="D2233">
        <v>0.01</v>
      </c>
    </row>
    <row r="2234" spans="1:4">
      <c r="A2234">
        <v>80086.917000000001</v>
      </c>
      <c r="B2234">
        <v>92</v>
      </c>
      <c r="C2234">
        <v>1591.5</v>
      </c>
      <c r="D2234">
        <v>0.01</v>
      </c>
    </row>
    <row r="2235" spans="1:4">
      <c r="A2235">
        <v>80086.98</v>
      </c>
      <c r="B2235">
        <v>92.4</v>
      </c>
      <c r="C2235">
        <v>1591.5</v>
      </c>
      <c r="D2235">
        <v>0.01</v>
      </c>
    </row>
    <row r="2236" spans="1:4">
      <c r="A2236">
        <v>80086.828999999998</v>
      </c>
      <c r="B2236">
        <v>93.1</v>
      </c>
      <c r="C2236">
        <v>1591.5</v>
      </c>
      <c r="D2236">
        <v>0.01</v>
      </c>
    </row>
    <row r="2237" spans="1:4">
      <c r="A2237" t="s">
        <v>139</v>
      </c>
      <c r="B2237" t="s">
        <v>140</v>
      </c>
      <c r="C2237" t="s">
        <v>141</v>
      </c>
      <c r="D2237" t="s">
        <v>142</v>
      </c>
    </row>
    <row r="2238" spans="1:4">
      <c r="A2238" t="s">
        <v>143</v>
      </c>
      <c r="B2238" t="s">
        <v>144</v>
      </c>
      <c r="C2238" t="s">
        <v>145</v>
      </c>
      <c r="D2238" t="s">
        <v>146</v>
      </c>
    </row>
    <row r="2239" spans="1:4">
      <c r="A2239">
        <v>80086.969299999997</v>
      </c>
      <c r="B2239">
        <v>5.1408267817730897E-2</v>
      </c>
      <c r="C2239">
        <v>92.215000000000003</v>
      </c>
      <c r="D2239">
        <v>0.36779749863206002</v>
      </c>
    </row>
    <row r="2240" spans="1:4">
      <c r="A2240" t="s">
        <v>147</v>
      </c>
      <c r="B2240" t="s">
        <v>148</v>
      </c>
      <c r="C2240" t="s">
        <v>149</v>
      </c>
      <c r="D2240" t="s">
        <v>150</v>
      </c>
    </row>
    <row r="2241" spans="1:4">
      <c r="A2241" t="s">
        <v>137</v>
      </c>
      <c r="B2241" t="s">
        <v>296</v>
      </c>
    </row>
    <row r="2242" spans="1:4">
      <c r="A2242" s="13">
        <v>44127</v>
      </c>
      <c r="B2242" s="45">
        <v>0.53740740740740744</v>
      </c>
    </row>
    <row r="2243" spans="1:4">
      <c r="A2243">
        <v>90089.07</v>
      </c>
      <c r="B2243">
        <v>111.9</v>
      </c>
      <c r="C2243">
        <v>1591.5</v>
      </c>
      <c r="D2243">
        <v>0.01</v>
      </c>
    </row>
    <row r="2244" spans="1:4">
      <c r="A2244">
        <v>90089.07</v>
      </c>
      <c r="B2244">
        <v>111.6</v>
      </c>
      <c r="C2244">
        <v>1591.5</v>
      </c>
      <c r="D2244">
        <v>0.01</v>
      </c>
    </row>
    <row r="2245" spans="1:4">
      <c r="A2245">
        <v>90089.126000000004</v>
      </c>
      <c r="B2245">
        <v>111.8</v>
      </c>
      <c r="C2245">
        <v>1591.5</v>
      </c>
      <c r="D2245">
        <v>0.01</v>
      </c>
    </row>
    <row r="2246" spans="1:4">
      <c r="A2246">
        <v>90089.12</v>
      </c>
      <c r="B2246">
        <v>111.9</v>
      </c>
      <c r="C2246">
        <v>1591.5</v>
      </c>
      <c r="D2246">
        <v>0.01</v>
      </c>
    </row>
    <row r="2247" spans="1:4">
      <c r="A2247">
        <v>90089.058999999994</v>
      </c>
      <c r="B2247">
        <v>111.3</v>
      </c>
      <c r="C2247">
        <v>1591.5</v>
      </c>
      <c r="D2247">
        <v>0.01</v>
      </c>
    </row>
    <row r="2248" spans="1:4">
      <c r="A2248">
        <v>90089.044999999998</v>
      </c>
      <c r="B2248">
        <v>111.5</v>
      </c>
      <c r="C2248">
        <v>1591.5</v>
      </c>
      <c r="D2248">
        <v>0.01</v>
      </c>
    </row>
    <row r="2249" spans="1:4">
      <c r="A2249">
        <v>90089.11</v>
      </c>
      <c r="B2249">
        <v>111.1</v>
      </c>
      <c r="C2249">
        <v>1591.5</v>
      </c>
      <c r="D2249">
        <v>0.01</v>
      </c>
    </row>
    <row r="2250" spans="1:4">
      <c r="A2250">
        <v>90089.08</v>
      </c>
      <c r="B2250">
        <v>111.2</v>
      </c>
      <c r="C2250">
        <v>1591.5</v>
      </c>
      <c r="D2250">
        <v>0.01</v>
      </c>
    </row>
    <row r="2251" spans="1:4">
      <c r="A2251">
        <v>90089.06</v>
      </c>
      <c r="B2251">
        <v>111.8</v>
      </c>
      <c r="C2251">
        <v>1591.5</v>
      </c>
      <c r="D2251">
        <v>0.01</v>
      </c>
    </row>
    <row r="2252" spans="1:4">
      <c r="A2252">
        <v>90089.04</v>
      </c>
      <c r="B2252">
        <v>112.1</v>
      </c>
      <c r="C2252">
        <v>1591.5</v>
      </c>
      <c r="D2252">
        <v>0.01</v>
      </c>
    </row>
    <row r="2253" spans="1:4">
      <c r="A2253">
        <v>90089.04</v>
      </c>
      <c r="B2253">
        <v>111.7</v>
      </c>
      <c r="C2253">
        <v>1591.5</v>
      </c>
      <c r="D2253">
        <v>0.01</v>
      </c>
    </row>
    <row r="2254" spans="1:4">
      <c r="A2254">
        <v>90089.06</v>
      </c>
      <c r="B2254">
        <v>111.4</v>
      </c>
      <c r="C2254">
        <v>1591.5</v>
      </c>
      <c r="D2254">
        <v>0.01</v>
      </c>
    </row>
    <row r="2255" spans="1:4">
      <c r="A2255">
        <v>90089.09</v>
      </c>
      <c r="B2255">
        <v>111.4</v>
      </c>
      <c r="C2255">
        <v>1591.5</v>
      </c>
      <c r="D2255">
        <v>0.01</v>
      </c>
    </row>
    <row r="2256" spans="1:4">
      <c r="A2256">
        <v>90089.07</v>
      </c>
      <c r="B2256">
        <v>112</v>
      </c>
      <c r="C2256">
        <v>1591.5</v>
      </c>
      <c r="D2256">
        <v>0.01</v>
      </c>
    </row>
    <row r="2257" spans="1:4">
      <c r="A2257">
        <v>90088.99</v>
      </c>
      <c r="B2257">
        <v>112</v>
      </c>
      <c r="C2257">
        <v>1591.5</v>
      </c>
      <c r="D2257">
        <v>0.01</v>
      </c>
    </row>
    <row r="2258" spans="1:4">
      <c r="A2258">
        <v>90089.09</v>
      </c>
      <c r="B2258">
        <v>110.8</v>
      </c>
      <c r="C2258">
        <v>1591.5</v>
      </c>
      <c r="D2258">
        <v>0.01</v>
      </c>
    </row>
    <row r="2259" spans="1:4">
      <c r="A2259">
        <v>90089.03</v>
      </c>
      <c r="B2259">
        <v>112.4</v>
      </c>
      <c r="C2259">
        <v>1591.5</v>
      </c>
      <c r="D2259">
        <v>0.01</v>
      </c>
    </row>
    <row r="2260" spans="1:4">
      <c r="A2260">
        <v>90089.048999999999</v>
      </c>
      <c r="B2260">
        <v>111.5</v>
      </c>
      <c r="C2260">
        <v>1591.5</v>
      </c>
      <c r="D2260">
        <v>0.01</v>
      </c>
    </row>
    <row r="2261" spans="1:4">
      <c r="A2261">
        <v>90089.111999999994</v>
      </c>
      <c r="B2261">
        <v>111.8</v>
      </c>
      <c r="C2261">
        <v>1591.5</v>
      </c>
      <c r="D2261">
        <v>0.01</v>
      </c>
    </row>
    <row r="2262" spans="1:4">
      <c r="A2262">
        <v>90089.02</v>
      </c>
      <c r="B2262">
        <v>111.2</v>
      </c>
      <c r="C2262">
        <v>1591.5</v>
      </c>
      <c r="D2262">
        <v>0.01</v>
      </c>
    </row>
    <row r="2263" spans="1:4">
      <c r="A2263" t="s">
        <v>139</v>
      </c>
      <c r="B2263" t="s">
        <v>140</v>
      </c>
      <c r="C2263" t="s">
        <v>141</v>
      </c>
      <c r="D2263" t="s">
        <v>142</v>
      </c>
    </row>
    <row r="2264" spans="1:4">
      <c r="A2264" t="s">
        <v>143</v>
      </c>
      <c r="B2264" t="s">
        <v>144</v>
      </c>
      <c r="C2264" t="s">
        <v>145</v>
      </c>
      <c r="D2264" t="s">
        <v>146</v>
      </c>
    </row>
    <row r="2265" spans="1:4">
      <c r="A2265">
        <v>90089.066550000003</v>
      </c>
      <c r="B2265">
        <v>3.4167930870297E-2</v>
      </c>
      <c r="C2265">
        <v>111.62</v>
      </c>
      <c r="D2265">
        <v>0.38157568056677799</v>
      </c>
    </row>
    <row r="2266" spans="1:4">
      <c r="A2266" t="s">
        <v>147</v>
      </c>
      <c r="B2266" t="s">
        <v>148</v>
      </c>
      <c r="C2266" t="s">
        <v>149</v>
      </c>
      <c r="D2266" t="s">
        <v>150</v>
      </c>
    </row>
    <row r="2267" spans="1:4">
      <c r="A2267" t="s">
        <v>137</v>
      </c>
      <c r="B2267" t="s">
        <v>297</v>
      </c>
    </row>
    <row r="2268" spans="1:4">
      <c r="A2268" s="13">
        <v>44127</v>
      </c>
      <c r="B2268" s="45">
        <v>0.53894675925925928</v>
      </c>
    </row>
    <row r="2269" spans="1:4">
      <c r="A2269">
        <v>100100.3</v>
      </c>
      <c r="B2269">
        <v>134</v>
      </c>
      <c r="C2269">
        <v>1591.5</v>
      </c>
      <c r="D2269">
        <v>0.01</v>
      </c>
    </row>
    <row r="2270" spans="1:4">
      <c r="A2270">
        <v>100100.36</v>
      </c>
      <c r="B2270">
        <v>134.1</v>
      </c>
      <c r="C2270">
        <v>1591.5</v>
      </c>
      <c r="D2270">
        <v>0.01</v>
      </c>
    </row>
    <row r="2271" spans="1:4">
      <c r="A2271">
        <v>100100.41</v>
      </c>
      <c r="B2271">
        <v>134.30000000000001</v>
      </c>
      <c r="C2271">
        <v>1591.5</v>
      </c>
      <c r="D2271">
        <v>0.01</v>
      </c>
    </row>
    <row r="2272" spans="1:4">
      <c r="A2272">
        <v>100100.37</v>
      </c>
      <c r="B2272">
        <v>133.4</v>
      </c>
      <c r="C2272">
        <v>1591.5</v>
      </c>
      <c r="D2272">
        <v>0.01</v>
      </c>
    </row>
    <row r="2273" spans="1:4">
      <c r="A2273">
        <v>100100.265</v>
      </c>
      <c r="B2273">
        <v>134.6</v>
      </c>
      <c r="C2273">
        <v>1591.5</v>
      </c>
      <c r="D2273">
        <v>0.01</v>
      </c>
    </row>
    <row r="2274" spans="1:4">
      <c r="A2274">
        <v>100100.37</v>
      </c>
      <c r="B2274">
        <v>133.6</v>
      </c>
      <c r="C2274">
        <v>1591.5</v>
      </c>
      <c r="D2274">
        <v>0.01</v>
      </c>
    </row>
    <row r="2275" spans="1:4">
      <c r="A2275">
        <v>100100.37</v>
      </c>
      <c r="B2275">
        <v>134</v>
      </c>
      <c r="C2275">
        <v>1591.5</v>
      </c>
      <c r="D2275">
        <v>0.01</v>
      </c>
    </row>
    <row r="2276" spans="1:4">
      <c r="A2276">
        <v>100100.3</v>
      </c>
      <c r="B2276">
        <v>134.19999999999999</v>
      </c>
      <c r="C2276">
        <v>1591.5</v>
      </c>
      <c r="D2276">
        <v>0.01</v>
      </c>
    </row>
    <row r="2277" spans="1:4">
      <c r="A2277">
        <v>100100.3</v>
      </c>
      <c r="B2277">
        <v>134.4</v>
      </c>
      <c r="C2277">
        <v>1591.5</v>
      </c>
      <c r="D2277">
        <v>0.01</v>
      </c>
    </row>
    <row r="2278" spans="1:4">
      <c r="A2278">
        <v>100100.32799999999</v>
      </c>
      <c r="B2278">
        <v>134.19999999999999</v>
      </c>
      <c r="C2278">
        <v>1591.5</v>
      </c>
      <c r="D2278">
        <v>0.01</v>
      </c>
    </row>
    <row r="2279" spans="1:4">
      <c r="A2279">
        <v>100100.35</v>
      </c>
      <c r="B2279">
        <v>135.1</v>
      </c>
      <c r="C2279">
        <v>1591.5</v>
      </c>
      <c r="D2279">
        <v>0.01</v>
      </c>
    </row>
    <row r="2280" spans="1:4">
      <c r="A2280">
        <v>100100.27</v>
      </c>
      <c r="B2280">
        <v>133.5</v>
      </c>
      <c r="C2280">
        <v>1591.5</v>
      </c>
      <c r="D2280">
        <v>0.01</v>
      </c>
    </row>
    <row r="2281" spans="1:4">
      <c r="A2281">
        <v>100100.299</v>
      </c>
      <c r="B2281">
        <v>133.9</v>
      </c>
      <c r="C2281">
        <v>1591.5</v>
      </c>
      <c r="D2281">
        <v>0.01</v>
      </c>
    </row>
    <row r="2282" spans="1:4">
      <c r="A2282">
        <v>100100.35</v>
      </c>
      <c r="B2282">
        <v>134.80000000000001</v>
      </c>
      <c r="C2282">
        <v>1591.5</v>
      </c>
      <c r="D2282">
        <v>0.01</v>
      </c>
    </row>
    <row r="2283" spans="1:4">
      <c r="A2283">
        <v>100100.4</v>
      </c>
      <c r="B2283">
        <v>134</v>
      </c>
      <c r="C2283">
        <v>1591.5</v>
      </c>
      <c r="D2283">
        <v>0.01</v>
      </c>
    </row>
    <row r="2284" spans="1:4">
      <c r="A2284">
        <v>100100.272</v>
      </c>
      <c r="B2284">
        <v>134.80000000000001</v>
      </c>
      <c r="C2284">
        <v>1591.5</v>
      </c>
      <c r="D2284">
        <v>0.01</v>
      </c>
    </row>
    <row r="2285" spans="1:4">
      <c r="A2285">
        <v>100100.321</v>
      </c>
      <c r="B2285">
        <v>133.69999999999999</v>
      </c>
      <c r="C2285">
        <v>1591.5</v>
      </c>
      <c r="D2285">
        <v>0.01</v>
      </c>
    </row>
    <row r="2286" spans="1:4">
      <c r="A2286">
        <v>100100.25</v>
      </c>
      <c r="B2286">
        <v>134</v>
      </c>
      <c r="C2286">
        <v>1591.5</v>
      </c>
      <c r="D2286">
        <v>0.01</v>
      </c>
    </row>
    <row r="2287" spans="1:4">
      <c r="A2287">
        <v>100100.34</v>
      </c>
      <c r="B2287">
        <v>134</v>
      </c>
      <c r="C2287">
        <v>1591.5</v>
      </c>
      <c r="D2287">
        <v>0.01</v>
      </c>
    </row>
    <row r="2288" spans="1:4">
      <c r="A2288">
        <v>100100.337</v>
      </c>
      <c r="B2288">
        <v>134.30000000000001</v>
      </c>
      <c r="C2288">
        <v>1591.5</v>
      </c>
      <c r="D2288">
        <v>0.01</v>
      </c>
    </row>
    <row r="2289" spans="1:4">
      <c r="A2289" t="s">
        <v>139</v>
      </c>
      <c r="B2289" t="s">
        <v>140</v>
      </c>
      <c r="C2289" t="s">
        <v>141</v>
      </c>
      <c r="D2289" t="s">
        <v>142</v>
      </c>
    </row>
    <row r="2290" spans="1:4">
      <c r="A2290" t="s">
        <v>143</v>
      </c>
      <c r="B2290" t="s">
        <v>144</v>
      </c>
      <c r="C2290" t="s">
        <v>145</v>
      </c>
      <c r="D2290" t="s">
        <v>146</v>
      </c>
    </row>
    <row r="2291" spans="1:4">
      <c r="A2291">
        <v>100100.3281</v>
      </c>
      <c r="B2291">
        <v>4.4278550110945898E-2</v>
      </c>
      <c r="C2291">
        <v>134.14500000000001</v>
      </c>
      <c r="D2291">
        <v>0.43182751186092899</v>
      </c>
    </row>
    <row r="2292" spans="1:4">
      <c r="A2292" t="s">
        <v>147</v>
      </c>
      <c r="B2292" t="s">
        <v>148</v>
      </c>
      <c r="C2292" t="s">
        <v>149</v>
      </c>
      <c r="D2292" t="s">
        <v>150</v>
      </c>
    </row>
    <row r="2293" spans="1:4">
      <c r="A2293" t="s">
        <v>137</v>
      </c>
    </row>
    <row r="2294" spans="1:4">
      <c r="A2294" s="13">
        <v>44127</v>
      </c>
      <c r="B2294" s="45">
        <v>0.54249999999999998</v>
      </c>
    </row>
    <row r="2295" spans="1:4">
      <c r="A2295" t="s">
        <v>137</v>
      </c>
      <c r="B2295" t="s">
        <v>298</v>
      </c>
    </row>
    <row r="2296" spans="1:4">
      <c r="A2296" s="13">
        <v>44127</v>
      </c>
      <c r="B2296" s="45">
        <v>0.5440625</v>
      </c>
    </row>
    <row r="2297" spans="1:4">
      <c r="A2297">
        <v>1000.15061</v>
      </c>
      <c r="B2297">
        <v>0.10962</v>
      </c>
      <c r="C2297">
        <v>1591.5</v>
      </c>
      <c r="D2297">
        <v>1.5</v>
      </c>
    </row>
    <row r="2298" spans="1:4">
      <c r="A2298">
        <v>1000.1506000000001</v>
      </c>
      <c r="B2298">
        <v>0.10953</v>
      </c>
      <c r="C2298">
        <v>1591.5</v>
      </c>
      <c r="D2298">
        <v>1.5</v>
      </c>
    </row>
    <row r="2299" spans="1:4">
      <c r="A2299">
        <v>1000.15061</v>
      </c>
      <c r="B2299">
        <v>0.10951</v>
      </c>
      <c r="C2299">
        <v>1591.5</v>
      </c>
      <c r="D2299">
        <v>1.5</v>
      </c>
    </row>
    <row r="2300" spans="1:4">
      <c r="A2300">
        <v>1000.15062</v>
      </c>
      <c r="B2300">
        <v>0.10954</v>
      </c>
      <c r="C2300">
        <v>1591.5</v>
      </c>
      <c r="D2300">
        <v>1.5</v>
      </c>
    </row>
    <row r="2301" spans="1:4">
      <c r="A2301">
        <v>1000.15061</v>
      </c>
      <c r="B2301">
        <v>0.10954</v>
      </c>
      <c r="C2301">
        <v>1591.5</v>
      </c>
      <c r="D2301">
        <v>1.5</v>
      </c>
    </row>
    <row r="2302" spans="1:4">
      <c r="A2302">
        <v>1000.15061</v>
      </c>
      <c r="B2302">
        <v>0.10947999999999999</v>
      </c>
      <c r="C2302">
        <v>1591.5</v>
      </c>
      <c r="D2302">
        <v>1.5</v>
      </c>
    </row>
    <row r="2303" spans="1:4">
      <c r="A2303">
        <v>1000.15061</v>
      </c>
      <c r="B2303">
        <v>0.10954</v>
      </c>
      <c r="C2303">
        <v>1591.5</v>
      </c>
      <c r="D2303">
        <v>1.5</v>
      </c>
    </row>
    <row r="2304" spans="1:4">
      <c r="A2304">
        <v>1000.15061</v>
      </c>
      <c r="B2304">
        <v>0.10954</v>
      </c>
      <c r="C2304">
        <v>1591.5</v>
      </c>
      <c r="D2304">
        <v>1.5</v>
      </c>
    </row>
    <row r="2305" spans="1:4">
      <c r="A2305">
        <v>1000.15062</v>
      </c>
      <c r="B2305">
        <v>0.10947</v>
      </c>
      <c r="C2305">
        <v>1591.5</v>
      </c>
      <c r="D2305">
        <v>1.5</v>
      </c>
    </row>
    <row r="2306" spans="1:4">
      <c r="A2306">
        <v>1000.15061</v>
      </c>
      <c r="B2306">
        <v>0.1095</v>
      </c>
      <c r="C2306">
        <v>1591.5</v>
      </c>
      <c r="D2306">
        <v>1.5</v>
      </c>
    </row>
    <row r="2307" spans="1:4">
      <c r="A2307">
        <v>1000.15061</v>
      </c>
      <c r="B2307">
        <v>0.10951</v>
      </c>
      <c r="C2307">
        <v>1591.5</v>
      </c>
      <c r="D2307">
        <v>1.5</v>
      </c>
    </row>
    <row r="2308" spans="1:4">
      <c r="A2308">
        <v>1000.15061</v>
      </c>
      <c r="B2308">
        <v>0.10945000000000001</v>
      </c>
      <c r="C2308">
        <v>1591.5</v>
      </c>
      <c r="D2308">
        <v>1.5</v>
      </c>
    </row>
    <row r="2309" spans="1:4">
      <c r="A2309">
        <v>1000.1506000000001</v>
      </c>
      <c r="B2309">
        <v>0.10945000000000001</v>
      </c>
      <c r="C2309">
        <v>1591.5</v>
      </c>
      <c r="D2309">
        <v>1.5</v>
      </c>
    </row>
    <row r="2310" spans="1:4">
      <c r="A2310">
        <v>1000.15061</v>
      </c>
      <c r="B2310">
        <v>0.10951</v>
      </c>
      <c r="C2310">
        <v>1591.5</v>
      </c>
      <c r="D2310">
        <v>1.5</v>
      </c>
    </row>
    <row r="2311" spans="1:4">
      <c r="A2311">
        <v>1000.1506000000001</v>
      </c>
      <c r="B2311">
        <v>0.10942</v>
      </c>
      <c r="C2311">
        <v>1591.5</v>
      </c>
      <c r="D2311">
        <v>1.5</v>
      </c>
    </row>
    <row r="2312" spans="1:4">
      <c r="A2312">
        <v>1000.15061</v>
      </c>
      <c r="B2312">
        <v>0.10945000000000001</v>
      </c>
      <c r="C2312">
        <v>1591.5</v>
      </c>
      <c r="D2312">
        <v>1.5</v>
      </c>
    </row>
    <row r="2313" spans="1:4">
      <c r="A2313">
        <v>1000.15061</v>
      </c>
      <c r="B2313">
        <v>0.10947999999999999</v>
      </c>
      <c r="C2313">
        <v>1591.5</v>
      </c>
      <c r="D2313">
        <v>1.5</v>
      </c>
    </row>
    <row r="2314" spans="1:4">
      <c r="A2314">
        <v>1000.1506000000001</v>
      </c>
      <c r="B2314">
        <v>0.10951</v>
      </c>
      <c r="C2314">
        <v>1591.5</v>
      </c>
      <c r="D2314">
        <v>1.5</v>
      </c>
    </row>
    <row r="2315" spans="1:4">
      <c r="A2315">
        <v>1000.15061</v>
      </c>
      <c r="B2315">
        <v>0.10945000000000001</v>
      </c>
      <c r="C2315">
        <v>1591.5</v>
      </c>
      <c r="D2315">
        <v>1.5</v>
      </c>
    </row>
    <row r="2316" spans="1:4">
      <c r="A2316">
        <v>1000.15061</v>
      </c>
      <c r="B2316">
        <v>0.10940999999999999</v>
      </c>
      <c r="C2316">
        <v>1591.5</v>
      </c>
      <c r="D2316">
        <v>1.5</v>
      </c>
    </row>
    <row r="2317" spans="1:4">
      <c r="A2317" t="s">
        <v>139</v>
      </c>
      <c r="B2317" t="s">
        <v>140</v>
      </c>
      <c r="C2317" t="s">
        <v>141</v>
      </c>
      <c r="D2317" t="s">
        <v>142</v>
      </c>
    </row>
    <row r="2318" spans="1:4">
      <c r="A2318" t="s">
        <v>143</v>
      </c>
      <c r="B2318" t="s">
        <v>144</v>
      </c>
      <c r="C2318" t="s">
        <v>145</v>
      </c>
      <c r="D2318" t="s">
        <v>146</v>
      </c>
    </row>
    <row r="2319" spans="1:4">
      <c r="A2319">
        <v>1000.150609</v>
      </c>
      <c r="B2319" s="37">
        <v>5.38516479353826E-6</v>
      </c>
      <c r="C2319">
        <v>0.1094955</v>
      </c>
      <c r="D2319" s="37">
        <v>4.8936182932466701E-5</v>
      </c>
    </row>
    <row r="2320" spans="1:4">
      <c r="A2320" t="s">
        <v>147</v>
      </c>
      <c r="B2320" t="s">
        <v>148</v>
      </c>
      <c r="C2320" t="s">
        <v>149</v>
      </c>
      <c r="D2320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612A-AE5B-4E60-B296-E8EDD8EA18FC}">
  <dimension ref="A1:X23"/>
  <sheetViews>
    <sheetView topLeftCell="E1" workbookViewId="0">
      <selection activeCell="V8" sqref="V8"/>
    </sheetView>
  </sheetViews>
  <sheetFormatPr defaultRowHeight="15"/>
  <cols>
    <col min="1" max="1" width="13.140625" customWidth="1"/>
    <col min="2" max="2" width="11.85546875" customWidth="1"/>
    <col min="3" max="3" width="10.28515625" customWidth="1"/>
    <col min="8" max="8" width="12" bestFit="1" customWidth="1"/>
    <col min="14" max="14" width="14.5703125" customWidth="1"/>
    <col min="15" max="15" width="7.7109375" customWidth="1"/>
    <col min="16" max="16" width="7.5703125" customWidth="1"/>
    <col min="19" max="19" width="12" bestFit="1" customWidth="1"/>
  </cols>
  <sheetData>
    <row r="1" spans="1:24">
      <c r="A1" t="s">
        <v>13</v>
      </c>
    </row>
    <row r="2" spans="1:24">
      <c r="A2" t="s">
        <v>12</v>
      </c>
    </row>
    <row r="3" spans="1:24">
      <c r="A3" t="s">
        <v>14</v>
      </c>
    </row>
    <row r="4" spans="1:24">
      <c r="H4" t="s">
        <v>248</v>
      </c>
      <c r="N4" t="s">
        <v>250</v>
      </c>
      <c r="R4" t="s">
        <v>258</v>
      </c>
      <c r="T4" t="s">
        <v>259</v>
      </c>
    </row>
    <row r="5" spans="1:24">
      <c r="B5" t="s">
        <v>209</v>
      </c>
      <c r="C5" t="s">
        <v>134</v>
      </c>
      <c r="D5" t="s">
        <v>210</v>
      </c>
      <c r="E5" t="s">
        <v>131</v>
      </c>
      <c r="F5" t="s">
        <v>211</v>
      </c>
      <c r="H5" t="s">
        <v>134</v>
      </c>
      <c r="I5" t="s">
        <v>210</v>
      </c>
      <c r="J5" t="s">
        <v>131</v>
      </c>
      <c r="K5" t="s">
        <v>211</v>
      </c>
      <c r="N5" t="s">
        <v>134</v>
      </c>
      <c r="O5" t="s">
        <v>251</v>
      </c>
      <c r="P5" t="s">
        <v>252</v>
      </c>
      <c r="R5" t="s">
        <v>255</v>
      </c>
      <c r="T5" t="s">
        <v>131</v>
      </c>
      <c r="U5" t="s">
        <v>255</v>
      </c>
    </row>
    <row r="6" spans="1:24">
      <c r="C6" t="s">
        <v>213</v>
      </c>
      <c r="D6" t="s">
        <v>213</v>
      </c>
      <c r="E6" t="s">
        <v>214</v>
      </c>
      <c r="F6" t="s">
        <v>214</v>
      </c>
      <c r="H6" t="s">
        <v>213</v>
      </c>
      <c r="I6" t="s">
        <v>213</v>
      </c>
      <c r="J6" t="s">
        <v>214</v>
      </c>
      <c r="K6" t="s">
        <v>214</v>
      </c>
      <c r="N6" t="s">
        <v>213</v>
      </c>
      <c r="O6" s="63">
        <f>AVERAGE(O8:O13)</f>
        <v>-2.482955627558634</v>
      </c>
      <c r="P6" s="63">
        <f>STDEV(O8:O13)</f>
        <v>0.13805361880853462</v>
      </c>
      <c r="V6" t="s">
        <v>260</v>
      </c>
    </row>
    <row r="7" spans="1:24">
      <c r="B7" t="s">
        <v>212</v>
      </c>
      <c r="C7" s="37">
        <f>AH2700_data!A25</f>
        <v>-1.3199999999999999E-7</v>
      </c>
      <c r="D7" s="37">
        <f>AH2700_data!B25</f>
        <v>1.36E-7</v>
      </c>
      <c r="E7" s="37">
        <f>AH2700_data!C25</f>
        <v>2.72E-5</v>
      </c>
      <c r="F7" s="37">
        <f>AH2700_data!D25</f>
        <v>1.9300000000000002E-6</v>
      </c>
      <c r="G7" s="37"/>
      <c r="H7">
        <f t="shared" ref="H7:H13" si="0">C7-C$7</f>
        <v>0</v>
      </c>
      <c r="I7" s="37">
        <f>SQRT(SUMSQ(D$7,D7))</f>
        <v>1.9233304448274092E-7</v>
      </c>
      <c r="J7" s="37">
        <f t="shared" ref="J7:J13" si="1">E7-E$7</f>
        <v>0</v>
      </c>
      <c r="K7" s="37">
        <f>SQRT(SUMSQ(F$7,F7))</f>
        <v>2.7294321753800739E-6</v>
      </c>
      <c r="L7" s="37"/>
      <c r="O7" t="s">
        <v>249</v>
      </c>
      <c r="R7" t="s">
        <v>257</v>
      </c>
      <c r="T7" t="s">
        <v>214</v>
      </c>
      <c r="U7" t="s">
        <v>257</v>
      </c>
      <c r="V7" t="s">
        <v>257</v>
      </c>
    </row>
    <row r="8" spans="1:24">
      <c r="B8" t="s">
        <v>215</v>
      </c>
      <c r="C8">
        <f>AH2700_data!A51</f>
        <v>9.999974452</v>
      </c>
      <c r="D8">
        <f>AH2700_data!B51</f>
        <v>1.8E-7</v>
      </c>
      <c r="E8" s="37">
        <f>AH2700_data!C51</f>
        <v>-1.2269000000000001E-4</v>
      </c>
      <c r="F8">
        <f>AH2700_data!D51</f>
        <v>2.0499999999999999E-6</v>
      </c>
      <c r="H8">
        <f t="shared" si="0"/>
        <v>9.9999745840000003</v>
      </c>
      <c r="I8" s="37">
        <f t="shared" ref="I8:I19" si="2">SQRT(SUMSQ(D$7,D8))</f>
        <v>2.2560141843525719E-7</v>
      </c>
      <c r="J8" s="37">
        <f t="shared" si="1"/>
        <v>-1.4989000000000002E-4</v>
      </c>
      <c r="K8" s="37">
        <f t="shared" ref="K8:K19" si="3">SQRT(SUMSQ(F$7,F8))</f>
        <v>2.8155638866841577E-6</v>
      </c>
      <c r="N8">
        <v>9.9999499400000005</v>
      </c>
      <c r="O8" s="63">
        <f>(N8-H8)/N8*1000000</f>
        <v>-2.4644123368277633</v>
      </c>
      <c r="R8" s="99">
        <f>J8*0.000000001/(10000*H8*0.000000000001)*1000</f>
        <v>-1.4989038096139228E-3</v>
      </c>
      <c r="T8" s="37">
        <f>0.0000018*10000*N8*0.000000000001*1000000000</f>
        <v>1.7999909892000001E-4</v>
      </c>
      <c r="U8" s="99">
        <f>T8*0.000000001/(10000*N8*0.000000000001)*1000</f>
        <v>1.8000000000000002E-3</v>
      </c>
      <c r="V8" s="37">
        <f>U8-R8</f>
        <v>3.2989038096139229E-3</v>
      </c>
      <c r="X8" s="37"/>
    </row>
    <row r="9" spans="1:24">
      <c r="B9" t="s">
        <v>216</v>
      </c>
      <c r="C9">
        <f>AH2700_data!A77</f>
        <v>9.9999767429999995</v>
      </c>
      <c r="D9">
        <f>AH2700_data!B77</f>
        <v>2.65E-7</v>
      </c>
      <c r="E9" s="37">
        <f>AH2700_data!C77</f>
        <v>-6.6099999999999994E-5</v>
      </c>
      <c r="F9">
        <f>AH2700_data!D77</f>
        <v>2.2199999999999999E-6</v>
      </c>
      <c r="H9">
        <f t="shared" si="0"/>
        <v>9.9999768749999998</v>
      </c>
      <c r="I9" s="37">
        <f t="shared" si="2"/>
        <v>2.9786070569982874E-7</v>
      </c>
      <c r="J9" s="37">
        <f t="shared" si="1"/>
        <v>-9.3299999999999991E-5</v>
      </c>
      <c r="K9" s="37">
        <f t="shared" si="3"/>
        <v>2.9416491973041246E-6</v>
      </c>
      <c r="N9">
        <v>9.9999525600000005</v>
      </c>
      <c r="O9" s="63">
        <f t="shared" ref="O9:O13" si="4">(N9-H9)/N9*1000000</f>
        <v>-2.4315115350127043</v>
      </c>
      <c r="R9" s="99">
        <f t="shared" ref="R9:R22" si="5">J9*0.000000001/(10000*H9*0.000000000001)*1000</f>
        <v>-9.3300215756748927E-4</v>
      </c>
      <c r="T9" s="37">
        <f>0.0000024*10000*N9*0.000000000001*1000000000</f>
        <v>2.3999886143999998E-4</v>
      </c>
      <c r="U9" s="99">
        <f t="shared" ref="U9:U11" si="6">T9*0.000000001/(10000*N9*0.000000000001)*1000</f>
        <v>2.3999999999999998E-3</v>
      </c>
      <c r="V9" s="37">
        <f t="shared" ref="V9:V11" si="7">U9-R9</f>
        <v>3.3330021575674893E-3</v>
      </c>
      <c r="X9" s="37"/>
    </row>
    <row r="10" spans="1:24">
      <c r="B10" t="s">
        <v>217</v>
      </c>
      <c r="C10">
        <f>AH2700_data!A105</f>
        <v>99.999817039999996</v>
      </c>
      <c r="D10">
        <f>AH2700_data!B105</f>
        <v>1.6899999999999999E-7</v>
      </c>
      <c r="E10" s="37">
        <f>AH2700_data!C105</f>
        <v>1.6368999999999999E-3</v>
      </c>
      <c r="F10">
        <f>AH2700_data!D105</f>
        <v>1.5799999999999999E-6</v>
      </c>
      <c r="H10">
        <f t="shared" si="0"/>
        <v>99.999817171999993</v>
      </c>
      <c r="I10" s="37">
        <f t="shared" si="2"/>
        <v>2.1692625475031832E-7</v>
      </c>
      <c r="J10" s="37">
        <f t="shared" si="1"/>
        <v>1.6096999999999999E-3</v>
      </c>
      <c r="K10" s="37">
        <f t="shared" si="3"/>
        <v>2.4942533953069004E-6</v>
      </c>
      <c r="N10">
        <v>99.999581000000006</v>
      </c>
      <c r="O10" s="63">
        <f t="shared" si="4"/>
        <v>-2.3617298955164903</v>
      </c>
      <c r="R10" s="99">
        <f t="shared" si="5"/>
        <v>1.6097029429876966E-3</v>
      </c>
      <c r="T10" s="37">
        <f>0.0000019*10000*N10*0.000000000001*1000000000</f>
        <v>1.8999920390000001E-3</v>
      </c>
      <c r="U10" s="99">
        <f t="shared" si="6"/>
        <v>1.9000000000000002E-3</v>
      </c>
      <c r="V10" s="37">
        <f t="shared" si="7"/>
        <v>2.9029705701230364E-4</v>
      </c>
      <c r="X10" s="37"/>
    </row>
    <row r="11" spans="1:24">
      <c r="B11" t="s">
        <v>218</v>
      </c>
      <c r="C11">
        <f>AH2700_data!A131</f>
        <v>99.999806359999994</v>
      </c>
      <c r="D11">
        <f>AH2700_data!B131</f>
        <v>2.3799999999999999E-7</v>
      </c>
      <c r="E11" s="37">
        <f>AH2700_data!C131</f>
        <v>2.0809499999999998E-3</v>
      </c>
      <c r="F11">
        <f>AH2700_data!D131</f>
        <v>2.1100000000000001E-6</v>
      </c>
      <c r="H11">
        <f t="shared" si="0"/>
        <v>99.99980649199999</v>
      </c>
      <c r="I11" s="37">
        <f t="shared" si="2"/>
        <v>2.741167634421507E-7</v>
      </c>
      <c r="J11" s="37">
        <f t="shared" si="1"/>
        <v>2.05375E-3</v>
      </c>
      <c r="K11" s="37">
        <f t="shared" si="3"/>
        <v>2.8595454184188088E-6</v>
      </c>
      <c r="N11">
        <v>99.999567799999994</v>
      </c>
      <c r="O11" s="63">
        <f t="shared" si="4"/>
        <v>-2.3869303162765929</v>
      </c>
      <c r="R11" s="99">
        <f t="shared" si="5"/>
        <v>2.0537539741782409E-3</v>
      </c>
      <c r="T11" s="37">
        <f>0.0000023*10000*N11*0.000000000001*1000000000</f>
        <v>2.2999900593999997E-3</v>
      </c>
      <c r="U11" s="99">
        <f t="shared" si="6"/>
        <v>2.3E-3</v>
      </c>
      <c r="V11" s="37">
        <f t="shared" si="7"/>
        <v>2.4624602582175911E-4</v>
      </c>
      <c r="X11" s="37"/>
    </row>
    <row r="12" spans="1:24">
      <c r="B12" t="s">
        <v>39</v>
      </c>
      <c r="C12">
        <f>AH2700_data!A157</f>
        <v>1000.031667</v>
      </c>
      <c r="D12">
        <f>AH2700_data!B157</f>
        <v>6.3999999999999997E-6</v>
      </c>
      <c r="E12" s="37">
        <f>AH2700_data!C157</f>
        <v>0.1793565</v>
      </c>
      <c r="F12">
        <f>AH2700_data!D157</f>
        <v>5.4500000000000003E-5</v>
      </c>
      <c r="H12">
        <f t="shared" si="0"/>
        <v>1000.0316671319999</v>
      </c>
      <c r="I12" s="37">
        <f t="shared" si="2"/>
        <v>6.4014448369098674E-6</v>
      </c>
      <c r="J12" s="37">
        <f t="shared" si="1"/>
        <v>0.1793293</v>
      </c>
      <c r="K12" s="37">
        <f t="shared" si="3"/>
        <v>5.4534162687255042E-5</v>
      </c>
      <c r="N12">
        <v>1000.028924</v>
      </c>
      <c r="O12" s="63">
        <f t="shared" si="4"/>
        <v>-2.7430526599226415</v>
      </c>
      <c r="R12" s="37">
        <f t="shared" si="5"/>
        <v>1.793236213352125E-2</v>
      </c>
      <c r="T12" s="37"/>
    </row>
    <row r="13" spans="1:24">
      <c r="B13" t="s">
        <v>41</v>
      </c>
      <c r="C13">
        <f>AH2700_data!A183</f>
        <v>1000.016445</v>
      </c>
      <c r="D13">
        <f>AH2700_data!B183</f>
        <v>5.9200000000000001E-6</v>
      </c>
      <c r="E13" s="37">
        <f>AH2700_data!C183</f>
        <v>0.184447</v>
      </c>
      <c r="F13">
        <f>AH2700_data!D183</f>
        <v>5.7899999999999998E-5</v>
      </c>
      <c r="H13">
        <f t="shared" si="0"/>
        <v>1000.0164451319999</v>
      </c>
      <c r="I13" s="37">
        <f t="shared" si="2"/>
        <v>5.9215619561058383E-6</v>
      </c>
      <c r="J13" s="37">
        <f t="shared" si="1"/>
        <v>0.18441979999999999</v>
      </c>
      <c r="K13" s="37">
        <f t="shared" si="3"/>
        <v>5.7932157736442025E-5</v>
      </c>
      <c r="N13">
        <v>1000.0139349999999</v>
      </c>
      <c r="O13" s="63">
        <f t="shared" si="4"/>
        <v>-2.5100970217956124</v>
      </c>
      <c r="R13" s="37">
        <f t="shared" si="5"/>
        <v>1.8441676724191971E-2</v>
      </c>
      <c r="T13" s="37"/>
    </row>
    <row r="14" spans="1:24">
      <c r="A14" s="13">
        <f>AH2700_data!A186</f>
        <v>44116</v>
      </c>
      <c r="B14" t="s">
        <v>219</v>
      </c>
      <c r="C14">
        <f>AH2700_data!A209</f>
        <v>1000.14707</v>
      </c>
      <c r="D14">
        <f>AH2700_data!B209</f>
        <v>5.8900000000000004E-6</v>
      </c>
      <c r="E14" s="37">
        <f>AH2700_data!C209</f>
        <v>0.14199899999999999</v>
      </c>
      <c r="F14">
        <f>AH2700_data!D209</f>
        <v>9.7600000000000001E-5</v>
      </c>
      <c r="H14">
        <f>C14-C$7</f>
        <v>1000.147070132</v>
      </c>
      <c r="I14" s="37">
        <f t="shared" si="2"/>
        <v>5.8915699096251083E-6</v>
      </c>
      <c r="J14" s="37">
        <f>E14-E$7</f>
        <v>0.14197179999999998</v>
      </c>
      <c r="K14" s="37">
        <f t="shared" si="3"/>
        <v>9.7619080614396277E-5</v>
      </c>
      <c r="N14">
        <f>H14*(1+O14*0.000001)</f>
        <v>1000.1444431708684</v>
      </c>
      <c r="O14" s="167">
        <f>AVERAGE(O12:O13)</f>
        <v>-2.626574840859127</v>
      </c>
      <c r="R14" s="37">
        <f t="shared" si="5"/>
        <v>1.4195092325897878E-2</v>
      </c>
      <c r="T14" s="37"/>
    </row>
    <row r="15" spans="1:24">
      <c r="A15" s="168">
        <f>AH2700_data!A1540</f>
        <v>44120</v>
      </c>
      <c r="B15" s="169" t="s">
        <v>219</v>
      </c>
      <c r="C15">
        <f>AH2700_data!A1563</f>
        <v>1000.147072</v>
      </c>
      <c r="D15" s="170">
        <f>AH2700_data!B1563</f>
        <v>1.4352700097774899E-5</v>
      </c>
      <c r="E15" s="169">
        <f>AH2700_data!C1563</f>
        <v>0.108247</v>
      </c>
      <c r="F15" s="169">
        <f>AH2700_data!D1563</f>
        <v>1.55598843183359E-4</v>
      </c>
      <c r="G15" s="169"/>
      <c r="H15" s="169">
        <f t="shared" ref="H15:H19" si="8">C15-C$7</f>
        <v>1000.1470721319999</v>
      </c>
      <c r="I15" s="170">
        <f t="shared" si="2"/>
        <v>1.43533444220038E-5</v>
      </c>
      <c r="J15" s="170">
        <f t="shared" ref="J15:J19" si="9">E15-E$7</f>
        <v>0.10821979999999999</v>
      </c>
      <c r="K15" s="170">
        <f t="shared" si="3"/>
        <v>1.5561081228500655E-4</v>
      </c>
      <c r="L15" s="169"/>
      <c r="M15" s="169"/>
      <c r="N15">
        <f t="shared" ref="N15:N19" si="10">H15*(1+O15*0.000001)</f>
        <v>1000.1444451708632</v>
      </c>
      <c r="O15" s="167">
        <f>$O$14</f>
        <v>-2.626574840859127</v>
      </c>
      <c r="P15" s="169"/>
      <c r="Q15" s="169"/>
      <c r="R15" s="170">
        <f t="shared" si="5"/>
        <v>1.0820388622376239E-2</v>
      </c>
    </row>
    <row r="16" spans="1:24">
      <c r="A16" s="13">
        <f>AH2700_data!A1592</f>
        <v>44123</v>
      </c>
      <c r="B16" t="s">
        <v>219</v>
      </c>
      <c r="C16">
        <f>AH2700_data!A1615</f>
        <v>1000.139332</v>
      </c>
      <c r="D16" s="37">
        <f>AH2700_data!B1615</f>
        <v>7.4833147546543202E-6</v>
      </c>
      <c r="E16">
        <f>AH2700_data!C1615</f>
        <v>0.104250499999999</v>
      </c>
      <c r="F16" s="37">
        <f>AH2700_data!D1615</f>
        <v>4.8628695232341202E-5</v>
      </c>
      <c r="H16">
        <f t="shared" si="8"/>
        <v>1000.1393321319999</v>
      </c>
      <c r="I16" s="37">
        <f t="shared" si="2"/>
        <v>7.4845504686137997E-6</v>
      </c>
      <c r="J16" s="37">
        <f t="shared" si="9"/>
        <v>0.10422329999999899</v>
      </c>
      <c r="K16" s="37">
        <f t="shared" si="3"/>
        <v>4.8666979565203384E-5</v>
      </c>
      <c r="N16">
        <f t="shared" si="10"/>
        <v>1000.1367051911928</v>
      </c>
      <c r="O16" s="167">
        <f t="shared" ref="O16:O22" si="11">$O$14</f>
        <v>-2.626574840859127</v>
      </c>
      <c r="R16" s="37">
        <f t="shared" si="5"/>
        <v>1.0420878036845717E-2</v>
      </c>
    </row>
    <row r="17" spans="1:18">
      <c r="A17" s="13">
        <f>AH2700_data!A1618</f>
        <v>44124</v>
      </c>
      <c r="B17" t="s">
        <v>219</v>
      </c>
      <c r="C17">
        <f>AH2700_data!A1641</f>
        <v>1000.14389499999</v>
      </c>
      <c r="D17" s="37">
        <f>AH2700_data!B1641</f>
        <v>7.4161984798687097E-6</v>
      </c>
      <c r="E17">
        <f>AH2700_data!C1641</f>
        <v>0.13881599999999999</v>
      </c>
      <c r="F17" s="37">
        <f>AH2700_data!D1641</f>
        <v>5.3702886328393602E-5</v>
      </c>
      <c r="H17">
        <f t="shared" si="8"/>
        <v>1000.14389513199</v>
      </c>
      <c r="I17" s="37">
        <f t="shared" si="2"/>
        <v>7.4174453751144649E-6</v>
      </c>
      <c r="J17" s="37">
        <f t="shared" si="9"/>
        <v>0.13878879999999999</v>
      </c>
      <c r="K17" s="37">
        <f t="shared" si="3"/>
        <v>5.3737555768757889E-5</v>
      </c>
      <c r="N17">
        <f t="shared" si="10"/>
        <v>1000.1412681791978</v>
      </c>
      <c r="O17" s="167">
        <f t="shared" si="11"/>
        <v>-2.626574840859127</v>
      </c>
      <c r="R17" s="37">
        <f t="shared" si="5"/>
        <v>1.3876883184062621E-2</v>
      </c>
    </row>
    <row r="18" spans="1:18">
      <c r="A18" s="13">
        <f>AH2700_data!A1644</f>
        <v>44127</v>
      </c>
      <c r="B18" t="s">
        <v>219</v>
      </c>
      <c r="C18">
        <f>AH2700_data!A1667</f>
        <v>1000.15113099999</v>
      </c>
      <c r="D18" s="37">
        <f>AH2700_data!B1667</f>
        <v>3.0000000265317999E-6</v>
      </c>
      <c r="E18">
        <f>AH2700_data!C1667</f>
        <v>0.108238499999999</v>
      </c>
      <c r="F18" s="37">
        <f>AH2700_data!D1667</f>
        <v>5.0326434405786901E-5</v>
      </c>
      <c r="H18">
        <f t="shared" si="8"/>
        <v>1000.1511311319899</v>
      </c>
      <c r="I18" s="37">
        <f t="shared" si="2"/>
        <v>3.0030811109909769E-6</v>
      </c>
      <c r="J18" s="37">
        <f t="shared" si="9"/>
        <v>0.108211299999999</v>
      </c>
      <c r="K18" s="37">
        <f t="shared" si="3"/>
        <v>5.0363428199438247E-5</v>
      </c>
      <c r="N18">
        <f t="shared" si="10"/>
        <v>1000.1485041601918</v>
      </c>
      <c r="O18" s="167">
        <f t="shared" si="11"/>
        <v>-2.626574840859127</v>
      </c>
      <c r="R18" s="37">
        <f t="shared" si="5"/>
        <v>1.0819494837497551E-2</v>
      </c>
    </row>
    <row r="19" spans="1:18">
      <c r="A19" s="13">
        <f>AH2700_data!A2296</f>
        <v>44127</v>
      </c>
      <c r="B19" t="s">
        <v>219</v>
      </c>
      <c r="C19">
        <f>AH2700_data!A2319</f>
        <v>1000.150609</v>
      </c>
      <c r="D19" s="37">
        <f>AH2700_data!B2319</f>
        <v>5.38516479353826E-6</v>
      </c>
      <c r="E19">
        <f>AH2700_data!C2319</f>
        <v>0.1094955</v>
      </c>
      <c r="F19" s="37">
        <f>AH2700_data!D2319</f>
        <v>4.8936182932466701E-5</v>
      </c>
      <c r="H19">
        <f t="shared" si="8"/>
        <v>1000.150609132</v>
      </c>
      <c r="I19" s="37">
        <f t="shared" si="2"/>
        <v>5.3868818302951448E-6</v>
      </c>
      <c r="J19" s="37">
        <f t="shared" si="9"/>
        <v>0.10946829999999999</v>
      </c>
      <c r="K19" s="37">
        <f t="shared" si="3"/>
        <v>4.8974226895376771E-5</v>
      </c>
      <c r="N19">
        <f t="shared" si="10"/>
        <v>1000.1479821615729</v>
      </c>
      <c r="O19" s="167">
        <f t="shared" si="11"/>
        <v>-2.626574840859127</v>
      </c>
      <c r="R19" s="37">
        <f t="shared" si="5"/>
        <v>1.0945181555706314E-2</v>
      </c>
    </row>
    <row r="20" spans="1:18">
      <c r="O20" s="63"/>
      <c r="P20" t="s">
        <v>252</v>
      </c>
      <c r="R20" s="37"/>
    </row>
    <row r="21" spans="1:18">
      <c r="O21" s="63"/>
      <c r="P21" t="s">
        <v>327</v>
      </c>
      <c r="R21" s="37"/>
    </row>
    <row r="22" spans="1:18">
      <c r="A22" s="13" t="s">
        <v>326</v>
      </c>
      <c r="B22" t="s">
        <v>219</v>
      </c>
      <c r="C22">
        <f>AVERAGE(C14:C19)</f>
        <v>1000.1465181666634</v>
      </c>
      <c r="D22" s="37">
        <f>_xlfn.STDEV.S(C14:C19)</f>
        <v>4.4078655785685312E-3</v>
      </c>
      <c r="E22">
        <f t="shared" ref="E22" si="12">AVERAGE(E14:E19)</f>
        <v>0.11850774999999965</v>
      </c>
      <c r="F22" s="37">
        <f>_xlfn.STDEV.S(E14:E19)</f>
        <v>1.7085047019982442E-2</v>
      </c>
      <c r="H22">
        <f>AVERAGE(H14:H19)</f>
        <v>1000.1465182986632</v>
      </c>
      <c r="I22" s="37">
        <f>_xlfn.STDEV.S(H14:H19)</f>
        <v>4.4078655785685312E-3</v>
      </c>
      <c r="J22">
        <f t="shared" ref="J22" si="13">AVERAGE(J14:J19)</f>
        <v>0.11848054999999964</v>
      </c>
      <c r="K22" s="37">
        <f>_xlfn.STDEV.S(J14:J19)</f>
        <v>1.7085047019982362E-2</v>
      </c>
      <c r="N22" s="59">
        <f t="shared" ref="N22" si="14">H22*(1+O22*0.000001)</f>
        <v>1000.143891338981</v>
      </c>
      <c r="O22" s="167">
        <f t="shared" si="11"/>
        <v>-2.626574840859127</v>
      </c>
      <c r="P22" s="39">
        <f>I22/N22*1000000</f>
        <v>4.4072314161388642</v>
      </c>
      <c r="R22" s="37">
        <f t="shared" si="5"/>
        <v>1.1846319297451082E-2</v>
      </c>
    </row>
    <row r="23" spans="1:18">
      <c r="A23" s="13"/>
      <c r="I23" s="37"/>
      <c r="J23" s="37"/>
      <c r="K23" s="37"/>
      <c r="O23" s="63"/>
      <c r="R23" s="3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6907-3DCD-45B2-8D40-9BD214EFB820}">
  <dimension ref="A1:P102"/>
  <sheetViews>
    <sheetView topLeftCell="A19" workbookViewId="0">
      <selection activeCell="C65" sqref="C65"/>
    </sheetView>
  </sheetViews>
  <sheetFormatPr defaultRowHeight="15"/>
  <cols>
    <col min="2" max="2" width="10.140625" customWidth="1"/>
    <col min="8" max="10" width="12" bestFit="1" customWidth="1"/>
    <col min="11" max="11" width="11" bestFit="1" customWidth="1"/>
    <col min="13" max="13" width="12" style="101" bestFit="1" customWidth="1"/>
  </cols>
  <sheetData>
    <row r="1" spans="1:16">
      <c r="A1" t="s">
        <v>16</v>
      </c>
    </row>
    <row r="4" spans="1:16">
      <c r="J4" t="s">
        <v>254</v>
      </c>
    </row>
    <row r="5" spans="1:16">
      <c r="B5" t="s">
        <v>220</v>
      </c>
      <c r="C5" t="s">
        <v>134</v>
      </c>
      <c r="D5" t="s">
        <v>210</v>
      </c>
      <c r="E5" t="s">
        <v>131</v>
      </c>
      <c r="F5" t="s">
        <v>211</v>
      </c>
      <c r="H5" t="s">
        <v>253</v>
      </c>
      <c r="J5" t="s">
        <v>134</v>
      </c>
      <c r="K5" t="s">
        <v>131</v>
      </c>
      <c r="L5" t="s">
        <v>255</v>
      </c>
    </row>
    <row r="6" spans="1:16">
      <c r="A6" t="s">
        <v>221</v>
      </c>
      <c r="C6" t="s">
        <v>213</v>
      </c>
      <c r="D6" t="s">
        <v>213</v>
      </c>
      <c r="E6" t="s">
        <v>214</v>
      </c>
      <c r="F6" t="s">
        <v>214</v>
      </c>
      <c r="H6" t="s">
        <v>213</v>
      </c>
      <c r="J6" t="s">
        <v>213</v>
      </c>
      <c r="K6" t="s">
        <v>214</v>
      </c>
    </row>
    <row r="7" spans="1:16">
      <c r="A7">
        <v>235</v>
      </c>
      <c r="B7" t="s">
        <v>245</v>
      </c>
      <c r="C7" cm="1">
        <f t="array" aca="1" ref="C7" ca="1">INDIRECT("AH2700_data!A" &amp;$A7)</f>
        <v>49.221635290000002</v>
      </c>
      <c r="D7" cm="1">
        <f t="array" aca="1" ref="D7" ca="1">INDIRECT("AH2700_data!b" &amp;$A7)</f>
        <v>4.3740599999999999E-4</v>
      </c>
      <c r="E7" cm="1">
        <f t="array" aca="1" ref="E7" ca="1">INDIRECT("AH2700_data!c" &amp;$A7)</f>
        <v>1.3317212700000001</v>
      </c>
      <c r="F7" cm="1">
        <f t="array" aca="1" ref="F7" ca="1">INDIRECT("AH2700_data!d" &amp;$A7)</f>
        <v>5.3141860000000003E-3</v>
      </c>
      <c r="H7">
        <f ca="1">C7*(1+AH2700_cal!$O$6*0.000001)</f>
        <v>49.221513074863658</v>
      </c>
      <c r="J7">
        <f ca="1">H7</f>
        <v>49.221513074863658</v>
      </c>
      <c r="K7">
        <f ca="1">E7</f>
        <v>1.3317212700000001</v>
      </c>
      <c r="L7" s="37">
        <f ca="1">K7*0.000000001/(10000*J7*0.000000000001)</f>
        <v>2.7055675187687002E-3</v>
      </c>
      <c r="O7" s="63"/>
      <c r="P7" s="37"/>
    </row>
    <row r="8" spans="1:16">
      <c r="A8">
        <v>261</v>
      </c>
      <c r="B8" t="s">
        <v>85</v>
      </c>
      <c r="C8" cm="1">
        <f t="array" aca="1" ref="C8" ca="1">INDIRECT("AH2700_data!A" &amp;A8)</f>
        <v>59.654317149999997</v>
      </c>
      <c r="D8" cm="1">
        <f t="array" aca="1" ref="D8" ca="1">INDIRECT("AH2700_data!b" &amp;$A8)</f>
        <v>1.4857999999999999E-4</v>
      </c>
      <c r="E8" cm="1">
        <f t="array" aca="1" ref="E8" ca="1">INDIRECT("AH2700_data!c" &amp;$A8)</f>
        <v>1.33768285</v>
      </c>
      <c r="F8" cm="1">
        <f t="array" aca="1" ref="F8" ca="1">INDIRECT("AH2700_data!d" &amp;$A8)</f>
        <v>2.208837E-3</v>
      </c>
      <c r="H8">
        <f ca="1">C8*(1+AH2700_cal!$O$6*0.000001)</f>
        <v>59.654169030977521</v>
      </c>
      <c r="J8">
        <f ca="1">H8-H$7</f>
        <v>10.432655956113862</v>
      </c>
      <c r="K8">
        <f ca="1">E8-E$7</f>
        <v>5.9615799999999108E-3</v>
      </c>
      <c r="L8" s="37">
        <f t="shared" ref="L8:L57" ca="1" si="0">K8*0.000000001/(10000*J8*0.000000000001)</f>
        <v>5.7143454409672533E-5</v>
      </c>
      <c r="O8" s="63"/>
      <c r="P8" s="37"/>
    </row>
    <row r="9" spans="1:16">
      <c r="A9">
        <v>287</v>
      </c>
      <c r="B9" t="s">
        <v>86</v>
      </c>
      <c r="C9" cm="1">
        <f t="array" aca="1" ref="C9" ca="1">INDIRECT("AH2700_data!A" &amp;A9)</f>
        <v>70.223422510000006</v>
      </c>
      <c r="D9" cm="1">
        <f t="array" aca="1" ref="D9" ca="1">INDIRECT("AH2700_data!b" &amp;$A9)</f>
        <v>6.02E-5</v>
      </c>
      <c r="E9" cm="1">
        <f t="array" aca="1" ref="E9" ca="1">INDIRECT("AH2700_data!c" &amp;$A9)</f>
        <v>1.36865375</v>
      </c>
      <c r="F9" cm="1">
        <f t="array" aca="1" ref="F9" ca="1">INDIRECT("AH2700_data!d" &amp;$A9)</f>
        <v>2.059127E-3</v>
      </c>
      <c r="H9">
        <f ca="1">C9*(1+AH2700_cal!$O$6*0.000001)</f>
        <v>70.223248148357897</v>
      </c>
      <c r="J9">
        <f t="shared" ref="J9:J17" ca="1" si="1">H9-H$7</f>
        <v>21.001735073494238</v>
      </c>
      <c r="K9">
        <f t="shared" ref="K9:K17" ca="1" si="2">E9-E$7</f>
        <v>3.6932479999999934E-2</v>
      </c>
      <c r="L9" s="37">
        <f t="shared" ca="1" si="0"/>
        <v>1.7585442284057514E-4</v>
      </c>
      <c r="O9" s="63"/>
      <c r="P9" s="37"/>
    </row>
    <row r="10" spans="1:16">
      <c r="A10">
        <v>313</v>
      </c>
      <c r="B10" t="s">
        <v>87</v>
      </c>
      <c r="C10" cm="1">
        <f t="array" aca="1" ref="C10" ca="1">INDIRECT("AH2700_data!A" &amp;A10)</f>
        <v>80.828801350000006</v>
      </c>
      <c r="D10" cm="1">
        <f t="array" aca="1" ref="D10" ca="1">INDIRECT("AH2700_data!b" &amp;$A10)</f>
        <v>4.8246699999999999E-4</v>
      </c>
      <c r="E10" cm="1">
        <f t="array" aca="1" ref="E10" ca="1">INDIRECT("AH2700_data!c" &amp;$A10)</f>
        <v>1.3480511850000001</v>
      </c>
      <c r="F10" cm="1">
        <f t="array" aca="1" ref="F10" ca="1">INDIRECT("AH2700_data!d" &amp;$A10)</f>
        <v>5.2107159999999998E-3</v>
      </c>
      <c r="H10">
        <f ca="1">C10*(1+AH2700_cal!$O$6*0.000001)</f>
        <v>80.82860065567283</v>
      </c>
      <c r="J10">
        <f t="shared" ca="1" si="1"/>
        <v>31.607087580809171</v>
      </c>
      <c r="K10">
        <f t="shared" ca="1" si="2"/>
        <v>1.6329915000000028E-2</v>
      </c>
      <c r="L10" s="37">
        <f t="shared" ca="1" si="0"/>
        <v>5.1665358151869199E-5</v>
      </c>
      <c r="O10" s="63"/>
      <c r="P10" s="37"/>
    </row>
    <row r="11" spans="1:16">
      <c r="A11">
        <v>339</v>
      </c>
      <c r="B11" t="s">
        <v>88</v>
      </c>
      <c r="C11" cm="1">
        <f t="array" aca="1" ref="C11" ca="1">INDIRECT("AH2700_data!A" &amp;A11)</f>
        <v>90.923767909999995</v>
      </c>
      <c r="D11" cm="1">
        <f t="array" aca="1" ref="D11" ca="1">INDIRECT("AH2700_data!b" &amp;$A11)</f>
        <v>2.19094E-4</v>
      </c>
      <c r="E11" cm="1">
        <f t="array" aca="1" ref="E11" ca="1">INDIRECT("AH2700_data!c" &amp;$A11)</f>
        <v>1.3500276</v>
      </c>
      <c r="F11" cm="1">
        <f t="array" aca="1" ref="F11" ca="1">INDIRECT("AH2700_data!d" &amp;$A11)</f>
        <v>7.9945899999999998E-4</v>
      </c>
      <c r="H11">
        <f ca="1">C11*(1+AH2700_cal!$O$6*0.000001)</f>
        <v>90.923542150318781</v>
      </c>
      <c r="J11">
        <f t="shared" ca="1" si="1"/>
        <v>41.702029075455123</v>
      </c>
      <c r="K11">
        <f t="shared" ca="1" si="2"/>
        <v>1.8306329999999926E-2</v>
      </c>
      <c r="L11" s="37">
        <f t="shared" ca="1" si="0"/>
        <v>4.3897935917882281E-5</v>
      </c>
      <c r="O11" s="63"/>
      <c r="P11" s="37"/>
    </row>
    <row r="12" spans="1:16">
      <c r="A12">
        <v>365</v>
      </c>
      <c r="B12" t="s">
        <v>89</v>
      </c>
      <c r="C12" cm="1">
        <f t="array" aca="1" ref="C12" ca="1">INDIRECT("AH2700_data!A" &amp;A12)</f>
        <v>100.4773675</v>
      </c>
      <c r="D12" cm="1">
        <f t="array" aca="1" ref="D12" ca="1">INDIRECT("AH2700_data!b" &amp;$A12)</f>
        <v>3.6576799999999999E-4</v>
      </c>
      <c r="E12" cm="1">
        <f t="array" aca="1" ref="E12" ca="1">INDIRECT("AH2700_data!c" &amp;$A12)</f>
        <v>1.34406925</v>
      </c>
      <c r="F12" cm="1">
        <f t="array" aca="1" ref="F12" ca="1">INDIRECT("AH2700_data!d" &amp;$A12)</f>
        <v>3.8393120000000001E-3</v>
      </c>
      <c r="H12">
        <f ca="1">C12*(1+AH2700_cal!$O$6*0.000001)</f>
        <v>100.47711801915493</v>
      </c>
      <c r="J12">
        <f t="shared" ca="1" si="1"/>
        <v>51.255604944291271</v>
      </c>
      <c r="K12">
        <f t="shared" ca="1" si="2"/>
        <v>1.2347979999999925E-2</v>
      </c>
      <c r="L12" s="37">
        <f t="shared" ca="1" si="0"/>
        <v>2.4090984807262948E-5</v>
      </c>
      <c r="O12" s="63"/>
      <c r="P12" s="37"/>
    </row>
    <row r="13" spans="1:16">
      <c r="A13">
        <v>391</v>
      </c>
      <c r="B13" t="s">
        <v>90</v>
      </c>
      <c r="C13" cm="1">
        <f t="array" aca="1" ref="C13" ca="1">INDIRECT("AH2700_data!A" &amp;A13)</f>
        <v>110.6911547</v>
      </c>
      <c r="D13" cm="1">
        <f t="array" aca="1" ref="D13" ca="1">INDIRECT("AH2700_data!b" &amp;$A13)</f>
        <v>5.0256400000000005E-4</v>
      </c>
      <c r="E13" cm="1">
        <f t="array" aca="1" ref="E13" ca="1">INDIRECT("AH2700_data!c" &amp;$A13)</f>
        <v>1.3454879</v>
      </c>
      <c r="F13" cm="1">
        <f t="array" aca="1" ref="F13" ca="1">INDIRECT("AH2700_data!d" &amp;$A13)</f>
        <v>7.9577300000000005E-4</v>
      </c>
      <c r="H13">
        <f ca="1">C13*(1+AH2700_cal!$O$6*0.000001)</f>
        <v>110.69087985877452</v>
      </c>
      <c r="J13">
        <f t="shared" ca="1" si="1"/>
        <v>61.469366783910864</v>
      </c>
      <c r="K13">
        <f t="shared" ca="1" si="2"/>
        <v>1.3766629999999891E-2</v>
      </c>
      <c r="L13" s="37">
        <f t="shared" ca="1" si="0"/>
        <v>2.2395919659291502E-5</v>
      </c>
      <c r="O13" s="63"/>
      <c r="P13" s="37"/>
    </row>
    <row r="14" spans="1:16">
      <c r="A14">
        <v>417</v>
      </c>
      <c r="B14" t="s">
        <v>91</v>
      </c>
      <c r="C14" cm="1">
        <f t="array" aca="1" ref="C14" ca="1">INDIRECT("AH2700_data!A" &amp;A14)</f>
        <v>120.50806420000001</v>
      </c>
      <c r="D14" cm="1">
        <f t="array" aca="1" ref="D14" ca="1">INDIRECT("AH2700_data!b" &amp;$A14)</f>
        <v>2.9986900000000003E-4</v>
      </c>
      <c r="E14" cm="1">
        <f t="array" aca="1" ref="E14" ca="1">INDIRECT("AH2700_data!c" &amp;$A14)</f>
        <v>1.3462825</v>
      </c>
      <c r="F14" cm="1">
        <f t="array" aca="1" ref="F14" ca="1">INDIRECT("AH2700_data!d" &amp;$A14)</f>
        <v>1.8653300000000001E-4</v>
      </c>
      <c r="H14">
        <f ca="1">C14*(1+AH2700_cal!$O$6*0.000001)</f>
        <v>120.50776498382383</v>
      </c>
      <c r="J14">
        <f t="shared" ca="1" si="1"/>
        <v>71.286251908960168</v>
      </c>
      <c r="K14">
        <f t="shared" ca="1" si="2"/>
        <v>1.4561229999999981E-2</v>
      </c>
      <c r="L14" s="37">
        <f t="shared" ca="1" si="0"/>
        <v>2.0426421098132865E-5</v>
      </c>
      <c r="O14" s="63"/>
      <c r="P14" s="37"/>
    </row>
    <row r="15" spans="1:16">
      <c r="A15">
        <v>443</v>
      </c>
      <c r="B15" t="s">
        <v>92</v>
      </c>
      <c r="C15" cm="1">
        <f t="array" aca="1" ref="C15" ca="1">INDIRECT("AH2700_data!A" &amp;A15)</f>
        <v>129.97396889999999</v>
      </c>
      <c r="D15" cm="1">
        <f t="array" aca="1" ref="D15" ca="1">INDIRECT("AH2700_data!b" &amp;$A15)</f>
        <v>5.5899999999999997E-5</v>
      </c>
      <c r="E15" cm="1">
        <f t="array" aca="1" ref="E15" ca="1">INDIRECT("AH2700_data!c" &amp;$A15)</f>
        <v>1.3524597</v>
      </c>
      <c r="F15" cm="1">
        <f t="array" aca="1" ref="F15" ca="1">INDIRECT("AH2700_data!d" &amp;$A15)</f>
        <v>8.2738199999999999E-4</v>
      </c>
      <c r="H15">
        <f ca="1">C15*(1+AH2700_cal!$O$6*0.000001)</f>
        <v>129.97364618040248</v>
      </c>
      <c r="J15">
        <f t="shared" ca="1" si="1"/>
        <v>80.752133105538832</v>
      </c>
      <c r="K15">
        <f t="shared" ca="1" si="2"/>
        <v>2.0738429999999974E-2</v>
      </c>
      <c r="L15" s="37">
        <f t="shared" ca="1" si="0"/>
        <v>2.5681587844739568E-5</v>
      </c>
      <c r="O15" s="63"/>
      <c r="P15" s="37"/>
    </row>
    <row r="16" spans="1:16">
      <c r="A16">
        <v>469</v>
      </c>
      <c r="B16" t="s">
        <v>93</v>
      </c>
      <c r="C16" cm="1">
        <f t="array" aca="1" ref="C16" ca="1">INDIRECT("AH2700_data!A" &amp;A16)</f>
        <v>139.7385754</v>
      </c>
      <c r="D16" cm="1">
        <f t="array" aca="1" ref="D16" ca="1">INDIRECT("AH2700_data!b" &amp;$A16)</f>
        <v>5.5090499999999997E-4</v>
      </c>
      <c r="E16" cm="1">
        <f t="array" aca="1" ref="E16" ca="1">INDIRECT("AH2700_data!c" &amp;$A16)</f>
        <v>1.3521053999999999</v>
      </c>
      <c r="F16" cm="1">
        <f t="array" aca="1" ref="F16" ca="1">INDIRECT("AH2700_data!d" &amp;$A16)</f>
        <v>6.8450499999999997E-4</v>
      </c>
      <c r="H16">
        <f ca="1">C16*(1+AH2700_cal!$O$6*0.000001)</f>
        <v>139.73822843531784</v>
      </c>
      <c r="J16">
        <f t="shared" ca="1" si="1"/>
        <v>90.516715360454185</v>
      </c>
      <c r="K16">
        <f t="shared" ca="1" si="2"/>
        <v>2.0384129999999834E-2</v>
      </c>
      <c r="L16" s="37">
        <f t="shared" ca="1" si="0"/>
        <v>2.2519741153693531E-5</v>
      </c>
      <c r="O16" s="63"/>
      <c r="P16" s="37"/>
    </row>
    <row r="17" spans="1:16">
      <c r="A17">
        <v>495</v>
      </c>
      <c r="B17" t="s">
        <v>94</v>
      </c>
      <c r="C17" cm="1">
        <f t="array" aca="1" ref="C17" ca="1">INDIRECT("AH2700_data!A" &amp;A17)</f>
        <v>149.57668580000001</v>
      </c>
      <c r="D17" cm="1">
        <f t="array" aca="1" ref="D17" ca="1">INDIRECT("AH2700_data!b" &amp;$A17)</f>
        <v>2.5145700000000002E-4</v>
      </c>
      <c r="E17" cm="1">
        <f t="array" aca="1" ref="E17" ca="1">INDIRECT("AH2700_data!c" &amp;$A17)</f>
        <v>1.35551675</v>
      </c>
      <c r="F17" cm="1">
        <f t="array" aca="1" ref="F17" ca="1">INDIRECT("AH2700_data!d" &amp;$A17)</f>
        <v>7.5451800000000003E-4</v>
      </c>
      <c r="H17">
        <f ca="1">C17*(1+AH2700_cal!$O$6*0.000001)</f>
        <v>149.57631440772624</v>
      </c>
      <c r="J17">
        <f t="shared" ca="1" si="1"/>
        <v>100.35480133286259</v>
      </c>
      <c r="K17">
        <f t="shared" ca="1" si="2"/>
        <v>2.379547999999998E-2</v>
      </c>
      <c r="L17" s="37">
        <f t="shared" ca="1" si="0"/>
        <v>2.3711351807746357E-5</v>
      </c>
      <c r="O17" s="63"/>
      <c r="P17" s="37"/>
    </row>
    <row r="18" spans="1:16">
      <c r="A18">
        <v>521</v>
      </c>
      <c r="B18" t="s">
        <v>75</v>
      </c>
      <c r="C18" cm="1">
        <f t="array" aca="1" ref="C18" ca="1">INDIRECT("AH2700_data!A" &amp;A18)</f>
        <v>145.88874849999999</v>
      </c>
      <c r="D18" cm="1">
        <f t="array" aca="1" ref="D18" ca="1">INDIRECT("AH2700_data!b" &amp;$A18)</f>
        <v>4.6895999999999998E-4</v>
      </c>
      <c r="E18" cm="1">
        <f t="array" aca="1" ref="E18" ca="1">INDIRECT("AH2700_data!c" &amp;$A18)</f>
        <v>1.617567</v>
      </c>
      <c r="F18" cm="1">
        <f t="array" aca="1" ref="F18" ca="1">INDIRECT("AH2700_data!d" &amp;$A18)</f>
        <v>1.5335494999999999E-2</v>
      </c>
      <c r="H18">
        <f ca="1">C18*(1+AH2700_cal!$O$6*0.000001)</f>
        <v>145.8883862647109</v>
      </c>
      <c r="J18">
        <f t="shared" ref="J18:J57" ca="1" si="3">H18-H$7</f>
        <v>96.666873189847252</v>
      </c>
      <c r="K18">
        <f t="shared" ref="K18:K57" ca="1" si="4">E18-E$7</f>
        <v>0.28584572999999991</v>
      </c>
      <c r="L18" s="37">
        <f t="shared" ca="1" si="0"/>
        <v>2.9570184755910964E-4</v>
      </c>
      <c r="O18" s="63"/>
      <c r="P18" s="37"/>
    </row>
    <row r="19" spans="1:16">
      <c r="A19">
        <v>547</v>
      </c>
      <c r="B19" t="s">
        <v>76</v>
      </c>
      <c r="C19" cm="1">
        <f t="array" aca="1" ref="C19" ca="1">INDIRECT("AH2700_data!A" &amp;A19)</f>
        <v>244.9348942</v>
      </c>
      <c r="D19" cm="1">
        <f t="array" aca="1" ref="D19" ca="1">INDIRECT("AH2700_data!b" &amp;$A19)</f>
        <v>1.0611E-4</v>
      </c>
      <c r="E19" cm="1">
        <f t="array" aca="1" ref="E19" ca="1">INDIRECT("AH2700_data!c" &amp;$A19)</f>
        <v>1.4338690000000001</v>
      </c>
      <c r="F19" cm="1">
        <f t="array" aca="1" ref="F19" ca="1">INDIRECT("AH2700_data!d" &amp;$A19)</f>
        <v>1.6016800000000001E-3</v>
      </c>
      <c r="H19">
        <f ca="1">C19*(1+AH2700_cal!$O$6*0.000001)</f>
        <v>244.93428603752608</v>
      </c>
      <c r="J19">
        <f t="shared" ca="1" si="3"/>
        <v>195.71277296266243</v>
      </c>
      <c r="K19">
        <f t="shared" ca="1" si="4"/>
        <v>0.10214772999999999</v>
      </c>
      <c r="L19" s="37">
        <f t="shared" ca="1" si="0"/>
        <v>5.2192674220342009E-5</v>
      </c>
      <c r="O19" s="63"/>
      <c r="P19" s="37"/>
    </row>
    <row r="20" spans="1:16">
      <c r="A20">
        <v>573</v>
      </c>
      <c r="B20" t="s">
        <v>77</v>
      </c>
      <c r="C20" cm="1">
        <f t="array" aca="1" ref="C20" ca="1">INDIRECT("AH2700_data!A" &amp;A20)</f>
        <v>341.47982969999998</v>
      </c>
      <c r="D20" cm="1">
        <f t="array" aca="1" ref="D20" ca="1">INDIRECT("AH2700_data!b" &amp;$A20)</f>
        <v>3.2198099999999999E-4</v>
      </c>
      <c r="E20" cm="1">
        <f t="array" aca="1" ref="E20" ca="1">INDIRECT("AH2700_data!c" &amp;$A20)</f>
        <v>1.5154368499999999</v>
      </c>
      <c r="F20" cm="1">
        <f t="array" aca="1" ref="F20" ca="1">INDIRECT("AH2700_data!d" &amp;$A20)</f>
        <v>2.9831480000000001E-3</v>
      </c>
      <c r="H20">
        <f ca="1">C20*(1+AH2700_cal!$O$6*0.000001)</f>
        <v>341.47898182073516</v>
      </c>
      <c r="J20">
        <f t="shared" ca="1" si="3"/>
        <v>292.25746874587151</v>
      </c>
      <c r="K20">
        <f t="shared" ca="1" si="4"/>
        <v>0.18371557999999988</v>
      </c>
      <c r="L20" s="37">
        <f t="shared" ca="1" si="0"/>
        <v>6.2860867435948162E-5</v>
      </c>
      <c r="O20" s="63"/>
      <c r="P20" s="37"/>
    </row>
    <row r="21" spans="1:16">
      <c r="A21">
        <v>599</v>
      </c>
      <c r="B21" t="s">
        <v>78</v>
      </c>
      <c r="C21" cm="1">
        <f t="array" aca="1" ref="C21" ca="1">INDIRECT("AH2700_data!A" &amp;A21)</f>
        <v>441.26250370000002</v>
      </c>
      <c r="D21" cm="1">
        <f t="array" aca="1" ref="D21" ca="1">INDIRECT("AH2700_data!b" &amp;$A21)</f>
        <v>1.4669600000000001E-4</v>
      </c>
      <c r="E21" cm="1">
        <f t="array" aca="1" ref="E21" ca="1">INDIRECT("AH2700_data!c" &amp;$A21)</f>
        <v>1.54051575</v>
      </c>
      <c r="F21" cm="1">
        <f t="array" aca="1" ref="F21" ca="1">INDIRECT("AH2700_data!d" &amp;$A21)</f>
        <v>1.2842280000000001E-3</v>
      </c>
      <c r="H21">
        <f ca="1">C21*(1+AH2700_cal!$O$6*0.000001)</f>
        <v>441.26140806478321</v>
      </c>
      <c r="J21">
        <f t="shared" ca="1" si="3"/>
        <v>392.03989498991956</v>
      </c>
      <c r="K21">
        <f t="shared" ca="1" si="4"/>
        <v>0.20879447999999989</v>
      </c>
      <c r="L21" s="37">
        <f t="shared" ca="1" si="0"/>
        <v>5.3258477687677314E-5</v>
      </c>
      <c r="O21" s="63"/>
      <c r="P21" s="37"/>
    </row>
    <row r="22" spans="1:16">
      <c r="A22">
        <v>625</v>
      </c>
      <c r="B22" t="s">
        <v>79</v>
      </c>
      <c r="C22" cm="1">
        <f t="array" aca="1" ref="C22" ca="1">INDIRECT("AH2700_data!A" &amp;A22)</f>
        <v>537.76612420000004</v>
      </c>
      <c r="D22" cm="1">
        <f t="array" aca="1" ref="D22" ca="1">INDIRECT("AH2700_data!b" &amp;$A22)</f>
        <v>6.5300000000000002E-5</v>
      </c>
      <c r="E22" cm="1">
        <f t="array" aca="1" ref="E22" ca="1">INDIRECT("AH2700_data!c" &amp;$A22)</f>
        <v>1.62089365</v>
      </c>
      <c r="F22" cm="1">
        <f t="array" aca="1" ref="F22" ca="1">INDIRECT("AH2700_data!d" &amp;$A22)</f>
        <v>6.7730000000000004E-4</v>
      </c>
      <c r="H22">
        <f ca="1">C22*(1+AH2700_cal!$O$6*0.000001)</f>
        <v>537.76478895057562</v>
      </c>
      <c r="J22">
        <f t="shared" ca="1" si="3"/>
        <v>488.54327587571197</v>
      </c>
      <c r="K22">
        <f t="shared" ca="1" si="4"/>
        <v>0.2891723799999999</v>
      </c>
      <c r="L22" s="37">
        <f t="shared" ca="1" si="0"/>
        <v>5.9190739956794921E-5</v>
      </c>
      <c r="O22" s="63"/>
      <c r="P22" s="37"/>
    </row>
    <row r="23" spans="1:16">
      <c r="A23">
        <v>651</v>
      </c>
      <c r="B23" t="s">
        <v>80</v>
      </c>
      <c r="C23" cm="1">
        <f t="array" aca="1" ref="C23" ca="1">INDIRECT("AH2700_data!A" &amp;A23)</f>
        <v>640.70411139999999</v>
      </c>
      <c r="D23" cm="1">
        <f t="array" aca="1" ref="D23" ca="1">INDIRECT("AH2700_data!b" &amp;$A23)</f>
        <v>1.0485299999999999E-4</v>
      </c>
      <c r="E23" cm="1">
        <f t="array" aca="1" ref="E23" ca="1">INDIRECT("AH2700_data!c" &amp;$A23)</f>
        <v>1.6664804499999999</v>
      </c>
      <c r="F23" cm="1">
        <f t="array" aca="1" ref="F23" ca="1">INDIRECT("AH2700_data!d" &amp;$A23)</f>
        <v>4.0725599999999999E-4</v>
      </c>
      <c r="H23">
        <f ca="1">C23*(1+AH2700_cal!$O$6*0.000001)</f>
        <v>640.702520560121</v>
      </c>
      <c r="J23">
        <f t="shared" ca="1" si="3"/>
        <v>591.48100748525735</v>
      </c>
      <c r="K23">
        <f t="shared" ca="1" si="4"/>
        <v>0.33475917999999982</v>
      </c>
      <c r="L23" s="37">
        <f t="shared" ca="1" si="0"/>
        <v>5.6596775849703627E-5</v>
      </c>
      <c r="O23" s="63"/>
      <c r="P23" s="37"/>
    </row>
    <row r="24" spans="1:16">
      <c r="A24">
        <v>677</v>
      </c>
      <c r="B24" t="s">
        <v>81</v>
      </c>
      <c r="C24" cm="1">
        <f t="array" aca="1" ref="C24" ca="1">INDIRECT("AH2700_data!A" &amp;A24)</f>
        <v>739.80782569999997</v>
      </c>
      <c r="D24" cm="1">
        <f t="array" aca="1" ref="D24" ca="1">INDIRECT("AH2700_data!b" &amp;$A24)</f>
        <v>2.55677E-4</v>
      </c>
      <c r="E24" cm="1">
        <f t="array" aca="1" ref="E24" ca="1">INDIRECT("AH2700_data!c" &amp;$A24)</f>
        <v>1.6869648500000001</v>
      </c>
      <c r="F24" cm="1">
        <f t="array" aca="1" ref="F24" ca="1">INDIRECT("AH2700_data!d" &amp;$A24)</f>
        <v>1.6552089999999999E-3</v>
      </c>
      <c r="H24">
        <f ca="1">C24*(1+AH2700_cal!$O$6*0.000001)</f>
        <v>739.80598878999581</v>
      </c>
      <c r="J24">
        <f t="shared" ca="1" si="3"/>
        <v>690.58447571513216</v>
      </c>
      <c r="K24">
        <f t="shared" ca="1" si="4"/>
        <v>0.35524358</v>
      </c>
      <c r="L24" s="37">
        <f t="shared" ca="1" si="0"/>
        <v>5.1441002873997262E-5</v>
      </c>
      <c r="O24" s="63"/>
      <c r="P24" s="37"/>
    </row>
    <row r="25" spans="1:16">
      <c r="A25">
        <v>703</v>
      </c>
      <c r="B25" t="s">
        <v>82</v>
      </c>
      <c r="C25" cm="1">
        <f t="array" aca="1" ref="C25" ca="1">INDIRECT("AH2700_data!A" &amp;A25)</f>
        <v>836.35208820000003</v>
      </c>
      <c r="D25" cm="1">
        <f t="array" aca="1" ref="D25" ca="1">INDIRECT("AH2700_data!b" &amp;$A25)</f>
        <v>1.07506E-4</v>
      </c>
      <c r="E25" cm="1">
        <f t="array" aca="1" ref="E25" ca="1">INDIRECT("AH2700_data!c" &amp;$A25)</f>
        <v>1.76762825</v>
      </c>
      <c r="F25" cm="1">
        <f t="array" aca="1" ref="F25" ca="1">INDIRECT("AH2700_data!d" &amp;$A25)</f>
        <v>3.7085500000000001E-4</v>
      </c>
      <c r="H25">
        <f ca="1">C25*(1+AH2700_cal!$O$6*0.000001)</f>
        <v>836.35001157487602</v>
      </c>
      <c r="J25">
        <f t="shared" ca="1" si="3"/>
        <v>787.12849850001237</v>
      </c>
      <c r="K25">
        <f t="shared" ca="1" si="4"/>
        <v>0.43590697999999994</v>
      </c>
      <c r="L25" s="37">
        <f t="shared" ca="1" si="0"/>
        <v>5.5379392415683593E-5</v>
      </c>
      <c r="O25" s="63"/>
      <c r="P25" s="37"/>
    </row>
    <row r="26" spans="1:16">
      <c r="A26">
        <v>729</v>
      </c>
      <c r="B26" t="s">
        <v>83</v>
      </c>
      <c r="C26" cm="1">
        <f t="array" aca="1" ref="C26" ca="1">INDIRECT("AH2700_data!A" &amp;A26)</f>
        <v>936.14125079999997</v>
      </c>
      <c r="D26" cm="1">
        <f t="array" aca="1" ref="D26" ca="1">INDIRECT("AH2700_data!b" &amp;$A26)</f>
        <v>2.5166700000000001E-4</v>
      </c>
      <c r="E26" cm="1">
        <f t="array" aca="1" ref="E26" ca="1">INDIRECT("AH2700_data!c" &amp;$A26)</f>
        <v>1.7886124999999999</v>
      </c>
      <c r="F26" cm="1">
        <f t="array" aca="1" ref="F26" ca="1">INDIRECT("AH2700_data!d" &amp;$A26)</f>
        <v>8.3413400000000005E-4</v>
      </c>
      <c r="H26">
        <f ca="1">C26*(1+AH2700_cal!$O$6*0.000001)</f>
        <v>936.13892640281313</v>
      </c>
      <c r="J26">
        <f t="shared" ca="1" si="3"/>
        <v>886.91741332794948</v>
      </c>
      <c r="K26">
        <f t="shared" ca="1" si="4"/>
        <v>0.45689122999999987</v>
      </c>
      <c r="L26" s="37">
        <f t="shared" ca="1" si="0"/>
        <v>5.1514517939795858E-5</v>
      </c>
      <c r="O26" s="63"/>
      <c r="P26" s="37"/>
    </row>
    <row r="27" spans="1:16">
      <c r="A27">
        <v>755</v>
      </c>
      <c r="B27" t="s">
        <v>84</v>
      </c>
      <c r="C27" cm="1">
        <f t="array" aca="1" ref="C27" ca="1">INDIRECT("AH2700_data!A" &amp;A27)</f>
        <v>1032.4677979999999</v>
      </c>
      <c r="D27" cm="1">
        <f t="array" aca="1" ref="D27" ca="1">INDIRECT("AH2700_data!b" &amp;$A27)</f>
        <v>1.3984300000000001E-4</v>
      </c>
      <c r="E27" cm="1">
        <f t="array" aca="1" ref="E27" ca="1">INDIRECT("AH2700_data!c" &amp;$A27)</f>
        <v>1.8805050000000001</v>
      </c>
      <c r="F27" cm="1">
        <f t="array" aca="1" ref="F27" ca="1">INDIRECT("AH2700_data!d" &amp;$A27)</f>
        <v>1.4275100000000001E-3</v>
      </c>
      <c r="H27">
        <f ca="1">C27*(1+AH2700_cal!$O$6*0.000001)</f>
        <v>1032.4652344282706</v>
      </c>
      <c r="J27">
        <f t="shared" ca="1" si="3"/>
        <v>983.24372135340695</v>
      </c>
      <c r="K27">
        <f t="shared" ca="1" si="4"/>
        <v>0.54878373000000003</v>
      </c>
      <c r="L27" s="37">
        <f t="shared" ca="1" si="0"/>
        <v>5.5813601254896879E-5</v>
      </c>
      <c r="O27" s="63"/>
      <c r="P27" s="37"/>
    </row>
    <row r="28" spans="1:16">
      <c r="A28">
        <v>781</v>
      </c>
      <c r="B28" t="s">
        <v>65</v>
      </c>
      <c r="C28" cm="1">
        <f t="array" aca="1" ref="C28" ca="1">INDIRECT("AH2700_data!A" &amp;A28)</f>
        <v>1044.2431300000001</v>
      </c>
      <c r="D28" cm="1">
        <f t="array" aca="1" ref="D28" ca="1">INDIRECT("AH2700_data!b" &amp;$A28)</f>
        <v>2.0481699999999999E-4</v>
      </c>
      <c r="E28" cm="1">
        <f t="array" aca="1" ref="E28" ca="1">INDIRECT("AH2700_data!c" &amp;$A28)</f>
        <v>1.8803345</v>
      </c>
      <c r="F28" cm="1">
        <f t="array" aca="1" ref="F28" ca="1">INDIRECT("AH2700_data!d" &amp;$A28)</f>
        <v>8.5080799999999999E-4</v>
      </c>
      <c r="H28">
        <f ca="1">C28*(1+AH2700_cal!$O$6*0.000001)</f>
        <v>1044.2405371906439</v>
      </c>
      <c r="J28">
        <f t="shared" ca="1" si="3"/>
        <v>995.01902411578021</v>
      </c>
      <c r="K28">
        <f t="shared" ca="1" si="4"/>
        <v>0.54861322999999995</v>
      </c>
      <c r="L28" s="37">
        <f t="shared" ca="1" si="0"/>
        <v>5.5135953856512744E-5</v>
      </c>
      <c r="O28" s="63"/>
      <c r="P28" s="37"/>
    </row>
    <row r="29" spans="1:16">
      <c r="A29">
        <v>807</v>
      </c>
      <c r="B29" t="s">
        <v>66</v>
      </c>
      <c r="C29" cm="1">
        <f t="array" aca="1" ref="C29" ca="1">INDIRECT("AH2700_data!A" &amp;A29)</f>
        <v>2046.6229530000001</v>
      </c>
      <c r="D29" cm="1">
        <f t="array" aca="1" ref="D29" ca="1">INDIRECT("AH2700_data!b" &amp;$A29)</f>
        <v>7.5500000000000006E-5</v>
      </c>
      <c r="E29" cm="1">
        <f t="array" aca="1" ref="E29" ca="1">INDIRECT("AH2700_data!c" &amp;$A29)</f>
        <v>2.201838</v>
      </c>
      <c r="F29" cm="1">
        <f t="array" aca="1" ref="F29" ca="1">INDIRECT("AH2700_data!d" &amp;$A29)</f>
        <v>1.6794600000000001E-4</v>
      </c>
      <c r="H29">
        <f ca="1">C29*(1+AH2700_cal!$O$6*0.000001)</f>
        <v>2046.6178713260215</v>
      </c>
      <c r="J29">
        <f t="shared" ca="1" si="3"/>
        <v>1997.3963582511578</v>
      </c>
      <c r="K29">
        <f t="shared" ca="1" si="4"/>
        <v>0.87011672999999989</v>
      </c>
      <c r="L29" s="37">
        <f t="shared" ca="1" si="0"/>
        <v>4.3562547133200949E-5</v>
      </c>
      <c r="O29" s="63"/>
      <c r="P29" s="37"/>
    </row>
    <row r="30" spans="1:16">
      <c r="A30">
        <v>833</v>
      </c>
      <c r="B30" t="s">
        <v>67</v>
      </c>
      <c r="C30" cm="1">
        <f t="array" aca="1" ref="C30" ca="1">INDIRECT("AH2700_data!A" &amp;A30)</f>
        <v>3041.3242919999998</v>
      </c>
      <c r="D30" cm="1">
        <f t="array" aca="1" ref="D30" ca="1">INDIRECT("AH2700_data!b" &amp;$A30)</f>
        <v>1.9860200000000001E-4</v>
      </c>
      <c r="E30" cm="1">
        <f t="array" aca="1" ref="E30" ca="1">INDIRECT("AH2700_data!c" &amp;$A30)</f>
        <v>2.77583</v>
      </c>
      <c r="F30" cm="1">
        <f t="array" aca="1" ref="F30" ca="1">INDIRECT("AH2700_data!d" &amp;$A30)</f>
        <v>7.0788399999999999E-4</v>
      </c>
      <c r="H30">
        <f ca="1">C30*(1+AH2700_cal!$O$6*0.000001)</f>
        <v>3041.3167405267336</v>
      </c>
      <c r="J30">
        <f t="shared" ca="1" si="3"/>
        <v>2992.09522745187</v>
      </c>
      <c r="K30">
        <f t="shared" ca="1" si="4"/>
        <v>1.44410873</v>
      </c>
      <c r="L30" s="37">
        <f t="shared" ca="1" si="0"/>
        <v>4.8264129989934605E-5</v>
      </c>
      <c r="O30" s="63"/>
      <c r="P30" s="37"/>
    </row>
    <row r="31" spans="1:16">
      <c r="A31">
        <v>859</v>
      </c>
      <c r="B31" t="s">
        <v>68</v>
      </c>
      <c r="C31" cm="1">
        <f t="array" aca="1" ref="C31" ca="1">INDIRECT("AH2700_data!A" &amp;A31)</f>
        <v>4043.9174779999998</v>
      </c>
      <c r="D31" cm="1">
        <f t="array" aca="1" ref="D31" ca="1">INDIRECT("AH2700_data!b" &amp;$A31)</f>
        <v>2.03017E-4</v>
      </c>
      <c r="E31" cm="1">
        <f t="array" aca="1" ref="E31" ca="1">INDIRECT("AH2700_data!c" &amp;$A31)</f>
        <v>3.2161849999999998</v>
      </c>
      <c r="F31" cm="1">
        <f t="array" aca="1" ref="F31" ca="1">INDIRECT("AH2700_data!d" &amp;$A31)</f>
        <v>7.3230799999999998E-4</v>
      </c>
      <c r="H31">
        <f ca="1">C31*(1+AH2700_cal!$O$6*0.000001)</f>
        <v>4043.9074371323404</v>
      </c>
      <c r="J31">
        <f t="shared" ca="1" si="3"/>
        <v>3994.6859240574768</v>
      </c>
      <c r="K31">
        <f t="shared" ca="1" si="4"/>
        <v>1.8844637299999998</v>
      </c>
      <c r="L31" s="37">
        <f t="shared" ca="1" si="0"/>
        <v>4.7174265156894108E-5</v>
      </c>
      <c r="O31" s="63"/>
      <c r="P31" s="37"/>
    </row>
    <row r="32" spans="1:16">
      <c r="A32">
        <v>885</v>
      </c>
      <c r="B32" t="s">
        <v>69</v>
      </c>
      <c r="C32" cm="1">
        <f t="array" aca="1" ref="C32" ca="1">INDIRECT("AH2700_data!A" &amp;A32)</f>
        <v>5047.2787099999996</v>
      </c>
      <c r="D32" cm="1">
        <f t="array" aca="1" ref="D32" ca="1">INDIRECT("AH2700_data!b" &amp;$A32)</f>
        <v>3.4510900000000002E-4</v>
      </c>
      <c r="E32" cm="1">
        <f t="array" aca="1" ref="E32" ca="1">INDIRECT("AH2700_data!c" &amp;$A32)</f>
        <v>3.78457</v>
      </c>
      <c r="F32" cm="1">
        <f t="array" aca="1" ref="F32" ca="1">INDIRECT("AH2700_data!d" &amp;$A32)</f>
        <v>9.8188599999999996E-4</v>
      </c>
      <c r="H32">
        <f ca="1">C32*(1+AH2700_cal!$O$6*0.000001)</f>
        <v>5047.266177830923</v>
      </c>
      <c r="J32">
        <f t="shared" ca="1" si="3"/>
        <v>4998.0446647560593</v>
      </c>
      <c r="K32">
        <f t="shared" ca="1" si="4"/>
        <v>2.4528487299999999</v>
      </c>
      <c r="L32" s="37">
        <f t="shared" ca="1" si="0"/>
        <v>4.9076166671666122E-5</v>
      </c>
      <c r="O32" s="63"/>
      <c r="P32" s="37"/>
    </row>
    <row r="33" spans="1:16">
      <c r="A33">
        <v>911</v>
      </c>
      <c r="B33" t="s">
        <v>70</v>
      </c>
      <c r="C33" cm="1">
        <f t="array" aca="1" ref="C33" ca="1">INDIRECT("AH2700_data!A" &amp;A33)</f>
        <v>6041.4577129999998</v>
      </c>
      <c r="D33" cm="1">
        <f t="array" aca="1" ref="D33" ca="1">INDIRECT("AH2700_data!b" &amp;$A33)</f>
        <v>3.6621199999999998E-4</v>
      </c>
      <c r="E33" cm="1">
        <f t="array" aca="1" ref="E33" ca="1">INDIRECT("AH2700_data!c" &amp;$A33)</f>
        <v>4.3635950000000001</v>
      </c>
      <c r="F33" cm="1">
        <f t="array" aca="1" ref="F33" ca="1">INDIRECT("AH2700_data!d" &amp;$A33)</f>
        <v>1.089254E-3</v>
      </c>
      <c r="H33">
        <f ca="1">C33*(1+AH2700_cal!$O$6*0.000001)</f>
        <v>6041.4427123285723</v>
      </c>
      <c r="J33">
        <f t="shared" ca="1" si="3"/>
        <v>5992.2211992537086</v>
      </c>
      <c r="K33">
        <f t="shared" ca="1" si="4"/>
        <v>3.03187373</v>
      </c>
      <c r="L33" s="37">
        <f t="shared" ca="1" si="0"/>
        <v>5.0596825937894278E-5</v>
      </c>
      <c r="O33" s="63"/>
      <c r="P33" s="37"/>
    </row>
    <row r="34" spans="1:16">
      <c r="A34">
        <v>937</v>
      </c>
      <c r="B34" t="s">
        <v>71</v>
      </c>
      <c r="C34" cm="1">
        <f t="array" aca="1" ref="C34" ca="1">INDIRECT("AH2700_data!A" &amp;A34)</f>
        <v>7043.9733349999997</v>
      </c>
      <c r="D34" cm="1">
        <f t="array" aca="1" ref="D34" ca="1">INDIRECT("AH2700_data!b" &amp;$A34)</f>
        <v>3.7834499999999998E-4</v>
      </c>
      <c r="E34" cm="1">
        <f t="array" aca="1" ref="E34" ca="1">INDIRECT("AH2700_data!c" &amp;$A34)</f>
        <v>4.8052450000000002</v>
      </c>
      <c r="F34" cm="1">
        <f t="array" aca="1" ref="F34" ca="1">INDIRECT("AH2700_data!d" &amp;$A34)</f>
        <v>1.622182E-3</v>
      </c>
      <c r="H34">
        <f ca="1">C34*(1+AH2700_cal!$O$6*0.000001)</f>
        <v>7043.9558451267676</v>
      </c>
      <c r="J34">
        <f t="shared" ca="1" si="3"/>
        <v>6994.7343320519039</v>
      </c>
      <c r="K34">
        <f t="shared" ca="1" si="4"/>
        <v>3.4735237300000001</v>
      </c>
      <c r="L34" s="37">
        <f t="shared" ca="1" si="0"/>
        <v>4.9659123064664599E-5</v>
      </c>
      <c r="O34" s="63"/>
      <c r="P34" s="37"/>
    </row>
    <row r="35" spans="1:16">
      <c r="A35">
        <v>963</v>
      </c>
      <c r="B35" t="s">
        <v>72</v>
      </c>
      <c r="C35" cm="1">
        <f t="array" aca="1" ref="C35" ca="1">INDIRECT("AH2700_data!A" &amp;A35)</f>
        <v>8037.9916430000003</v>
      </c>
      <c r="D35" cm="1">
        <f t="array" aca="1" ref="D35" ca="1">INDIRECT("AH2700_data!b" &amp;$A35)</f>
        <v>4.1509199999999999E-4</v>
      </c>
      <c r="E35" cm="1">
        <f t="array" aca="1" ref="E35" ca="1">INDIRECT("AH2700_data!c" &amp;$A35)</f>
        <v>5.5054499999999997</v>
      </c>
      <c r="F35" cm="1">
        <f t="array" aca="1" ref="F35" ca="1">INDIRECT("AH2700_data!d" &amp;$A35)</f>
        <v>8.1515340000000002E-3</v>
      </c>
      <c r="H35">
        <f ca="1">C35*(1+AH2700_cal!$O$6*0.000001)</f>
        <v>8037.9716850234163</v>
      </c>
      <c r="J35">
        <f t="shared" ca="1" si="3"/>
        <v>7988.7501719485526</v>
      </c>
      <c r="K35">
        <f t="shared" ca="1" si="4"/>
        <v>4.1737287299999997</v>
      </c>
      <c r="L35" s="37">
        <f t="shared" ca="1" si="0"/>
        <v>5.2245077642501578E-5</v>
      </c>
      <c r="O35" s="63"/>
      <c r="P35" s="37"/>
    </row>
    <row r="36" spans="1:16">
      <c r="A36">
        <v>989</v>
      </c>
      <c r="B36" t="s">
        <v>73</v>
      </c>
      <c r="C36" cm="1">
        <f t="array" aca="1" ref="C36" ca="1">INDIRECT("AH2700_data!A" &amp;A36)</f>
        <v>9040.2664519999998</v>
      </c>
      <c r="D36" cm="1">
        <f t="array" aca="1" ref="D36" ca="1">INDIRECT("AH2700_data!b" &amp;$A36)</f>
        <v>4.3352400000000002E-4</v>
      </c>
      <c r="E36" cm="1">
        <f t="array" aca="1" ref="E36" ca="1">INDIRECT("AH2700_data!c" &amp;$A36)</f>
        <v>5.9494499999999997</v>
      </c>
      <c r="F36" cm="1">
        <f t="array" aca="1" ref="F36" ca="1">INDIRECT("AH2700_data!d" &amp;$A36)</f>
        <v>4.2008929999999998E-3</v>
      </c>
      <c r="H36">
        <f ca="1">C36*(1+AH2700_cal!$O$6*0.000001)</f>
        <v>9040.2440054195376</v>
      </c>
      <c r="J36">
        <f t="shared" ca="1" si="3"/>
        <v>8991.0224923446731</v>
      </c>
      <c r="K36">
        <f t="shared" ca="1" si="4"/>
        <v>4.6177287299999996</v>
      </c>
      <c r="L36" s="37">
        <f t="shared" ca="1" si="0"/>
        <v>5.1359327973339236E-5</v>
      </c>
      <c r="O36" s="63"/>
      <c r="P36" s="37"/>
    </row>
    <row r="37" spans="1:16">
      <c r="A37">
        <v>1015</v>
      </c>
      <c r="B37" t="s">
        <v>74</v>
      </c>
      <c r="C37" cm="1">
        <f t="array" aca="1" ref="C37" ca="1">INDIRECT("AH2700_data!A" &amp;A37)</f>
        <v>10034.22694</v>
      </c>
      <c r="D37" cm="1">
        <f t="array" aca="1" ref="D37" ca="1">INDIRECT("AH2700_data!b" &amp;$A37)</f>
        <v>8.2720899999999997E-4</v>
      </c>
      <c r="E37" cm="1">
        <f t="array" aca="1" ref="E37" ca="1">INDIRECT("AH2700_data!c" &amp;$A37)</f>
        <v>6.7191999999999998</v>
      </c>
      <c r="F37" cm="1">
        <f t="array" aca="1" ref="F37" ca="1">INDIRECT("AH2700_data!d" &amp;$A37)</f>
        <v>5.7671479999999997E-3</v>
      </c>
      <c r="H37">
        <f ca="1">C37*(1+AH2700_cal!$O$6*0.000001)</f>
        <v>10034.202025459752</v>
      </c>
      <c r="J37">
        <f t="shared" ca="1" si="3"/>
        <v>9984.9805123848873</v>
      </c>
      <c r="K37">
        <f t="shared" ca="1" si="4"/>
        <v>5.3874787299999998</v>
      </c>
      <c r="L37" s="37">
        <f t="shared" ca="1" si="0"/>
        <v>5.3955826186316864E-5</v>
      </c>
      <c r="O37" s="63"/>
      <c r="P37" s="37"/>
    </row>
    <row r="38" spans="1:16">
      <c r="A38">
        <v>1041</v>
      </c>
      <c r="B38" t="s">
        <v>55</v>
      </c>
      <c r="C38" cm="1">
        <f t="array" aca="1" ref="C38" ca="1">INDIRECT("AH2700_data!A" &amp;A38)</f>
        <v>10060.94758</v>
      </c>
      <c r="D38" cm="1">
        <f t="array" aca="1" ref="D38" ca="1">INDIRECT("AH2700_data!b" &amp;$A38)</f>
        <v>8.3940499999999999E-4</v>
      </c>
      <c r="E38" cm="1">
        <f t="array" aca="1" ref="E38" ca="1">INDIRECT("AH2700_data!c" &amp;$A38)</f>
        <v>6.7160500000000001</v>
      </c>
      <c r="F38" cm="1">
        <f t="array" aca="1" ref="F38" ca="1">INDIRECT("AH2700_data!d" &amp;$A38)</f>
        <v>6.4534869999999999E-3</v>
      </c>
      <c r="H38">
        <f ca="1">C38*(1+AH2700_cal!$O$6*0.000001)</f>
        <v>10060.922599113588</v>
      </c>
      <c r="J38">
        <f t="shared" ca="1" si="3"/>
        <v>10011.701086038724</v>
      </c>
      <c r="K38">
        <f t="shared" ca="1" si="4"/>
        <v>5.38432873</v>
      </c>
      <c r="L38" s="37">
        <f t="shared" ca="1" si="0"/>
        <v>5.3780358439870175E-5</v>
      </c>
      <c r="O38" s="63"/>
      <c r="P38" s="37"/>
    </row>
    <row r="39" spans="1:16">
      <c r="A39">
        <v>1067</v>
      </c>
      <c r="B39" t="s">
        <v>56</v>
      </c>
      <c r="C39" cm="1">
        <f t="array" aca="1" ref="C39" ca="1">INDIRECT("AH2700_data!A" &amp;A39)</f>
        <v>20052.319080000001</v>
      </c>
      <c r="D39" cm="1">
        <f t="array" aca="1" ref="D39" ca="1">INDIRECT("AH2700_data!b" &amp;$A39)</f>
        <v>1.3908989999999999E-3</v>
      </c>
      <c r="E39" cm="1">
        <f t="array" aca="1" ref="E39" ca="1">INDIRECT("AH2700_data!c" &amp;$A39)</f>
        <v>14.120850000000001</v>
      </c>
      <c r="F39" cm="1">
        <f t="array" aca="1" ref="F39" ca="1">INDIRECT("AH2700_data!d" &amp;$A39)</f>
        <v>9.9412019999999997E-3</v>
      </c>
      <c r="H39">
        <f ca="1">C39*(1+AH2700_cal!$O$6*0.000001)</f>
        <v>20052.269290981498</v>
      </c>
      <c r="J39">
        <f t="shared" ca="1" si="3"/>
        <v>20003.047777906635</v>
      </c>
      <c r="K39">
        <f t="shared" ca="1" si="4"/>
        <v>12.789128730000002</v>
      </c>
      <c r="L39" s="37">
        <f t="shared" ca="1" si="0"/>
        <v>6.3935900528746398E-5</v>
      </c>
      <c r="O39" s="63"/>
      <c r="P39" s="37"/>
    </row>
    <row r="40" spans="1:16">
      <c r="A40">
        <v>1093</v>
      </c>
      <c r="B40" t="s">
        <v>57</v>
      </c>
      <c r="C40" cm="1">
        <f t="array" aca="1" ref="C40" ca="1">INDIRECT("AH2700_data!A" &amp;A40)</f>
        <v>30063.99307</v>
      </c>
      <c r="D40" cm="1">
        <f t="array" aca="1" ref="D40" ca="1">INDIRECT("AH2700_data!b" &amp;$A40)</f>
        <v>5.6835970000000003E-3</v>
      </c>
      <c r="E40" cm="1">
        <f t="array" aca="1" ref="E40" ca="1">INDIRECT("AH2700_data!c" &amp;$A40)</f>
        <v>21.596</v>
      </c>
      <c r="F40" cm="1">
        <f t="array" aca="1" ref="F40" ca="1">INDIRECT("AH2700_data!d" &amp;$A40)</f>
        <v>5.1903757000000002E-2</v>
      </c>
      <c r="H40">
        <f ca="1">C40*(1+AH2700_cal!$O$6*0.000001)</f>
        <v>30063.918422439219</v>
      </c>
      <c r="J40">
        <f t="shared" ca="1" si="3"/>
        <v>30014.696909364357</v>
      </c>
      <c r="K40">
        <f t="shared" ca="1" si="4"/>
        <v>20.264278730000001</v>
      </c>
      <c r="L40" s="37">
        <f t="shared" ca="1" si="0"/>
        <v>6.751452060699537E-5</v>
      </c>
      <c r="O40" s="63"/>
      <c r="P40" s="37"/>
    </row>
    <row r="41" spans="1:16">
      <c r="A41">
        <v>1119</v>
      </c>
      <c r="B41" t="s">
        <v>58</v>
      </c>
      <c r="C41" cm="1">
        <f t="array" aca="1" ref="C41" ca="1">INDIRECT("AH2700_data!A" &amp;A41)</f>
        <v>40066.92568</v>
      </c>
      <c r="D41" cm="1">
        <f t="array" aca="1" ref="D41" ca="1">INDIRECT("AH2700_data!b" &amp;$A41)</f>
        <v>7.3500070000000004E-3</v>
      </c>
      <c r="E41" cm="1">
        <f t="array" aca="1" ref="E41" ca="1">INDIRECT("AH2700_data!c" &amp;$A41)</f>
        <v>32.052999999999997</v>
      </c>
      <c r="F41" cm="1">
        <f t="array" aca="1" ref="F41" ca="1">INDIRECT("AH2700_data!d" &amp;$A41)</f>
        <v>6.7163977999999999E-2</v>
      </c>
      <c r="H41">
        <f ca="1">C41*(1+AH2700_cal!$O$6*0.000001)</f>
        <v>40066.826195601403</v>
      </c>
      <c r="J41">
        <f t="shared" ca="1" si="3"/>
        <v>40017.604682526537</v>
      </c>
      <c r="K41">
        <f t="shared" ca="1" si="4"/>
        <v>30.721278729999998</v>
      </c>
      <c r="L41" s="37">
        <f t="shared" ca="1" si="0"/>
        <v>7.676940929803898E-5</v>
      </c>
      <c r="O41" s="63"/>
      <c r="P41" s="37"/>
    </row>
    <row r="42" spans="1:16">
      <c r="A42">
        <v>1145</v>
      </c>
      <c r="B42" t="s">
        <v>59</v>
      </c>
      <c r="C42" cm="1">
        <f t="array" aca="1" ref="C42" ca="1">INDIRECT("AH2700_data!A" &amp;A42)</f>
        <v>50072.950440000001</v>
      </c>
      <c r="D42" cm="1">
        <f t="array" aca="1" ref="D42" ca="1">INDIRECT("AH2700_data!b" &amp;$A42)</f>
        <v>7.2240159999999998E-3</v>
      </c>
      <c r="E42" cm="1">
        <f t="array" aca="1" ref="E42" ca="1">INDIRECT("AH2700_data!c" &amp;$A42)</f>
        <v>44.647500000000001</v>
      </c>
      <c r="F42" cm="1">
        <f t="array" aca="1" ref="F42" ca="1">INDIRECT("AH2700_data!d" &amp;$A42)</f>
        <v>6.7740312999999996E-2</v>
      </c>
      <c r="H42">
        <f ca="1">C42*(1+AH2700_cal!$O$6*0.000001)</f>
        <v>50072.826111085917</v>
      </c>
      <c r="J42">
        <f t="shared" ca="1" si="3"/>
        <v>50023.60459801105</v>
      </c>
      <c r="K42">
        <f t="shared" ca="1" si="4"/>
        <v>43.315778729999998</v>
      </c>
      <c r="L42" s="37">
        <f t="shared" ca="1" si="0"/>
        <v>8.6590678696757184E-5</v>
      </c>
      <c r="O42" s="63"/>
      <c r="P42" s="37"/>
    </row>
    <row r="43" spans="1:16">
      <c r="A43">
        <v>1171</v>
      </c>
      <c r="B43" t="s">
        <v>60</v>
      </c>
      <c r="C43" cm="1">
        <f t="array" aca="1" ref="C43" ca="1">INDIRECT("AH2700_data!A" &amp;A43)</f>
        <v>60084.297299999998</v>
      </c>
      <c r="D43" cm="1">
        <f t="array" aca="1" ref="D43" ca="1">INDIRECT("AH2700_data!b" &amp;$A43)</f>
        <v>9.4079750000000007E-3</v>
      </c>
      <c r="E43" cm="1">
        <f t="array" aca="1" ref="E43" ca="1">INDIRECT("AH2700_data!c" &amp;$A43)</f>
        <v>58.51</v>
      </c>
      <c r="F43" cm="1">
        <f t="array" aca="1" ref="F43" ca="1">INDIRECT("AH2700_data!d" &amp;$A43)</f>
        <v>9.9498744E-2</v>
      </c>
      <c r="H43">
        <f ca="1">C43*(1+AH2700_cal!$O$6*0.000001)</f>
        <v>60084.148113355892</v>
      </c>
      <c r="J43">
        <f t="shared" ca="1" si="3"/>
        <v>60034.926600281025</v>
      </c>
      <c r="K43">
        <f t="shared" ca="1" si="4"/>
        <v>57.178278729999995</v>
      </c>
      <c r="L43" s="37">
        <f t="shared" ca="1" si="0"/>
        <v>9.5241690076010445E-5</v>
      </c>
      <c r="O43" s="63"/>
      <c r="P43" s="37"/>
    </row>
    <row r="44" spans="1:16">
      <c r="A44">
        <v>1197</v>
      </c>
      <c r="B44" t="s">
        <v>61</v>
      </c>
      <c r="C44" cm="1">
        <f t="array" aca="1" ref="C44" ca="1">INDIRECT("AH2700_data!A" &amp;A44)</f>
        <v>70075.935450000004</v>
      </c>
      <c r="D44" cm="1">
        <f t="array" aca="1" ref="D44" ca="1">INDIRECT("AH2700_data!b" &amp;$A44)</f>
        <v>3.3996286562911301E-2</v>
      </c>
      <c r="E44" cm="1">
        <f t="array" aca="1" ref="E44" ca="1">INDIRECT("AH2700_data!c" &amp;$A44)</f>
        <v>73.069999999999993</v>
      </c>
      <c r="F44" cm="1">
        <f t="array" aca="1" ref="F44" ca="1">INDIRECT("AH2700_data!d" &amp;$A44)</f>
        <v>0.27586228448267502</v>
      </c>
      <c r="H44">
        <f ca="1">C44*(1+AH2700_cal!$O$6*0.000001)</f>
        <v>70075.761454561725</v>
      </c>
      <c r="J44">
        <f t="shared" ca="1" si="3"/>
        <v>70026.539941486859</v>
      </c>
      <c r="K44">
        <f t="shared" ca="1" si="4"/>
        <v>71.73827872999999</v>
      </c>
      <c r="L44" s="37">
        <f t="shared" ca="1" si="0"/>
        <v>1.0244441434625134E-4</v>
      </c>
      <c r="O44" s="63"/>
      <c r="P44" s="37"/>
    </row>
    <row r="45" spans="1:16">
      <c r="A45">
        <v>1223</v>
      </c>
      <c r="B45" t="s">
        <v>62</v>
      </c>
      <c r="C45" cm="1">
        <f t="array" aca="1" ref="C45" ca="1">INDIRECT("AH2700_data!A" &amp;A45)</f>
        <v>80087.318150000006</v>
      </c>
      <c r="D45" cm="1">
        <f t="array" aca="1" ref="D45" ca="1">INDIRECT("AH2700_data!b" &amp;$A45)</f>
        <v>4.28803859599158E-2</v>
      </c>
      <c r="E45" cm="1">
        <f t="array" aca="1" ref="E45" ca="1">INDIRECT("AH2700_data!c" &amp;$A45)</f>
        <v>91.559999999999903</v>
      </c>
      <c r="F45" cm="1">
        <f t="array" aca="1" ref="F45" ca="1">INDIRECT("AH2700_data!d" &amp;$A45)</f>
        <v>0.36386810797320501</v>
      </c>
      <c r="H45">
        <f ca="1">C45*(1+AH2700_cal!$O$6*0.000001)</f>
        <v>80087.119296742705</v>
      </c>
      <c r="J45">
        <f t="shared" ca="1" si="3"/>
        <v>80037.897783667839</v>
      </c>
      <c r="K45">
        <f t="shared" ca="1" si="4"/>
        <v>90.2282787299999</v>
      </c>
      <c r="L45" s="37">
        <f t="shared" ca="1" si="0"/>
        <v>1.1273194477680481E-4</v>
      </c>
      <c r="O45" s="63"/>
      <c r="P45" s="37"/>
    </row>
    <row r="46" spans="1:16">
      <c r="A46">
        <v>1249</v>
      </c>
      <c r="B46" t="s">
        <v>63</v>
      </c>
      <c r="C46" cm="1">
        <f t="array" aca="1" ref="C46" ca="1">INDIRECT("AH2700_data!A" &amp;A46)</f>
        <v>90089.926299999905</v>
      </c>
      <c r="D46" cm="1">
        <f t="array" aca="1" ref="D46" ca="1">INDIRECT("AH2700_data!b" &amp;$A46)</f>
        <v>4.5231736646326598E-2</v>
      </c>
      <c r="E46" cm="1">
        <f t="array" aca="1" ref="E46" ca="1">INDIRECT("AH2700_data!c" &amp;$A46)</f>
        <v>110.884999999999</v>
      </c>
      <c r="F46" cm="1">
        <f t="array" aca="1" ref="F46" ca="1">INDIRECT("AH2700_data!d" &amp;$A46)</f>
        <v>0.39531632903284097</v>
      </c>
      <c r="H46">
        <f ca="1">C46*(1+AH2700_cal!$O$6*0.000001)</f>
        <v>90089.702610710418</v>
      </c>
      <c r="J46">
        <f t="shared" ca="1" si="3"/>
        <v>90040.481097635551</v>
      </c>
      <c r="K46">
        <f t="shared" ca="1" si="4"/>
        <v>109.55327872999899</v>
      </c>
      <c r="L46" s="37">
        <f t="shared" ca="1" si="0"/>
        <v>1.2167113879723134E-4</v>
      </c>
      <c r="O46" s="63"/>
      <c r="P46" s="37"/>
    </row>
    <row r="47" spans="1:16">
      <c r="A47">
        <v>1275</v>
      </c>
      <c r="B47" t="s">
        <v>64</v>
      </c>
      <c r="C47" cm="1">
        <f t="array" aca="1" ref="C47" ca="1">INDIRECT("AH2700_data!A" &amp;A47)</f>
        <v>100101.383899999</v>
      </c>
      <c r="D47" cm="1">
        <f t="array" aca="1" ref="D47" ca="1">INDIRECT("AH2700_data!b" &amp;$A47)</f>
        <v>3.3296996861366598E-2</v>
      </c>
      <c r="E47" cm="1">
        <f t="array" aca="1" ref="E47" ca="1">INDIRECT("AH2700_data!c" &amp;$A47)</f>
        <v>133.07499999999999</v>
      </c>
      <c r="F47" cm="1">
        <f t="array" aca="1" ref="F47" ca="1">INDIRECT("AH2700_data!d" &amp;$A47)</f>
        <v>0.55486484840905104</v>
      </c>
      <c r="H47">
        <f ca="1">C47*(1+AH2700_cal!$O$6*0.000001)</f>
        <v>100101.13535270451</v>
      </c>
      <c r="J47">
        <f t="shared" ca="1" si="3"/>
        <v>100051.91383962965</v>
      </c>
      <c r="K47">
        <f t="shared" ca="1" si="4"/>
        <v>131.74327872999999</v>
      </c>
      <c r="L47" s="37">
        <f t="shared" ca="1" si="0"/>
        <v>1.3167492122256405E-4</v>
      </c>
      <c r="O47" s="63"/>
      <c r="P47" s="37"/>
    </row>
    <row r="48" spans="1:16">
      <c r="A48">
        <v>1303</v>
      </c>
      <c r="B48" t="s">
        <v>45</v>
      </c>
      <c r="C48" cm="1">
        <f t="array" aca="1" ref="C48" ca="1">INDIRECT("AH2700_data!A" &amp;A48)</f>
        <v>100015.947</v>
      </c>
      <c r="D48" cm="1">
        <f t="array" aca="1" ref="D48" ca="1">INDIRECT("AH2700_data!b" &amp;$A48)</f>
        <v>6.5304670582076604E-2</v>
      </c>
      <c r="E48" cm="1">
        <f t="array" aca="1" ref="E48" ca="1">INDIRECT("AH2700_data!c" &amp;$A48)</f>
        <v>135.54499999999999</v>
      </c>
      <c r="F48" cm="1">
        <f t="array" aca="1" ref="F48" ca="1">INDIRECT("AH2700_data!d" &amp;$A48)</f>
        <v>0.54173332923127004</v>
      </c>
      <c r="H48">
        <f ca="1">C48*(1+AH2700_cal!$O$6*0.000001)</f>
        <v>100015.69866484155</v>
      </c>
      <c r="J48">
        <f t="shared" ca="1" si="3"/>
        <v>99966.477151766681</v>
      </c>
      <c r="K48">
        <f t="shared" ca="1" si="4"/>
        <v>134.21327872999998</v>
      </c>
      <c r="L48" s="37">
        <f t="shared" ca="1" si="0"/>
        <v>1.3425828593143345E-4</v>
      </c>
      <c r="O48" s="63"/>
      <c r="P48" s="37"/>
    </row>
    <row r="49" spans="1:16">
      <c r="A49">
        <v>1329</v>
      </c>
      <c r="B49" t="s">
        <v>46</v>
      </c>
      <c r="C49" cm="1">
        <f t="array" aca="1" ref="C49" ca="1">INDIRECT("AH2700_data!A" &amp;A49)</f>
        <v>200421.712</v>
      </c>
      <c r="D49" cm="1">
        <f t="array" aca="1" ref="D49" ca="1">INDIRECT("AH2700_data!b" &amp;$A49)</f>
        <v>0.115481600266357</v>
      </c>
      <c r="E49" cm="1">
        <f t="array" aca="1" ref="E49" ca="1">INDIRECT("AH2700_data!c" &amp;$A49)</f>
        <v>482.78</v>
      </c>
      <c r="F49" cm="1">
        <f t="array" aca="1" ref="F49" ca="1">INDIRECT("AH2700_data!d" &amp;$A49)</f>
        <v>0.900888450364419</v>
      </c>
      <c r="H49">
        <f ca="1">C49*(1+AH2700_cal!$O$6*0.000001)</f>
        <v>200421.2143617823</v>
      </c>
      <c r="J49">
        <f t="shared" ca="1" si="3"/>
        <v>200371.99284870745</v>
      </c>
      <c r="K49">
        <f t="shared" ca="1" si="4"/>
        <v>481.44827872999997</v>
      </c>
      <c r="L49" s="37">
        <f t="shared" ca="1" si="0"/>
        <v>2.4027723230437772E-4</v>
      </c>
      <c r="O49" s="63"/>
      <c r="P49" s="37"/>
    </row>
    <row r="50" spans="1:16">
      <c r="A50">
        <v>1355</v>
      </c>
      <c r="B50" t="s">
        <v>47</v>
      </c>
      <c r="C50" cm="1">
        <f t="array" aca="1" ref="C50" ca="1">INDIRECT("AH2700_data!A" &amp;A50)</f>
        <v>300392.136</v>
      </c>
      <c r="D50" cm="1">
        <f t="array" aca="1" ref="D50" ca="1">INDIRECT("AH2700_data!b" &amp;$A50)</f>
        <v>0.410942818411278</v>
      </c>
      <c r="E50" cm="1">
        <f t="array" aca="1" ref="E50" ca="1">INDIRECT("AH2700_data!c" &amp;$A50)</f>
        <v>936.55</v>
      </c>
      <c r="F50" cm="1">
        <f t="array" aca="1" ref="F50" ca="1">INDIRECT("AH2700_data!d" &amp;$A50)</f>
        <v>3.9683119837028902</v>
      </c>
      <c r="H50">
        <f ca="1">C50*(1+AH2700_cal!$O$6*0.000001)</f>
        <v>300391.39013965544</v>
      </c>
      <c r="J50">
        <f t="shared" ca="1" si="3"/>
        <v>300342.16862658056</v>
      </c>
      <c r="K50">
        <f t="shared" ca="1" si="4"/>
        <v>935.21827872999995</v>
      </c>
      <c r="L50" s="37">
        <f t="shared" ca="1" si="0"/>
        <v>3.1138427314639569E-4</v>
      </c>
      <c r="O50" s="63"/>
      <c r="P50" s="37"/>
    </row>
    <row r="51" spans="1:16">
      <c r="A51">
        <v>1381</v>
      </c>
      <c r="B51" t="s">
        <v>48</v>
      </c>
      <c r="C51" cm="1">
        <f t="array" aca="1" ref="C51" ca="1">INDIRECT("AH2700_data!A" &amp;A51)</f>
        <v>400791.76799999998</v>
      </c>
      <c r="D51" cm="1">
        <f t="array" aca="1" ref="D51" ca="1">INDIRECT("AH2700_data!b" &amp;$A51)</f>
        <v>0.64946593443944201</v>
      </c>
      <c r="E51" cm="1">
        <f t="array" aca="1" ref="E51" ca="1">INDIRECT("AH2700_data!c" &amp;$A51)</f>
        <v>1670.35</v>
      </c>
      <c r="F51" cm="1">
        <f t="array" aca="1" ref="F51" ca="1">INDIRECT("AH2700_data!d" &amp;$A51)</f>
        <v>4.6505376033314603</v>
      </c>
      <c r="H51">
        <f ca="1">C51*(1+AH2700_cal!$O$6*0.000001)</f>
        <v>400790.77285182418</v>
      </c>
      <c r="J51">
        <f t="shared" ca="1" si="3"/>
        <v>400741.5513387493</v>
      </c>
      <c r="K51">
        <f t="shared" ca="1" si="4"/>
        <v>1669.01827873</v>
      </c>
      <c r="L51" s="37">
        <f t="shared" ca="1" si="0"/>
        <v>4.1648246186459678E-4</v>
      </c>
      <c r="O51" s="63"/>
      <c r="P51" s="37"/>
    </row>
    <row r="52" spans="1:16">
      <c r="A52">
        <v>1407</v>
      </c>
      <c r="B52" t="s">
        <v>49</v>
      </c>
      <c r="C52" cm="1">
        <f t="array" aca="1" ref="C52" ca="1">INDIRECT("AH2700_data!A" &amp;A52)</f>
        <v>500612.38</v>
      </c>
      <c r="D52" cm="1">
        <f t="array" aca="1" ref="D52" ca="1">INDIRECT("AH2700_data!b" &amp;$A52)</f>
        <v>0.66377707101004302</v>
      </c>
      <c r="E52" cm="1">
        <f t="array" aca="1" ref="E52" ca="1">INDIRECT("AH2700_data!c" &amp;$A52)</f>
        <v>2631.55</v>
      </c>
      <c r="F52" cm="1">
        <f t="array" aca="1" ref="F52" ca="1">INDIRECT("AH2700_data!d" &amp;$A52)</f>
        <v>5.4906739112790097</v>
      </c>
      <c r="H52">
        <f ca="1">C52*(1+AH2700_cal!$O$6*0.000001)</f>
        <v>500611.13700167387</v>
      </c>
      <c r="J52">
        <f t="shared" ca="1" si="3"/>
        <v>500561.91548859898</v>
      </c>
      <c r="K52">
        <f t="shared" ca="1" si="4"/>
        <v>2630.2182787300003</v>
      </c>
      <c r="L52" s="37">
        <f t="shared" ca="1" si="0"/>
        <v>5.2545313523555653E-4</v>
      </c>
      <c r="O52" s="63"/>
      <c r="P52" s="37"/>
    </row>
    <row r="53" spans="1:16">
      <c r="A53">
        <v>1433</v>
      </c>
      <c r="B53" t="s">
        <v>50</v>
      </c>
      <c r="C53" cm="1">
        <f t="array" aca="1" ref="C53" ca="1">INDIRECT("AH2700_data!A" &amp;A53)</f>
        <v>600591.81200000003</v>
      </c>
      <c r="D53" cm="1">
        <f t="array" aca="1" ref="D53" ca="1">INDIRECT("AH2700_data!b" &amp;$A53)</f>
        <v>0.74935705774801398</v>
      </c>
      <c r="E53" cm="1">
        <f t="array" aca="1" ref="E53" ca="1">INDIRECT("AH2700_data!c" &amp;$A53)</f>
        <v>3674.25</v>
      </c>
      <c r="F53" cm="1">
        <f t="array" aca="1" ref="F53" ca="1">INDIRECT("AH2700_data!d" &amp;$A53)</f>
        <v>8.2757174915532197</v>
      </c>
      <c r="H53">
        <f ca="1">C53*(1+AH2700_cal!$O$6*0.000001)</f>
        <v>600590.32075718057</v>
      </c>
      <c r="J53">
        <f t="shared" ca="1" si="3"/>
        <v>600541.09924410575</v>
      </c>
      <c r="K53">
        <f t="shared" ca="1" si="4"/>
        <v>3672.9182787300001</v>
      </c>
      <c r="L53" s="37">
        <f t="shared" ca="1" si="0"/>
        <v>6.1160148461996365E-4</v>
      </c>
      <c r="O53" s="63"/>
      <c r="P53" s="37"/>
    </row>
    <row r="54" spans="1:16">
      <c r="A54">
        <v>1459</v>
      </c>
      <c r="B54" t="s">
        <v>51</v>
      </c>
      <c r="C54" cm="1">
        <f t="array" aca="1" ref="C54" ca="1">INDIRECT("AH2700_data!A" &amp;A54)</f>
        <v>701006.25</v>
      </c>
      <c r="D54" cm="1">
        <f t="array" aca="1" ref="D54" ca="1">INDIRECT("AH2700_data!b" &amp;$A54)</f>
        <v>2.4309463177941</v>
      </c>
      <c r="E54" cm="1">
        <f t="array" aca="1" ref="E54" ca="1">INDIRECT("AH2700_data!c" &amp;$A54)</f>
        <v>4883.3500000000004</v>
      </c>
      <c r="F54" cm="1">
        <f t="array" aca="1" ref="F54" ca="1">INDIRECT("AH2700_data!d" &amp;$A54)</f>
        <v>36.380317480747699</v>
      </c>
      <c r="H54">
        <f ca="1">C54*(1+AH2700_cal!$O$6*0.000001)</f>
        <v>701004.50943258661</v>
      </c>
      <c r="J54">
        <f t="shared" ca="1" si="3"/>
        <v>700955.28791951179</v>
      </c>
      <c r="K54">
        <f t="shared" ca="1" si="4"/>
        <v>4882.01827873</v>
      </c>
      <c r="L54" s="37">
        <f t="shared" ca="1" si="0"/>
        <v>6.9648069753781286E-4</v>
      </c>
      <c r="O54" s="63"/>
      <c r="P54" s="37"/>
    </row>
    <row r="55" spans="1:16">
      <c r="A55">
        <v>1485</v>
      </c>
      <c r="B55" t="s">
        <v>52</v>
      </c>
      <c r="C55" cm="1">
        <f t="array" aca="1" ref="C55" ca="1">INDIRECT("AH2700_data!A" &amp;A55)</f>
        <v>800991.22499999905</v>
      </c>
      <c r="D55" cm="1">
        <f t="array" aca="1" ref="D55" ca="1">INDIRECT("AH2700_data!b" &amp;$A55)</f>
        <v>4.1985562994947596</v>
      </c>
      <c r="E55" cm="1">
        <f t="array" aca="1" ref="E55" ca="1">INDIRECT("AH2700_data!c" &amp;$A55)</f>
        <v>6379</v>
      </c>
      <c r="F55" cm="1">
        <f t="array" aca="1" ref="F55" ca="1">INDIRECT("AH2700_data!d" &amp;$A55)</f>
        <v>37.802116342871599</v>
      </c>
      <c r="H55">
        <f ca="1">C55*(1+AH2700_cal!$O$6*0.000001)</f>
        <v>800989.2361743293</v>
      </c>
      <c r="J55">
        <f t="shared" ca="1" si="3"/>
        <v>800940.01466125448</v>
      </c>
      <c r="K55">
        <f t="shared" ca="1" si="4"/>
        <v>6377.6682787299997</v>
      </c>
      <c r="L55" s="37">
        <f t="shared" ca="1" si="0"/>
        <v>7.962728995912808E-4</v>
      </c>
      <c r="O55" s="63"/>
      <c r="P55" s="37"/>
    </row>
    <row r="56" spans="1:16">
      <c r="A56">
        <v>1511</v>
      </c>
      <c r="B56" t="s">
        <v>53</v>
      </c>
      <c r="C56" cm="1">
        <f t="array" aca="1" ref="C56" ca="1">INDIRECT("AH2700_data!A" &amp;A56)</f>
        <v>901403.07</v>
      </c>
      <c r="D56" cm="1">
        <f t="array" aca="1" ref="D56" ca="1">INDIRECT("AH2700_data!b" &amp;$A56)</f>
        <v>4.2022731943596101</v>
      </c>
      <c r="E56" cm="1">
        <f t="array" aca="1" ref="E56" ca="1">INDIRECT("AH2700_data!c" &amp;$A56)</f>
        <v>8020.5</v>
      </c>
      <c r="F56" cm="1">
        <f t="array" aca="1" ref="F56" ca="1">INDIRECT("AH2700_data!d" &amp;$A56)</f>
        <v>43.871972830042601</v>
      </c>
      <c r="H56">
        <f ca="1">C56*(1+AH2700_cal!$O$6*0.000001)</f>
        <v>901400.83185617463</v>
      </c>
      <c r="J56">
        <f t="shared" ca="1" si="3"/>
        <v>901351.6103430998</v>
      </c>
      <c r="K56">
        <f t="shared" ca="1" si="4"/>
        <v>8019.1682787299997</v>
      </c>
      <c r="L56" s="37">
        <f t="shared" ca="1" si="0"/>
        <v>8.8968258188139272E-4</v>
      </c>
      <c r="O56" s="63"/>
      <c r="P56" s="37"/>
    </row>
    <row r="57" spans="1:16">
      <c r="A57">
        <v>1537</v>
      </c>
      <c r="B57" t="s">
        <v>54</v>
      </c>
      <c r="C57" cm="1">
        <f t="array" aca="1" ref="C57" ca="1">INDIRECT("AH2700_data!A" &amp;A57)</f>
        <v>1001391.8149999999</v>
      </c>
      <c r="D57" cm="1">
        <f t="array" aca="1" ref="D57" ca="1">INDIRECT("AH2700_data!b" &amp;$A57)</f>
        <v>4.8028403054816602</v>
      </c>
      <c r="E57" cm="1">
        <f t="array" aca="1" ref="E57" ca="1">INDIRECT("AH2700_data!c" &amp;$A57)</f>
        <v>9972</v>
      </c>
      <c r="F57" cm="1">
        <f t="array" aca="1" ref="F57" ca="1">INDIRECT("AH2700_data!d" &amp;$A57)</f>
        <v>40.570925550201501</v>
      </c>
      <c r="H57">
        <f ca="1">C57*(1+AH2700_cal!$O$6*0.000001)</f>
        <v>1001389.3285885575</v>
      </c>
      <c r="J57">
        <f t="shared" ca="1" si="3"/>
        <v>1001340.1070754827</v>
      </c>
      <c r="K57">
        <f t="shared" ca="1" si="4"/>
        <v>9970.6682787299997</v>
      </c>
      <c r="L57" s="37">
        <f t="shared" ca="1" si="0"/>
        <v>9.9573243978515625E-4</v>
      </c>
      <c r="O57" s="63"/>
      <c r="P57" s="37"/>
    </row>
    <row r="59" spans="1:16">
      <c r="A59">
        <v>1563</v>
      </c>
      <c r="C59" cm="1">
        <f t="array" aca="1" ref="C59" ca="1">INDIRECT("AH2700_data!A" &amp;A59)</f>
        <v>1000.147072</v>
      </c>
      <c r="D59" cm="1">
        <f t="array" aca="1" ref="D59" ca="1">INDIRECT("AH2700_data!b" &amp;$A59)</f>
        <v>1.4352700097774899E-5</v>
      </c>
      <c r="E59" cm="1">
        <f t="array" aca="1" ref="E59" ca="1">INDIRECT("AH2700_data!c" &amp;$A59)</f>
        <v>0.108247</v>
      </c>
      <c r="F59" cm="1">
        <f t="array" aca="1" ref="F59" ca="1">INDIRECT("AH2700_data!d" &amp;$A59)</f>
        <v>1.55598843183359E-4</v>
      </c>
      <c r="H59">
        <f ca="1">C59*(1+AH2700_cal!$O$6*0.000001)</f>
        <v>1000.1445886791992</v>
      </c>
      <c r="J59">
        <f ca="1">H59-H$60</f>
        <v>1000.1393967725904</v>
      </c>
      <c r="K59">
        <f ca="1">E59-E$60</f>
        <v>0.108128645</v>
      </c>
      <c r="L59" s="37">
        <f t="shared" ref="L59:L88" ca="1" si="5">K59*0.000000001/(10000*J59*0.000000000001)</f>
        <v>1.0811357431666705E-5</v>
      </c>
      <c r="M59" s="106" t="s">
        <v>299</v>
      </c>
      <c r="O59" t="str" cm="1">
        <f t="array" aca="1" ref="O59" ca="1">INDIRECT("AH2700_data!B" &amp;A59-24)</f>
        <v>UB1000 measure After Tpye 1412BC sn: 4556 Calibration  20.10deg, 1017.52 mbar, 39.6%RH</v>
      </c>
    </row>
    <row r="60" spans="1:16">
      <c r="A60">
        <v>1589</v>
      </c>
      <c r="C60" cm="1">
        <f t="array" aca="1" ref="C60" ca="1">INDIRECT("AH2700_data!A" &amp;A60)</f>
        <v>5.1919195000000003E-3</v>
      </c>
      <c r="D60" cm="1">
        <f t="array" aca="1" ref="D60" ca="1">INDIRECT("AH2700_data!b" &amp;$A60)</f>
        <v>1.9850175691918002E-6</v>
      </c>
      <c r="E60" cm="1">
        <f t="array" aca="1" ref="E60" ca="1">INDIRECT("AH2700_data!c" &amp;$A60)</f>
        <v>1.18355E-4</v>
      </c>
      <c r="F60" cm="1">
        <f t="array" aca="1" ref="F60" ca="1">INDIRECT("AH2700_data!d" &amp;$A60)</f>
        <v>1.73276513122811E-6</v>
      </c>
      <c r="H60">
        <f ca="1">C60*(1+AH2700_cal!$O$6*0.000001)</f>
        <v>5.1919066086942604E-3</v>
      </c>
      <c r="J60">
        <f ca="1">H60-H$60</f>
        <v>0</v>
      </c>
      <c r="K60">
        <f ca="1">E60-E$60</f>
        <v>0</v>
      </c>
      <c r="L60" s="37" t="e">
        <f t="shared" ca="1" si="5"/>
        <v>#DIV/0!</v>
      </c>
      <c r="O60" t="str" cm="1">
        <f t="array" aca="1" ref="O60" ca="1">INDIRECT("AH2700_data!B" &amp;A60-24)</f>
        <v>U_connector Zero Point Check, 19.87 degree, 39.7% RH, 1017.19mbar</v>
      </c>
    </row>
    <row r="61" spans="1:16">
      <c r="A61">
        <v>1615</v>
      </c>
      <c r="C61" cm="1">
        <f t="array" aca="1" ref="C61" ca="1">INDIRECT("AH2700_data!A" &amp;A61)</f>
        <v>1000.139332</v>
      </c>
      <c r="D61" cm="1">
        <f t="array" aca="1" ref="D61" ca="1">INDIRECT("AH2700_data!b" &amp;$A61)</f>
        <v>7.4833147546543202E-6</v>
      </c>
      <c r="E61" cm="1">
        <f t="array" aca="1" ref="E61" ca="1">INDIRECT("AH2700_data!c" &amp;$A61)</f>
        <v>0.104250499999999</v>
      </c>
      <c r="F61" cm="1">
        <f t="array" aca="1" ref="F61" ca="1">INDIRECT("AH2700_data!d" &amp;$A61)</f>
        <v>4.8628695232341202E-5</v>
      </c>
      <c r="H61">
        <f ca="1">C61*(1+AH2700_cal!$O$6*0.000001)</f>
        <v>1000.1368486984172</v>
      </c>
      <c r="J61">
        <f t="shared" ref="J61:J63" ca="1" si="6">H61-H$60</f>
        <v>1000.1316567918085</v>
      </c>
      <c r="K61">
        <f t="shared" ref="K61:K63" ca="1" si="7">E61-E$60</f>
        <v>0.104132144999999</v>
      </c>
      <c r="L61" s="37">
        <f t="shared" ca="1" si="5"/>
        <v>1.0411843710060224E-5</v>
      </c>
      <c r="O61" t="str" cm="1">
        <f t="array" aca="1" ref="O61" ca="1">INDIRECT("AH2700_data!B" &amp;A61-24)</f>
        <v>UB1000 measurement @19/10/2020  20.27deg, 1006.12 mbar, 58.2%RH</v>
      </c>
    </row>
    <row r="62" spans="1:16">
      <c r="A62">
        <v>1641</v>
      </c>
      <c r="C62" cm="1">
        <f t="array" aca="1" ref="C62" ca="1">INDIRECT("AH2700_data!A" &amp;A62)</f>
        <v>1000.14389499999</v>
      </c>
      <c r="D62" cm="1">
        <f t="array" aca="1" ref="D62" ca="1">INDIRECT("AH2700_data!b" &amp;$A62)</f>
        <v>7.4161984798687097E-6</v>
      </c>
      <c r="E62" cm="1">
        <f t="array" aca="1" ref="E62" ca="1">INDIRECT("AH2700_data!c" &amp;$A62)</f>
        <v>0.13881599999999999</v>
      </c>
      <c r="F62" cm="1">
        <f t="array" aca="1" ref="F62" ca="1">INDIRECT("AH2700_data!d" &amp;$A62)</f>
        <v>5.3702886328393602E-5</v>
      </c>
      <c r="H62">
        <f ca="1">C62*(1+AH2700_cal!$O$6*0.000001)</f>
        <v>1000.1414116870776</v>
      </c>
      <c r="J62">
        <f t="shared" ca="1" si="6"/>
        <v>1000.1362197804689</v>
      </c>
      <c r="K62">
        <f t="shared" ca="1" si="7"/>
        <v>0.13869764500000001</v>
      </c>
      <c r="L62" s="37">
        <f t="shared" ca="1" si="5"/>
        <v>1.3867875421054577E-5</v>
      </c>
      <c r="O62" t="str" cm="1">
        <f t="array" aca="1" ref="O62" ca="1">INDIRECT("AH2700_data!B" &amp;A62-24)</f>
        <v>UB1000 measurement @20/10/2020  20.44deg, 1012.36 mbar, 53.2%RH</v>
      </c>
    </row>
    <row r="63" spans="1:16">
      <c r="A63">
        <v>1667</v>
      </c>
      <c r="C63" cm="1">
        <f t="array" aca="1" ref="C63" ca="1">INDIRECT("AH2700_data!A" &amp;A63)</f>
        <v>1000.15113099999</v>
      </c>
      <c r="D63" cm="1">
        <f t="array" aca="1" ref="D63" ca="1">INDIRECT("AH2700_data!b" &amp;$A63)</f>
        <v>3.0000000265317999E-6</v>
      </c>
      <c r="E63" cm="1">
        <f t="array" aca="1" ref="E63" ca="1">INDIRECT("AH2700_data!c" &amp;$A63)</f>
        <v>0.108238499999999</v>
      </c>
      <c r="F63" cm="1">
        <f t="array" aca="1" ref="F63" ca="1">INDIRECT("AH2700_data!d" &amp;$A63)</f>
        <v>5.0326434405786901E-5</v>
      </c>
      <c r="H63">
        <f ca="1">C63*(1+AH2700_cal!$O$6*0.000001)</f>
        <v>1000.1486476691108</v>
      </c>
      <c r="J63">
        <f t="shared" ca="1" si="6"/>
        <v>1000.1434557625021</v>
      </c>
      <c r="K63">
        <f t="shared" ca="1" si="7"/>
        <v>0.108120144999999</v>
      </c>
      <c r="L63" s="37">
        <f t="shared" ca="1" si="5"/>
        <v>1.0810463676690161E-5</v>
      </c>
      <c r="O63" t="str" cm="1">
        <f t="array" aca="1" ref="O63" ca="1">INDIRECT("AH2700_data!B" &amp;A63-24)</f>
        <v>UB1000 measurement @23/10/2020  20.12deg, 1012.18 mbar, 50.3%RH</v>
      </c>
    </row>
    <row r="64" spans="1:16">
      <c r="A64">
        <v>1693</v>
      </c>
      <c r="C64" cm="1">
        <f t="array" aca="1" ref="C64" ca="1">INDIRECT("AH2700_data!A" &amp;A64)</f>
        <v>49.275009605000001</v>
      </c>
      <c r="D64" cm="1">
        <f t="array" aca="1" ref="D64" ca="1">INDIRECT("AH2700_data!b" &amp;$A64)</f>
        <v>9.6652198627085698E-6</v>
      </c>
      <c r="E64" cm="1">
        <f t="array" aca="1" ref="E64" ca="1">INDIRECT("AH2700_data!c" &amp;$A64)</f>
        <v>1.19671825</v>
      </c>
      <c r="F64" cm="1">
        <f t="array" aca="1" ref="F64" ca="1">INDIRECT("AH2700_data!d" &amp;$A64)</f>
        <v>3.49071464746107E-4</v>
      </c>
      <c r="H64">
        <f ca="1">C64*(1+AH2700_cal!$O$6*0.000001)</f>
        <v>49.274887257337603</v>
      </c>
      <c r="J64">
        <f ca="1">H64-H$64</f>
        <v>0</v>
      </c>
      <c r="K64">
        <f ca="1">E64-E$64</f>
        <v>0</v>
      </c>
      <c r="L64" s="37" t="e">
        <f t="shared" ca="1" si="5"/>
        <v>#DIV/0!</v>
      </c>
      <c r="O64" t="str" cm="1">
        <f t="array" aca="1" ref="O64" ca="1">INDIRECT("AH2700_data!B" &amp;A64-24)</f>
        <v xml:space="preserve">GR sn:4556 100pF Dail 0 20.05°C </v>
      </c>
    </row>
    <row r="65" spans="1:15">
      <c r="A65">
        <v>1719</v>
      </c>
      <c r="B65" t="s">
        <v>75</v>
      </c>
      <c r="C65" cm="1">
        <f t="array" aca="1" ref="C65" ca="1">INDIRECT("AH2700_data!A" &amp;A65)</f>
        <v>145.95751159999901</v>
      </c>
      <c r="D65" cm="1">
        <f t="array" aca="1" ref="D65" ca="1">INDIRECT("AH2700_data!b" &amp;$A65)</f>
        <v>2.86764711903046E-5</v>
      </c>
      <c r="E65" cm="1">
        <f t="array" aca="1" ref="E65" ca="1">INDIRECT("AH2700_data!c" &amp;$A65)</f>
        <v>1.27440745</v>
      </c>
      <c r="F65" cm="1">
        <f t="array" aca="1" ref="F65" ca="1">INDIRECT("AH2700_data!d" &amp;$A65)</f>
        <v>3.8384221693293702E-4</v>
      </c>
      <c r="H65">
        <f ca="1">C65*(1+AH2700_cal!$O$6*0.000001)</f>
        <v>145.9571491939742</v>
      </c>
      <c r="J65">
        <f ca="1">H65-H$64</f>
        <v>96.682261936636593</v>
      </c>
      <c r="K65">
        <f ca="1">E65-E$64</f>
        <v>7.7689200000000014E-2</v>
      </c>
      <c r="L65" s="37">
        <f t="shared" ca="1" si="5"/>
        <v>8.0355174200326214E-5</v>
      </c>
      <c r="M65" s="103">
        <f ca="1">(J65-J18)/J18*100</f>
        <v>1.5919359219490576E-2</v>
      </c>
      <c r="N65" s="105">
        <f ca="1">(K65-K18)/K18*100</f>
        <v>-72.821283704325396</v>
      </c>
      <c r="O65" t="str" cm="1">
        <f t="array" aca="1" ref="O65" ca="1">INDIRECT("AH2700_data!B" &amp;A65-24)</f>
        <v xml:space="preserve">GR sn:4556 100pF Dail 1 20.02°C </v>
      </c>
    </row>
    <row r="66" spans="1:15">
      <c r="A66">
        <v>1745</v>
      </c>
      <c r="B66" t="s">
        <v>76</v>
      </c>
      <c r="C66" cm="1">
        <f t="array" aca="1" ref="C66" ca="1">INDIRECT("AH2700_data!A" &amp;A66)</f>
        <v>244.99297124999899</v>
      </c>
      <c r="D66" cm="1">
        <f t="array" aca="1" ref="D66" ca="1">INDIRECT("AH2700_data!b" &amp;$A66)</f>
        <v>6.1637721881575196E-3</v>
      </c>
      <c r="E66" cm="1">
        <f t="array" aca="1" ref="E66" ca="1">INDIRECT("AH2700_data!c" &amp;$A66)</f>
        <v>1.33528045</v>
      </c>
      <c r="F66" cm="1">
        <f t="array" aca="1" ref="F66" ca="1">INDIRECT("AH2700_data!d" &amp;$A66)</f>
        <v>6.31174896320148E-2</v>
      </c>
      <c r="H66">
        <f ca="1">C66*(1+AH2700_cal!$O$6*0.000001)</f>
        <v>244.99236294332232</v>
      </c>
      <c r="J66">
        <f t="shared" ref="J66:J86" ca="1" si="8">H66-H$64</f>
        <v>195.71747568598471</v>
      </c>
      <c r="K66">
        <f t="shared" ref="K66:K86" ca="1" si="9">E66-E$64</f>
        <v>0.13856219999999997</v>
      </c>
      <c r="L66" s="37">
        <f t="shared" ca="1" si="5"/>
        <v>7.0797050449553897E-5</v>
      </c>
      <c r="M66" s="103">
        <f t="shared" ref="M66:N74" ca="1" si="10">(J66-J19)/J19*100</f>
        <v>2.4028699052663404E-3</v>
      </c>
      <c r="N66" s="105">
        <f t="shared" ca="1" si="10"/>
        <v>35.648829396404579</v>
      </c>
      <c r="O66" t="str" cm="1">
        <f t="array" aca="1" ref="O66" ca="1">INDIRECT("AH2700_data!B" &amp;A66-24)</f>
        <v xml:space="preserve">GR sn:4556 100pF Dail 2 20.01°C </v>
      </c>
    </row>
    <row r="67" spans="1:15">
      <c r="A67">
        <v>1771</v>
      </c>
      <c r="B67" t="s">
        <v>77</v>
      </c>
      <c r="C67" cm="1">
        <f t="array" aca="1" ref="C67" ca="1">INDIRECT("AH2700_data!A" &amp;A67)</f>
        <v>341.51311299999998</v>
      </c>
      <c r="D67" cm="1">
        <f t="array" aca="1" ref="D67" ca="1">INDIRECT("AH2700_data!b" &amp;$A67)</f>
        <v>6.1860358873829597E-4</v>
      </c>
      <c r="E67" cm="1">
        <f t="array" aca="1" ref="E67" ca="1">INDIRECT("AH2700_data!c" &amp;$A67)</f>
        <v>1.520778</v>
      </c>
      <c r="F67" cm="1">
        <f t="array" aca="1" ref="F67" ca="1">INDIRECT("AH2700_data!d" &amp;$A67)</f>
        <v>3.1844308753685701E-4</v>
      </c>
      <c r="H67">
        <f ca="1">C67*(1+AH2700_cal!$O$6*0.000001)</f>
        <v>341.5122650380942</v>
      </c>
      <c r="J67">
        <f t="shared" ca="1" si="8"/>
        <v>292.23737778075662</v>
      </c>
      <c r="K67">
        <f t="shared" ca="1" si="9"/>
        <v>0.32405974999999998</v>
      </c>
      <c r="L67" s="37">
        <f t="shared" ca="1" si="5"/>
        <v>1.1088922042105007E-4</v>
      </c>
      <c r="M67" s="103">
        <f t="shared" ca="1" si="10"/>
        <v>-6.8744060506316382E-3</v>
      </c>
      <c r="N67" s="105">
        <f t="shared" ca="1" si="10"/>
        <v>76.392089337224519</v>
      </c>
      <c r="O67" t="str" cm="1">
        <f t="array" aca="1" ref="O67" ca="1">INDIRECT("AH2700_data!B" &amp;A67-24)</f>
        <v xml:space="preserve">GR sn:4556 100pF Dail 3 19.99°C </v>
      </c>
    </row>
    <row r="68" spans="1:15">
      <c r="A68">
        <v>1797</v>
      </c>
      <c r="B68" t="s">
        <v>78</v>
      </c>
      <c r="C68" cm="1">
        <f t="array" aca="1" ref="C68" ca="1">INDIRECT("AH2700_data!A" &amp;A68)</f>
        <v>441.31240519999898</v>
      </c>
      <c r="D68" cm="1">
        <f t="array" aca="1" ref="D68" ca="1">INDIRECT("AH2700_data!b" &amp;$A68)</f>
        <v>2.2718199753057701E-4</v>
      </c>
      <c r="E68" cm="1">
        <f t="array" aca="1" ref="E68" ca="1">INDIRECT("AH2700_data!c" &amp;$A68)</f>
        <v>1.5516215</v>
      </c>
      <c r="F68" cm="1">
        <f t="array" aca="1" ref="F68" ca="1">INDIRECT("AH2700_data!d" &amp;$A68)</f>
        <v>3.2692927369693301E-4</v>
      </c>
      <c r="H68">
        <f ca="1">C68*(1+AH2700_cal!$O$6*0.000001)</f>
        <v>441.31130944087897</v>
      </c>
      <c r="J68">
        <f t="shared" ca="1" si="8"/>
        <v>392.03642218354139</v>
      </c>
      <c r="K68">
        <f t="shared" ca="1" si="9"/>
        <v>0.35490325</v>
      </c>
      <c r="L68" s="37">
        <f t="shared" ca="1" si="5"/>
        <v>9.0528132060608256E-5</v>
      </c>
      <c r="M68" s="103">
        <f t="shared" ca="1" si="10"/>
        <v>-8.8582984092964068E-4</v>
      </c>
      <c r="N68" s="105">
        <f t="shared" ca="1" si="10"/>
        <v>69.977314534369</v>
      </c>
      <c r="O68" t="str" cm="1">
        <f t="array" aca="1" ref="O68" ca="1">INDIRECT("AH2700_data!B" &amp;A68-24)</f>
        <v xml:space="preserve">GR sn:4556 100pF Dail 4 20.00°C </v>
      </c>
    </row>
    <row r="69" spans="1:15">
      <c r="A69">
        <v>1823</v>
      </c>
      <c r="B69" t="s">
        <v>79</v>
      </c>
      <c r="C69" cm="1">
        <f t="array" aca="1" ref="C69" ca="1">INDIRECT("AH2700_data!A" &amp;A69)</f>
        <v>537.81381905000001</v>
      </c>
      <c r="D69" cm="1">
        <f t="array" aca="1" ref="D69" ca="1">INDIRECT("AH2700_data!b" &amp;$A69)</f>
        <v>2.3010725216940199E-4</v>
      </c>
      <c r="E69" cm="1">
        <f t="array" aca="1" ref="E69" ca="1">INDIRECT("AH2700_data!c" &amp;$A69)</f>
        <v>1.6308940000000001</v>
      </c>
      <c r="F69" cm="1">
        <f t="array" aca="1" ref="F69" ca="1">INDIRECT("AH2700_data!d" &amp;$A69)</f>
        <v>5.0684711698893096E-4</v>
      </c>
      <c r="H69">
        <f ca="1">C69*(1+AH2700_cal!$O$6*0.000001)</f>
        <v>537.81248368215142</v>
      </c>
      <c r="J69">
        <f t="shared" ca="1" si="8"/>
        <v>488.53759642481384</v>
      </c>
      <c r="K69">
        <f t="shared" ca="1" si="9"/>
        <v>0.43417575000000008</v>
      </c>
      <c r="L69" s="37">
        <f t="shared" ca="1" si="5"/>
        <v>8.8872535742869879E-5</v>
      </c>
      <c r="M69" s="103">
        <f t="shared" ca="1" si="10"/>
        <v>-1.162527697868318E-3</v>
      </c>
      <c r="N69" s="105">
        <f t="shared" ca="1" si="10"/>
        <v>50.144266890219683</v>
      </c>
      <c r="O69" t="str" cm="1">
        <f t="array" aca="1" ref="O69" ca="1">INDIRECT("AH2700_data!B" &amp;A69-24)</f>
        <v xml:space="preserve">GR sn:4556 100pF Dail 5 20.00°C </v>
      </c>
    </row>
    <row r="70" spans="1:15">
      <c r="A70">
        <v>1849</v>
      </c>
      <c r="B70" t="s">
        <v>80</v>
      </c>
      <c r="C70" cm="1">
        <f t="array" aca="1" ref="C70" ca="1">INDIRECT("AH2700_data!A" &amp;A70)</f>
        <v>640.74307529999999</v>
      </c>
      <c r="D70" cm="1">
        <f t="array" aca="1" ref="D70" ca="1">INDIRECT("AH2700_data!b" &amp;$A70)</f>
        <v>2.8834512306848901E-4</v>
      </c>
      <c r="E70" cm="1">
        <f t="array" aca="1" ref="E70" ca="1">INDIRECT("AH2700_data!c" &amp;$A70)</f>
        <v>1.6676150000000001</v>
      </c>
      <c r="F70" cm="1">
        <f t="array" aca="1" ref="F70" ca="1">INDIRECT("AH2700_data!d" &amp;$A70)</f>
        <v>2.4605893602955899E-4</v>
      </c>
      <c r="H70">
        <f ca="1">C70*(1+AH2700_cal!$O$6*0.000001)</f>
        <v>640.74148436337532</v>
      </c>
      <c r="J70">
        <f t="shared" ca="1" si="8"/>
        <v>591.46659710603774</v>
      </c>
      <c r="K70">
        <f t="shared" ca="1" si="9"/>
        <v>0.47089675000000009</v>
      </c>
      <c r="L70" s="37">
        <f t="shared" ca="1" si="5"/>
        <v>7.9615104606757368E-5</v>
      </c>
      <c r="M70" s="103">
        <f t="shared" ca="1" si="10"/>
        <v>-2.4363215449434606E-3</v>
      </c>
      <c r="N70" s="105">
        <f t="shared" ca="1" si="10"/>
        <v>40.667314933678696</v>
      </c>
      <c r="O70" t="str" cm="1">
        <f t="array" aca="1" ref="O70" ca="1">INDIRECT("AH2700_data!B" &amp;A70-24)</f>
        <v xml:space="preserve">GR sn:4556 100pF Dail 6 19.99°C </v>
      </c>
    </row>
    <row r="71" spans="1:15">
      <c r="A71">
        <v>1875</v>
      </c>
      <c r="B71" t="s">
        <v>81</v>
      </c>
      <c r="C71" cm="1">
        <f t="array" aca="1" ref="C71" ca="1">INDIRECT("AH2700_data!A" &amp;A71)</f>
        <v>739.85307475000002</v>
      </c>
      <c r="D71" cm="1">
        <f t="array" aca="1" ref="D71" ca="1">INDIRECT("AH2700_data!b" &amp;$A71)</f>
        <v>3.1823574202374799E-4</v>
      </c>
      <c r="E71" cm="1">
        <f t="array" aca="1" ref="E71" ca="1">INDIRECT("AH2700_data!c" &amp;$A71)</f>
        <v>1.6920094999999999</v>
      </c>
      <c r="F71" cm="1">
        <f t="array" aca="1" ref="F71" ca="1">INDIRECT("AH2700_data!d" &amp;$A71)</f>
        <v>4.9594833400264603E-4</v>
      </c>
      <c r="H71">
        <f ca="1">C71*(1+AH2700_cal!$O$6*0.000001)</f>
        <v>739.8512377276445</v>
      </c>
      <c r="J71">
        <f t="shared" ca="1" si="8"/>
        <v>690.57635047030692</v>
      </c>
      <c r="K71">
        <f t="shared" ca="1" si="9"/>
        <v>0.49529124999999996</v>
      </c>
      <c r="L71" s="37">
        <f t="shared" ca="1" si="5"/>
        <v>7.1721432345994644E-5</v>
      </c>
      <c r="M71" s="103">
        <f t="shared" ca="1" si="10"/>
        <v>-1.1765750767598802E-3</v>
      </c>
      <c r="N71" s="105">
        <f t="shared" ca="1" si="10"/>
        <v>39.422998158052557</v>
      </c>
      <c r="O71" t="str" cm="1">
        <f t="array" aca="1" ref="O71" ca="1">INDIRECT("AH2700_data!B" &amp;A71-24)</f>
        <v xml:space="preserve">GR sn:4556 100pF Dail 7 20.00°C </v>
      </c>
    </row>
    <row r="72" spans="1:15">
      <c r="A72">
        <v>1901</v>
      </c>
      <c r="B72" t="s">
        <v>82</v>
      </c>
      <c r="C72" cm="1">
        <f t="array" aca="1" ref="C72" ca="1">INDIRECT("AH2700_data!A" &amp;A72)</f>
        <v>836.38690359999998</v>
      </c>
      <c r="D72" cm="1">
        <f t="array" aca="1" ref="D72" ca="1">INDIRECT("AH2700_data!b" &amp;$A72)</f>
        <v>6.1832858578832499E-4</v>
      </c>
      <c r="E72" cm="1">
        <f t="array" aca="1" ref="E72" ca="1">INDIRECT("AH2700_data!c" &amp;$A72)</f>
        <v>1.7735274999999999</v>
      </c>
      <c r="F72" cm="1">
        <f t="array" aca="1" ref="F72" ca="1">INDIRECT("AH2700_data!d" &amp;$A72)</f>
        <v>6.4986825587959101E-4</v>
      </c>
      <c r="H72">
        <f ca="1">C72*(1+AH2700_cal!$O$6*0.000001)</f>
        <v>836.38482688843089</v>
      </c>
      <c r="J72">
        <f t="shared" ca="1" si="8"/>
        <v>787.10993963109331</v>
      </c>
      <c r="K72">
        <f t="shared" ca="1" si="9"/>
        <v>0.57680924999999994</v>
      </c>
      <c r="L72" s="37">
        <f t="shared" ca="1" si="5"/>
        <v>7.3281916662155461E-5</v>
      </c>
      <c r="M72" s="103">
        <f t="shared" ca="1" si="10"/>
        <v>-2.3577940519781374E-3</v>
      </c>
      <c r="N72" s="105">
        <f t="shared" ca="1" si="10"/>
        <v>32.323930669795651</v>
      </c>
      <c r="O72" t="str" cm="1">
        <f t="array" aca="1" ref="O72" ca="1">INDIRECT("AH2700_data!B" &amp;A72-24)</f>
        <v xml:space="preserve">GR sn:4556 100pF Dail 8 20.01°C </v>
      </c>
    </row>
    <row r="73" spans="1:15">
      <c r="A73">
        <v>1927</v>
      </c>
      <c r="B73" t="s">
        <v>83</v>
      </c>
      <c r="C73" cm="1">
        <f t="array" aca="1" ref="C73" ca="1">INDIRECT("AH2700_data!A" &amp;A73)</f>
        <v>936.20053009999901</v>
      </c>
      <c r="D73" cm="1">
        <f t="array" aca="1" ref="D73" ca="1">INDIRECT("AH2700_data!b" &amp;$A73)</f>
        <v>3.9721176972141401E-4</v>
      </c>
      <c r="E73" cm="1">
        <f t="array" aca="1" ref="E73" ca="1">INDIRECT("AH2700_data!c" &amp;$A73)</f>
        <v>1.8015905000000001</v>
      </c>
      <c r="F73" cm="1">
        <f t="array" aca="1" ref="F73" ca="1">INDIRECT("AH2700_data!d" &amp;$A73)</f>
        <v>4.62476756172682E-4</v>
      </c>
      <c r="H73">
        <f ca="1">C73*(1+AH2700_cal!$O$6*0.000001)</f>
        <v>936.19820555562433</v>
      </c>
      <c r="J73">
        <f t="shared" ca="1" si="8"/>
        <v>886.92331829828674</v>
      </c>
      <c r="K73">
        <f t="shared" ca="1" si="9"/>
        <v>0.60487225000000011</v>
      </c>
      <c r="L73" s="37">
        <f t="shared" ca="1" si="5"/>
        <v>6.8198934171733174E-5</v>
      </c>
      <c r="M73" s="103">
        <f t="shared" ca="1" si="10"/>
        <v>6.6578581596592147E-4</v>
      </c>
      <c r="N73" s="105">
        <f t="shared" ca="1" si="10"/>
        <v>32.388675965612272</v>
      </c>
      <c r="O73" t="str" cm="1">
        <f t="array" aca="1" ref="O73" ca="1">INDIRECT("AH2700_data!B" &amp;A73-24)</f>
        <v xml:space="preserve">GR sn:4556 100pF Dail 9 20.01°C </v>
      </c>
    </row>
    <row r="74" spans="1:15">
      <c r="A74">
        <v>1953</v>
      </c>
      <c r="B74" t="s">
        <v>84</v>
      </c>
      <c r="C74" cm="1">
        <f t="array" aca="1" ref="C74" ca="1">INDIRECT("AH2700_data!A" &amp;A74)</f>
        <v>1032.503044</v>
      </c>
      <c r="D74" cm="1">
        <f t="array" aca="1" ref="D74" ca="1">INDIRECT("AH2700_data!b" &amp;$A74)</f>
        <v>3.18392839124126E-4</v>
      </c>
      <c r="E74" cm="1">
        <f t="array" aca="1" ref="E74" ca="1">INDIRECT("AH2700_data!c" &amp;$A74)</f>
        <v>1.87698549999999</v>
      </c>
      <c r="F74" cm="1">
        <f t="array" aca="1" ref="F74" ca="1">INDIRECT("AH2700_data!d" &amp;$A74)</f>
        <v>2.6450850647947099E-4</v>
      </c>
      <c r="H74">
        <f ca="1">C74*(1+AH2700_cal!$O$6*0.000001)</f>
        <v>1032.5004803407564</v>
      </c>
      <c r="J74">
        <f t="shared" ca="1" si="8"/>
        <v>983.22559308341886</v>
      </c>
      <c r="K74">
        <f t="shared" ca="1" si="9"/>
        <v>0.68026724999999</v>
      </c>
      <c r="L74" s="37">
        <f t="shared" ca="1" si="5"/>
        <v>6.9187300939416738E-5</v>
      </c>
      <c r="M74" s="103">
        <f t="shared" ca="1" si="10"/>
        <v>-1.8437208999558768E-3</v>
      </c>
      <c r="N74" s="105">
        <f t="shared" ca="1" si="10"/>
        <v>23.959077649767416</v>
      </c>
      <c r="O74" t="str" cm="1">
        <f t="array" aca="1" ref="O74" ca="1">INDIRECT("AH2700_data!B" &amp;A74-24)</f>
        <v xml:space="preserve">GR sn:4556 100pF Dail X 20.01°C </v>
      </c>
    </row>
    <row r="75" spans="1:15">
      <c r="A75">
        <v>1979</v>
      </c>
      <c r="C75" cm="1">
        <f t="array" aca="1" ref="C75" ca="1">INDIRECT("AH2700_data!A" &amp;A75)</f>
        <v>49.276367049999898</v>
      </c>
      <c r="D75" cm="1">
        <f t="array" aca="1" ref="D75" ca="1">INDIRECT("AH2700_data!b" &amp;$A75)</f>
        <v>2.6341136554823401E-4</v>
      </c>
      <c r="E75" cm="1">
        <f t="array" aca="1" ref="E75" ca="1">INDIRECT("AH2700_data!c" &amp;$A75)</f>
        <v>1.3447517499999999</v>
      </c>
      <c r="F75" cm="1">
        <f t="array" aca="1" ref="F75" ca="1">INDIRECT("AH2700_data!d" &amp;$A75)</f>
        <v>2.7407697367708199E-4</v>
      </c>
      <c r="H75">
        <f ca="1">C75*(1+AH2700_cal!$O$6*0.000001)</f>
        <v>49.276244698967027</v>
      </c>
      <c r="J75">
        <f t="shared" ca="1" si="8"/>
        <v>1.357441629423306E-3</v>
      </c>
      <c r="K75">
        <f t="shared" ca="1" si="9"/>
        <v>0.14803349999999993</v>
      </c>
      <c r="L75" s="37">
        <f t="shared" ca="1" si="5"/>
        <v>10.905330792226428</v>
      </c>
      <c r="O75" t="str" cm="1">
        <f t="array" aca="1" ref="O75" ca="1">INDIRECT("AH2700_data!B" &amp;A75-24)</f>
        <v xml:space="preserve">GR sn:4556 0.1uF Dail 0 20.01°C </v>
      </c>
    </row>
    <row r="76" spans="1:15">
      <c r="A76">
        <v>2005</v>
      </c>
      <c r="C76" cm="1">
        <f t="array" aca="1" ref="C76" ca="1">INDIRECT("AH2700_data!A" &amp;A76)</f>
        <v>49.276523869999899</v>
      </c>
      <c r="D76" cm="1">
        <f t="array" aca="1" ref="D76" ca="1">INDIRECT("AH2700_data!b" &amp;$A76)</f>
        <v>2.39708617074774E-4</v>
      </c>
      <c r="E76" cm="1">
        <f t="array" aca="1" ref="E76" ca="1">INDIRECT("AH2700_data!c" &amp;$A76)</f>
        <v>1.34466365</v>
      </c>
      <c r="F76" cm="1">
        <f t="array" aca="1" ref="F76" ca="1">INDIRECT("AH2700_data!d" &amp;$A76)</f>
        <v>3.8760924589076301E-4</v>
      </c>
      <c r="H76">
        <f ca="1">C76*(1+AH2700_cal!$O$6*0.000001)</f>
        <v>49.27640151857765</v>
      </c>
      <c r="J76">
        <f t="shared" ca="1" si="8"/>
        <v>1.5142612400467215E-3</v>
      </c>
      <c r="K76">
        <f t="shared" ca="1" si="9"/>
        <v>0.1479454</v>
      </c>
      <c r="L76" s="37">
        <f t="shared" ca="1" si="5"/>
        <v>9.770137152519025</v>
      </c>
      <c r="O76" t="str" cm="1">
        <f t="array" aca="1" ref="O76" ca="1">INDIRECT("AH2700_data!B" &amp;A76-24)</f>
        <v xml:space="preserve">GR sn:4556 0.01UuF Dail  20.02°C </v>
      </c>
    </row>
    <row r="77" spans="1:15">
      <c r="A77">
        <v>2031</v>
      </c>
      <c r="B77" t="s">
        <v>55</v>
      </c>
      <c r="C77" cm="1">
        <f t="array" aca="1" ref="C77" ca="1">INDIRECT("AH2700_data!A" &amp;A77)</f>
        <v>10061.008775</v>
      </c>
      <c r="D77" cm="1">
        <f t="array" aca="1" ref="D77" ca="1">INDIRECT("AH2700_data!b" &amp;$A77)</f>
        <v>2.19063346986406E-3</v>
      </c>
      <c r="E77" cm="1">
        <f t="array" aca="1" ref="E77" ca="1">INDIRECT("AH2700_data!c" &amp;$A77)</f>
        <v>6.7369000000000003</v>
      </c>
      <c r="F77" cm="1">
        <f t="array" aca="1" ref="F77" ca="1">INDIRECT("AH2700_data!d" &amp;$A77)</f>
        <v>9.2730793159553904E-3</v>
      </c>
      <c r="H77">
        <f ca="1">C77*(1+AH2700_cal!$O$6*0.000001)</f>
        <v>10060.983793961643</v>
      </c>
      <c r="J77">
        <f t="shared" ca="1" si="8"/>
        <v>10011.708906704305</v>
      </c>
      <c r="K77">
        <f t="shared" ca="1" si="9"/>
        <v>5.5401817500000003</v>
      </c>
      <c r="L77" s="37">
        <f t="shared" ca="1" si="5"/>
        <v>5.5337023894991965E-5</v>
      </c>
      <c r="M77" s="102">
        <f ca="1">(J77-J38)/J38*100</f>
        <v>7.8115252487727564E-5</v>
      </c>
      <c r="N77" s="104">
        <f ca="1">(K77-K38)/K38*100</f>
        <v>2.8945673233439511</v>
      </c>
      <c r="O77" t="str" cm="1">
        <f t="array" aca="1" ref="O77" ca="1">INDIRECT("AH2700_data!B" &amp;A77-24)</f>
        <v>GR sn:4556 0.01uF Dail 1 20.02°C (last reading is the zero dial, and the one before it range written wrong)</v>
      </c>
    </row>
    <row r="78" spans="1:15">
      <c r="A78">
        <v>2057</v>
      </c>
      <c r="B78" t="s">
        <v>56</v>
      </c>
      <c r="C78" cm="1">
        <f t="array" aca="1" ref="C78" ca="1">INDIRECT("AH2700_data!A" &amp;A78)</f>
        <v>20051.520955</v>
      </c>
      <c r="D78" cm="1">
        <f t="array" aca="1" ref="D78" ca="1">INDIRECT("AH2700_data!b" &amp;$A78)</f>
        <v>3.0431028575328102E-3</v>
      </c>
      <c r="E78" cm="1">
        <f t="array" aca="1" ref="E78" ca="1">INDIRECT("AH2700_data!c" &amp;$A78)</f>
        <v>14.11955</v>
      </c>
      <c r="F78" cm="1">
        <f t="array" aca="1" ref="F78" ca="1">INDIRECT("AH2700_data!d" &amp;$A78)</f>
        <v>9.2761791703265296E-3</v>
      </c>
      <c r="H78">
        <f ca="1">C78*(1+AH2700_cal!$O$6*0.000001)</f>
        <v>20051.471167963206</v>
      </c>
      <c r="J78">
        <f t="shared" ca="1" si="8"/>
        <v>20002.196280705866</v>
      </c>
      <c r="K78">
        <f t="shared" ca="1" si="9"/>
        <v>12.92283175</v>
      </c>
      <c r="L78" s="37">
        <f t="shared" ca="1" si="5"/>
        <v>6.4607063987595075E-5</v>
      </c>
      <c r="M78" s="103">
        <f t="shared" ref="M78:N81" ca="1" si="11">(J78-J39)/J39*100</f>
        <v>-4.2568373091088092E-3</v>
      </c>
      <c r="N78" s="104">
        <f t="shared" ca="1" si="11"/>
        <v>1.0454427570688676</v>
      </c>
      <c r="O78" t="str" cm="1">
        <f t="array" aca="1" ref="O78" ca="1">INDIRECT("AH2700_data!B" &amp;A78-24)</f>
        <v>GR sn:4556 0.01uF Dail 2 20.01°C</v>
      </c>
    </row>
    <row r="79" spans="1:15">
      <c r="A79">
        <v>2083</v>
      </c>
      <c r="B79" t="s">
        <v>57</v>
      </c>
      <c r="C79" cm="1">
        <f t="array" aca="1" ref="C79" ca="1">INDIRECT("AH2700_data!A" &amp;A79)</f>
        <v>30063.153350000001</v>
      </c>
      <c r="D79" cm="1">
        <f t="array" aca="1" ref="D79" ca="1">INDIRECT("AH2700_data!b" &amp;$A79)</f>
        <v>6.4026947452668096E-3</v>
      </c>
      <c r="E79" cm="1">
        <f t="array" aca="1" ref="E79" ca="1">INDIRECT("AH2700_data!c" &amp;$A79)</f>
        <v>21.522500000000001</v>
      </c>
      <c r="F79" cm="1">
        <f t="array" aca="1" ref="F79" ca="1">INDIRECT("AH2700_data!d" &amp;$A79)</f>
        <v>4.1698321309136699E-2</v>
      </c>
      <c r="H79">
        <f ca="1">C79*(1+AH2700_cal!$O$6*0.000001)</f>
        <v>30063.078704524207</v>
      </c>
      <c r="J79">
        <f t="shared" ca="1" si="8"/>
        <v>30013.803817266868</v>
      </c>
      <c r="K79">
        <f t="shared" ca="1" si="9"/>
        <v>20.325781750000001</v>
      </c>
      <c r="L79" s="37">
        <f t="shared" ca="1" si="5"/>
        <v>6.7721445351444021E-5</v>
      </c>
      <c r="M79" s="103">
        <f t="shared" ca="1" si="11"/>
        <v>-2.9755159620164302E-3</v>
      </c>
      <c r="N79" s="104">
        <f t="shared" ca="1" si="11"/>
        <v>0.30350460936440132</v>
      </c>
      <c r="O79" t="str" cm="1">
        <f t="array" aca="1" ref="O79" ca="1">INDIRECT("AH2700_data!B" &amp;A79-24)</f>
        <v>GR sn:4556 0.01uF Dail 3 20.01°C</v>
      </c>
    </row>
    <row r="80" spans="1:15">
      <c r="A80">
        <v>2109</v>
      </c>
      <c r="B80" t="s">
        <v>58</v>
      </c>
      <c r="C80" cm="1">
        <f t="array" aca="1" ref="C80" ca="1">INDIRECT("AH2700_data!A" &amp;A80)</f>
        <v>40065.650564999902</v>
      </c>
      <c r="D80" cm="1">
        <f t="array" aca="1" ref="D80" ca="1">INDIRECT("AH2700_data!b" &amp;$A80)</f>
        <v>5.7476321212292496E-3</v>
      </c>
      <c r="E80" cm="1">
        <f t="array" aca="1" ref="E80" ca="1">INDIRECT("AH2700_data!c" &amp;$A80)</f>
        <v>32.107999999999997</v>
      </c>
      <c r="F80" cm="1">
        <f t="array" aca="1" ref="F80" ca="1">INDIRECT("AH2700_data!d" &amp;$A80)</f>
        <v>6.8891218598599299E-2</v>
      </c>
      <c r="H80">
        <f ca="1">C80*(1+AH2700_cal!$O$6*0.000001)</f>
        <v>40065.551083767357</v>
      </c>
      <c r="J80">
        <f t="shared" ca="1" si="8"/>
        <v>40016.276196510022</v>
      </c>
      <c r="K80">
        <f t="shared" ca="1" si="9"/>
        <v>30.911281749999997</v>
      </c>
      <c r="L80" s="37">
        <f t="shared" ca="1" si="5"/>
        <v>7.7246772283863581E-5</v>
      </c>
      <c r="M80" s="103">
        <f t="shared" ca="1" si="11"/>
        <v>-3.3197539609236527E-3</v>
      </c>
      <c r="N80" s="104">
        <f t="shared" ca="1" si="11"/>
        <v>0.61847366989466102</v>
      </c>
      <c r="O80" t="str" cm="1">
        <f t="array" aca="1" ref="O80" ca="1">INDIRECT("AH2700_data!B" &amp;A80-24)</f>
        <v>GR sn:4556 0.01uF Dail 4 20.01°C</v>
      </c>
    </row>
    <row r="81" spans="1:15">
      <c r="A81">
        <v>2135</v>
      </c>
      <c r="B81" t="s">
        <v>59</v>
      </c>
      <c r="C81" cm="1">
        <f t="array" aca="1" ref="C81" ca="1">INDIRECT("AH2700_data!A" &amp;A81)</f>
        <v>50073.849914999999</v>
      </c>
      <c r="D81" cm="1">
        <f t="array" aca="1" ref="D81" ca="1">INDIRECT("AH2700_data!b" &amp;$A81)</f>
        <v>1.07115486736127E-2</v>
      </c>
      <c r="E81" cm="1">
        <f t="array" aca="1" ref="E81" ca="1">INDIRECT("AH2700_data!c" &amp;$A81)</f>
        <v>44.741500000000002</v>
      </c>
      <c r="F81" cm="1">
        <f t="array" aca="1" ref="F81" ca="1">INDIRECT("AH2700_data!d" &amp;$A81)</f>
        <v>7.2337749481166905E-2</v>
      </c>
      <c r="H81">
        <f ca="1">C81*(1+AH2700_cal!$O$6*0.000001)</f>
        <v>50073.72558385256</v>
      </c>
      <c r="J81">
        <f t="shared" ca="1" si="8"/>
        <v>50024.450696595224</v>
      </c>
      <c r="K81">
        <f t="shared" ca="1" si="9"/>
        <v>43.544781749999999</v>
      </c>
      <c r="L81" s="37">
        <f t="shared" ca="1" si="5"/>
        <v>8.7046996306075895E-5</v>
      </c>
      <c r="M81" s="103">
        <f t="shared" ca="1" si="11"/>
        <v>1.6913986726328966E-3</v>
      </c>
      <c r="N81" s="104">
        <f t="shared" ca="1" si="11"/>
        <v>0.52868268034021426</v>
      </c>
      <c r="O81" t="str" cm="1">
        <f t="array" aca="1" ref="O81" ca="1">INDIRECT("AH2700_data!B" &amp;A81-24)</f>
        <v>GR sn:4556 0.01uF Dail 5 20.02°C</v>
      </c>
    </row>
    <row r="82" spans="1:15">
      <c r="A82">
        <v>2161</v>
      </c>
      <c r="B82" t="s">
        <v>59</v>
      </c>
      <c r="C82" cm="1">
        <f t="array" aca="1" ref="C82" ca="1">INDIRECT("AH2700_data!A" &amp;A82)</f>
        <v>50073.814379999902</v>
      </c>
      <c r="D82" cm="1">
        <f t="array" aca="1" ref="D82" ca="1">INDIRECT("AH2700_data!b" &amp;$A82)</f>
        <v>7.8449729132473202E-3</v>
      </c>
      <c r="E82" cm="1">
        <f t="array" aca="1" ref="E82" ca="1">INDIRECT("AH2700_data!c" &amp;$A82)</f>
        <v>44.763999999999903</v>
      </c>
      <c r="F82" cm="1">
        <f t="array" aca="1" ref="F82" ca="1">INDIRECT("AH2700_data!d" &amp;$A82)</f>
        <v>7.0313583324987397E-2</v>
      </c>
      <c r="H82">
        <f ca="1">C82*(1+AH2700_cal!$O$6*0.000001)</f>
        <v>50073.690048940691</v>
      </c>
      <c r="J82">
        <f t="shared" ca="1" si="8"/>
        <v>50024.415161683355</v>
      </c>
      <c r="K82">
        <f t="shared" ca="1" si="9"/>
        <v>43.567281749999907</v>
      </c>
      <c r="L82" s="37">
        <f t="shared" ca="1" si="5"/>
        <v>8.7092036177107899E-5</v>
      </c>
      <c r="M82" s="103"/>
      <c r="N82" s="104"/>
      <c r="O82" t="str" cm="1">
        <f t="array" aca="1" ref="O82" ca="1">INDIRECT("AH2700_data!B" &amp;A82-24)</f>
        <v>GR sn:4556 0.01uF Dail 6 20.02°C</v>
      </c>
    </row>
    <row r="83" spans="1:15">
      <c r="A83">
        <v>2187</v>
      </c>
      <c r="B83" t="s">
        <v>60</v>
      </c>
      <c r="C83" cm="1">
        <f t="array" aca="1" ref="C83" ca="1">INDIRECT("AH2700_data!A" &amp;A83)</f>
        <v>60085.037499999999</v>
      </c>
      <c r="D83" cm="1">
        <f t="array" aca="1" ref="D83" ca="1">INDIRECT("AH2700_data!b" &amp;$A83)</f>
        <v>1.1796185824730999E-2</v>
      </c>
      <c r="E83" cm="1">
        <f t="array" aca="1" ref="E83" ca="1">INDIRECT("AH2700_data!c" &amp;$A83)</f>
        <v>58.704999999999998</v>
      </c>
      <c r="F83" cm="1">
        <f t="array" aca="1" ref="F83" ca="1">INDIRECT("AH2700_data!d" &amp;$A83)</f>
        <v>0.107121426428141</v>
      </c>
      <c r="H83">
        <f ca="1">C83*(1+AH2700_cal!$O$6*0.000001)</f>
        <v>60084.888311518007</v>
      </c>
      <c r="J83">
        <f t="shared" ca="1" si="8"/>
        <v>60035.613424260671</v>
      </c>
      <c r="K83">
        <f t="shared" ca="1" si="9"/>
        <v>57.508281749999995</v>
      </c>
      <c r="L83" s="37">
        <f t="shared" ca="1" si="5"/>
        <v>9.5790279252415587E-5</v>
      </c>
      <c r="M83" s="103">
        <f ca="1">(J83-J43)/J43*100</f>
        <v>1.1440406752202743E-3</v>
      </c>
      <c r="N83" s="104">
        <f ca="1">(K83-K43)/K43*100</f>
        <v>0.5771475240769276</v>
      </c>
      <c r="O83" t="str" cm="1">
        <f t="array" aca="1" ref="O83" ca="1">INDIRECT("AH2700_data!B" &amp;A83-24)</f>
        <v>GR sn:4556 0.01uF Dail 6 20.02°C</v>
      </c>
    </row>
    <row r="84" spans="1:15">
      <c r="A84">
        <v>2213</v>
      </c>
      <c r="B84" t="s">
        <v>61</v>
      </c>
      <c r="C84" cm="1">
        <f t="array" aca="1" ref="C84" ca="1">INDIRECT("AH2700_data!A" &amp;A84)</f>
        <v>70075.739199999996</v>
      </c>
      <c r="D84" cm="1">
        <f t="array" aca="1" ref="D84" ca="1">INDIRECT("AH2700_data!b" &amp;$A84)</f>
        <v>2.0200495044265701E-2</v>
      </c>
      <c r="E84" cm="1">
        <f t="array" aca="1" ref="E84" ca="1">INDIRECT("AH2700_data!c" &amp;$A84)</f>
        <v>73.575000000000003</v>
      </c>
      <c r="F84" cm="1">
        <f t="array" aca="1" ref="F84" ca="1">INDIRECT("AH2700_data!d" &amp;$A84)</f>
        <v>0.20706279240848499</v>
      </c>
      <c r="H84">
        <f ca="1">C84*(1+AH2700_cal!$O$6*0.000001)</f>
        <v>70075.565205048988</v>
      </c>
      <c r="J84">
        <f t="shared" ca="1" si="8"/>
        <v>70026.290317791645</v>
      </c>
      <c r="K84">
        <f t="shared" ca="1" si="9"/>
        <v>72.378281749999999</v>
      </c>
      <c r="L84" s="37">
        <f t="shared" ca="1" si="5"/>
        <v>1.033587263034135E-4</v>
      </c>
      <c r="M84" s="103">
        <f t="shared" ref="M84:N87" ca="1" si="12">(J84-J44)/J44*100</f>
        <v>-3.5647012607276497E-4</v>
      </c>
      <c r="N84" s="104">
        <f t="shared" ca="1" si="12"/>
        <v>0.89213601347862859</v>
      </c>
      <c r="O84" t="str" cm="1">
        <f t="array" aca="1" ref="O84" ca="1">INDIRECT("AH2700_data!B" &amp;A84-24)</f>
        <v>GR sn:4556 0.01uF Dail 7 20.02°C</v>
      </c>
    </row>
    <row r="85" spans="1:15">
      <c r="A85">
        <v>2239</v>
      </c>
      <c r="B85" t="s">
        <v>62</v>
      </c>
      <c r="C85" cm="1">
        <f t="array" aca="1" ref="C85" ca="1">INDIRECT("AH2700_data!A" &amp;A85)</f>
        <v>80086.969299999997</v>
      </c>
      <c r="D85" cm="1">
        <f t="array" aca="1" ref="D85" ca="1">INDIRECT("AH2700_data!b" &amp;$A85)</f>
        <v>5.1408267817730897E-2</v>
      </c>
      <c r="E85" cm="1">
        <f t="array" aca="1" ref="E85" ca="1">INDIRECT("AH2700_data!c" &amp;$A85)</f>
        <v>92.215000000000003</v>
      </c>
      <c r="F85" cm="1">
        <f t="array" aca="1" ref="F85" ca="1">INDIRECT("AH2700_data!d" &amp;$A85)</f>
        <v>0.36779749863206002</v>
      </c>
      <c r="H85">
        <f ca="1">C85*(1+AH2700_cal!$O$6*0.000001)</f>
        <v>80086.770447608884</v>
      </c>
      <c r="J85">
        <f t="shared" ca="1" si="8"/>
        <v>80037.495560351541</v>
      </c>
      <c r="K85">
        <f t="shared" ca="1" si="9"/>
        <v>91.01828175</v>
      </c>
      <c r="L85" s="37">
        <f t="shared" ca="1" si="5"/>
        <v>1.1371955245822068E-4</v>
      </c>
      <c r="M85" s="103">
        <f t="shared" ca="1" si="12"/>
        <v>-5.0254108045779506E-4</v>
      </c>
      <c r="N85" s="104">
        <f t="shared" ca="1" si="12"/>
        <v>0.87556033553971879</v>
      </c>
      <c r="O85" t="str" cm="1">
        <f t="array" aca="1" ref="O85" ca="1">INDIRECT("AH2700_data!B" &amp;A85-24)</f>
        <v>GR sn:4556 0.01uF Dail 8 20.03°C</v>
      </c>
    </row>
    <row r="86" spans="1:15">
      <c r="A86">
        <v>2265</v>
      </c>
      <c r="B86" t="s">
        <v>63</v>
      </c>
      <c r="C86" cm="1">
        <f t="array" aca="1" ref="C86" ca="1">INDIRECT("AH2700_data!A" &amp;A86)</f>
        <v>90089.066550000003</v>
      </c>
      <c r="D86" cm="1">
        <f t="array" aca="1" ref="D86" ca="1">INDIRECT("AH2700_data!b" &amp;$A86)</f>
        <v>3.4167930870297E-2</v>
      </c>
      <c r="E86" cm="1">
        <f t="array" aca="1" ref="E86" ca="1">INDIRECT("AH2700_data!c" &amp;$A86)</f>
        <v>111.62</v>
      </c>
      <c r="F86" cm="1">
        <f t="array" aca="1" ref="F86" ca="1">INDIRECT("AH2700_data!d" &amp;$A86)</f>
        <v>0.38157568056677799</v>
      </c>
      <c r="H86">
        <f ca="1">C86*(1+AH2700_cal!$O$6*0.000001)</f>
        <v>90088.842862845238</v>
      </c>
      <c r="J86">
        <f t="shared" ca="1" si="8"/>
        <v>90039.567975587895</v>
      </c>
      <c r="K86">
        <f t="shared" ca="1" si="9"/>
        <v>110.42328175</v>
      </c>
      <c r="L86" s="37">
        <f t="shared" ca="1" si="5"/>
        <v>1.2263861792399835E-4</v>
      </c>
      <c r="M86" s="103">
        <f t="shared" ca="1" si="12"/>
        <v>-1.0141239101837851E-3</v>
      </c>
      <c r="N86" s="104">
        <f t="shared" ca="1" si="12"/>
        <v>0.79413690770970458</v>
      </c>
      <c r="O86" t="str" cm="1">
        <f t="array" aca="1" ref="O86" ca="1">INDIRECT("AH2700_data!B" &amp;A86-24)</f>
        <v>GR sn:4556 0.01uF Dail 9 20.04°C</v>
      </c>
    </row>
    <row r="87" spans="1:15">
      <c r="A87">
        <v>2291</v>
      </c>
      <c r="B87" t="s">
        <v>64</v>
      </c>
      <c r="C87" cm="1">
        <f t="array" aca="1" ref="C87" ca="1">INDIRECT("AH2700_data!A" &amp;A87)</f>
        <v>100100.3281</v>
      </c>
      <c r="D87" cm="1">
        <f t="array" aca="1" ref="D87" ca="1">INDIRECT("AH2700_data!b" &amp;$A87)</f>
        <v>4.4278550110945898E-2</v>
      </c>
      <c r="E87" cm="1">
        <f t="array" aca="1" ref="E87" ca="1">INDIRECT("AH2700_data!c" &amp;$A87)</f>
        <v>134.14500000000001</v>
      </c>
      <c r="F87" cm="1">
        <f t="array" aca="1" ref="F87" ca="1">INDIRECT("AH2700_data!d" &amp;$A87)</f>
        <v>0.43182751186092899</v>
      </c>
      <c r="H87">
        <f ca="1">C87*(1+AH2700_cal!$O$6*0.000001)</f>
        <v>100100.07955532703</v>
      </c>
      <c r="J87">
        <f t="shared" ref="J87" ca="1" si="13">H87-H$64</f>
        <v>100050.80466806969</v>
      </c>
      <c r="K87">
        <f t="shared" ref="K87" ca="1" si="14">E87-E$64</f>
        <v>132.94828175000001</v>
      </c>
      <c r="L87" s="37">
        <f t="shared" ca="1" si="5"/>
        <v>1.3288077211479865E-4</v>
      </c>
      <c r="M87" s="103">
        <f t="shared" ca="1" si="12"/>
        <v>-1.1085960451883566E-3</v>
      </c>
      <c r="N87" s="104">
        <f t="shared" ca="1" si="12"/>
        <v>0.91465995959429769</v>
      </c>
      <c r="O87" t="str" cm="1">
        <f t="array" aca="1" ref="O87" ca="1">INDIRECT("AH2700_data!B" &amp;A87-24)</f>
        <v>GR sn:4556 0.01uF Dail X 20.04°C</v>
      </c>
    </row>
    <row r="88" spans="1:15">
      <c r="A88">
        <v>2319</v>
      </c>
      <c r="C88" cm="1">
        <f t="array" aca="1" ref="C88" ca="1">INDIRECT("AH2700_data!A" &amp;A88)</f>
        <v>1000.150609</v>
      </c>
      <c r="D88" cm="1">
        <f t="array" aca="1" ref="D88" ca="1">INDIRECT("AH2700_data!b" &amp;$A88)</f>
        <v>5.38516479353826E-6</v>
      </c>
      <c r="E88" cm="1">
        <f t="array" aca="1" ref="E88" ca="1">INDIRECT("AH2700_data!c" &amp;$A88)</f>
        <v>0.1094955</v>
      </c>
      <c r="F88" cm="1">
        <f t="array" aca="1" ref="F88" ca="1">INDIRECT("AH2700_data!d" &amp;$A88)</f>
        <v>4.8936182932466701E-5</v>
      </c>
      <c r="H88">
        <f ca="1">C88*(1+AH2700_cal!$O$6*0.000001)</f>
        <v>1000.148125670417</v>
      </c>
      <c r="J88">
        <f t="shared" ref="J88" ca="1" si="15">H88-H$60</f>
        <v>1000.1429337638083</v>
      </c>
      <c r="K88">
        <f t="shared" ref="K88" ca="1" si="16">E88-E$60</f>
        <v>0.109377145</v>
      </c>
      <c r="L88" s="37">
        <f t="shared" ca="1" si="5"/>
        <v>1.0936151354725294E-5</v>
      </c>
      <c r="O88" t="str" cm="1">
        <f t="array" aca="1" ref="O88" ca="1">INDIRECT("AH2700_data!B" &amp;A88-24)</f>
        <v>UB1000 measurement @23/10/2020  19.99°C, 1022.80 mbar, 51.5%RH</v>
      </c>
    </row>
    <row r="92" spans="1:15">
      <c r="A92" t="s">
        <v>324</v>
      </c>
    </row>
    <row r="93" spans="1:15">
      <c r="A93" t="s">
        <v>323</v>
      </c>
    </row>
    <row r="94" spans="1:15">
      <c r="G94" t="s">
        <v>321</v>
      </c>
      <c r="H94" t="s">
        <v>322</v>
      </c>
      <c r="I94" t="s">
        <v>261</v>
      </c>
    </row>
    <row r="95" spans="1:15">
      <c r="B95">
        <v>49.315488999999999</v>
      </c>
      <c r="C95">
        <v>1.3345009999999999</v>
      </c>
      <c r="D95">
        <v>145.96861000000001</v>
      </c>
      <c r="E95">
        <v>1.4155599999999999</v>
      </c>
      <c r="G95">
        <f t="shared" ref="G95:H99" si="17">D95-B95</f>
        <v>96.653121000000013</v>
      </c>
      <c r="H95">
        <f t="shared" si="17"/>
        <v>8.1058999999999992E-2</v>
      </c>
      <c r="I95" s="165">
        <f>H95*0.000000001/10000/(G95*0.000000000001)*1000</f>
        <v>8.3865889855745043E-2</v>
      </c>
    </row>
    <row r="96" spans="1:15">
      <c r="B96">
        <v>49.304167</v>
      </c>
      <c r="C96">
        <v>1.3358300000000001</v>
      </c>
      <c r="D96">
        <v>145.96960999999999</v>
      </c>
      <c r="E96">
        <v>1.44811</v>
      </c>
      <c r="G96">
        <f t="shared" si="17"/>
        <v>96.665442999999982</v>
      </c>
      <c r="H96">
        <f t="shared" si="17"/>
        <v>0.11227999999999994</v>
      </c>
      <c r="I96" s="165">
        <f>H96*0.000000001/10000/(G96*0.000000000001)*1000</f>
        <v>0.1161531944771618</v>
      </c>
    </row>
    <row r="97" spans="2:9">
      <c r="B97">
        <v>49.31183</v>
      </c>
      <c r="C97">
        <v>1.33473</v>
      </c>
      <c r="D97">
        <v>145.98025999999999</v>
      </c>
      <c r="E97">
        <v>1.4128229999999999</v>
      </c>
      <c r="G97">
        <f t="shared" si="17"/>
        <v>96.668429999999987</v>
      </c>
      <c r="H97">
        <f t="shared" si="17"/>
        <v>7.8092999999999968E-2</v>
      </c>
      <c r="I97" s="165">
        <f>H97*0.000000001/10000/(G97*0.000000000001)*1000</f>
        <v>8.0784388450293426E-2</v>
      </c>
    </row>
    <row r="98" spans="2:9">
      <c r="B98">
        <v>49.299543999999997</v>
      </c>
      <c r="C98">
        <v>1.32924</v>
      </c>
      <c r="D98">
        <v>145.97771</v>
      </c>
      <c r="E98">
        <v>1.40727</v>
      </c>
      <c r="G98">
        <f t="shared" si="17"/>
        <v>96.678166000000004</v>
      </c>
      <c r="H98">
        <f t="shared" si="17"/>
        <v>7.8030000000000044E-2</v>
      </c>
      <c r="I98" s="165">
        <f>H98*0.000000001/10000/(G98*0.000000000001)*1000</f>
        <v>8.0711088375424955E-2</v>
      </c>
    </row>
    <row r="99" spans="2:9">
      <c r="B99">
        <v>49.299674000000003</v>
      </c>
      <c r="C99">
        <v>1.3297159999999999</v>
      </c>
      <c r="D99">
        <v>145.97447</v>
      </c>
      <c r="E99">
        <v>1.41414</v>
      </c>
      <c r="G99">
        <f t="shared" si="17"/>
        <v>96.674795999999986</v>
      </c>
      <c r="H99">
        <f t="shared" si="17"/>
        <v>8.4424000000000055E-2</v>
      </c>
      <c r="I99" s="165">
        <f>H99*0.000000001/10000/(G99*0.000000000001)*1000</f>
        <v>8.7327828444551434E-2</v>
      </c>
    </row>
    <row r="101" spans="2:9">
      <c r="H101">
        <f>AVERAGE(H95:H99)</f>
        <v>8.6777199999999999E-2</v>
      </c>
      <c r="I101">
        <f>AVERAGE(I95:I99)</f>
        <v>8.9768477920635331E-2</v>
      </c>
    </row>
    <row r="102" spans="2:9">
      <c r="H102">
        <f>STDEV(H95:H99)</f>
        <v>1.4496180590072596E-2</v>
      </c>
      <c r="I102">
        <f>STDEV(I95:I99)</f>
        <v>1.4997506063358786E-2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5ACC-D09A-42AC-9E23-B62267D6ABCE}">
  <sheetPr>
    <pageSetUpPr fitToPage="1"/>
  </sheetPr>
  <dimension ref="A1:AF69"/>
  <sheetViews>
    <sheetView showGridLines="0" tabSelected="1" topLeftCell="A49" workbookViewId="0">
      <selection activeCell="A53" sqref="A53"/>
    </sheetView>
  </sheetViews>
  <sheetFormatPr defaultRowHeight="15"/>
  <cols>
    <col min="3" max="3" width="6.7109375" customWidth="1"/>
    <col min="4" max="5" width="10.7109375" customWidth="1"/>
    <col min="6" max="6" width="8.7109375" customWidth="1"/>
    <col min="7" max="8" width="10.7109375" customWidth="1"/>
    <col min="9" max="9" width="8.7109375" customWidth="1"/>
    <col min="13" max="13" width="6.7109375" customWidth="1"/>
    <col min="14" max="15" width="10.7109375" customWidth="1"/>
    <col min="16" max="16" width="8.7109375" customWidth="1"/>
    <col min="17" max="18" width="10.7109375" customWidth="1"/>
    <col min="19" max="19" width="8.7109375" customWidth="1"/>
    <col min="21" max="21" width="9.7109375" customWidth="1"/>
    <col min="23" max="23" width="6.7109375" customWidth="1"/>
    <col min="24" max="25" width="10.7109375" customWidth="1"/>
    <col min="26" max="26" width="8.7109375" customWidth="1"/>
    <col min="27" max="28" width="10.7109375" customWidth="1"/>
    <col min="29" max="29" width="8.7109375" customWidth="1"/>
  </cols>
  <sheetData>
    <row r="1" spans="1:32">
      <c r="B1" t="s">
        <v>325</v>
      </c>
      <c r="L1" t="s">
        <v>246</v>
      </c>
      <c r="V1" t="s">
        <v>247</v>
      </c>
    </row>
    <row r="2" spans="1:32">
      <c r="B2" s="172" t="s">
        <v>333</v>
      </c>
      <c r="AE2" t="s">
        <v>256</v>
      </c>
      <c r="AF2" t="s">
        <v>256</v>
      </c>
    </row>
    <row r="3" spans="1:32" ht="38.25">
      <c r="B3" s="47" t="s">
        <v>226</v>
      </c>
      <c r="C3" s="47" t="s">
        <v>227</v>
      </c>
      <c r="D3" s="47" t="s">
        <v>228</v>
      </c>
      <c r="E3" s="47" t="s">
        <v>229</v>
      </c>
      <c r="F3" s="47" t="s">
        <v>222</v>
      </c>
      <c r="G3" s="47" t="s">
        <v>230</v>
      </c>
      <c r="H3" s="47" t="s">
        <v>231</v>
      </c>
      <c r="I3" s="47" t="s">
        <v>222</v>
      </c>
      <c r="L3" s="47" t="s">
        <v>226</v>
      </c>
      <c r="M3" s="47" t="s">
        <v>227</v>
      </c>
      <c r="N3" s="47" t="s">
        <v>228</v>
      </c>
      <c r="O3" s="47" t="s">
        <v>229</v>
      </c>
      <c r="P3" s="47" t="s">
        <v>222</v>
      </c>
      <c r="Q3" s="47" t="s">
        <v>230</v>
      </c>
      <c r="R3" s="47" t="s">
        <v>231</v>
      </c>
      <c r="S3" s="47" t="s">
        <v>222</v>
      </c>
      <c r="V3" s="47" t="s">
        <v>226</v>
      </c>
      <c r="W3" s="47" t="s">
        <v>227</v>
      </c>
      <c r="X3" s="47" t="s">
        <v>228</v>
      </c>
      <c r="Y3" s="47" t="s">
        <v>229</v>
      </c>
      <c r="Z3" s="47" t="s">
        <v>222</v>
      </c>
      <c r="AA3" s="47" t="s">
        <v>230</v>
      </c>
      <c r="AB3" s="47" t="s">
        <v>231</v>
      </c>
      <c r="AC3" s="47" t="s">
        <v>222</v>
      </c>
      <c r="AE3" s="67" t="s">
        <v>134</v>
      </c>
      <c r="AF3" s="68" t="s">
        <v>261</v>
      </c>
    </row>
    <row r="4" spans="1:32">
      <c r="A4" t="s">
        <v>85</v>
      </c>
      <c r="B4" s="100" t="s">
        <v>223</v>
      </c>
      <c r="C4" s="48">
        <v>10</v>
      </c>
      <c r="D4" s="55">
        <f t="shared" ref="D4:D13" si="0">VLOOKUP($A4,resub,35,FALSE)</f>
        <v>10.464601899743949</v>
      </c>
      <c r="E4" s="55">
        <f t="shared" ref="E4:E13" si="1">VLOOKUP($A4,resub,36,FALSE)</f>
        <v>1.2852804191103671</v>
      </c>
      <c r="F4" s="50">
        <f t="shared" ref="F4:F13" si="2">VLOOKUP($A4,resub,37,FALSE)</f>
        <v>2.5704573942557332</v>
      </c>
      <c r="G4" s="51">
        <f t="shared" ref="G4:G13" ca="1" si="3">VLOOKUP($A4,resah,11,FALSE)*1000</f>
        <v>5.7143454409672535E-2</v>
      </c>
      <c r="H4" s="51">
        <f t="shared" ref="H4:H13" si="4">VLOOKUP($A4,resub,23,FALSE)*1000</f>
        <v>0.48048867363504838</v>
      </c>
      <c r="I4" s="50">
        <f t="shared" ref="I4:I13" si="5">VLOOKUP($A4,resub,24,FALSE)</f>
        <v>2.0217101920671858</v>
      </c>
      <c r="L4" s="100" t="s">
        <v>223</v>
      </c>
      <c r="M4" s="48">
        <v>10</v>
      </c>
      <c r="N4" s="55">
        <f t="shared" ref="N4:N13" si="6">VLOOKUP($A4,resub,35,FALSE)</f>
        <v>10.464601899743949</v>
      </c>
      <c r="O4" s="55">
        <f t="shared" ref="O4:O13" si="7">VLOOKUP($A4,resub,36,FALSE)</f>
        <v>1.2852804191103671</v>
      </c>
      <c r="P4" s="50">
        <f t="shared" ref="P4:P13" si="8">VLOOKUP($A4,resub,37,FALSE)</f>
        <v>2.5704573942557332</v>
      </c>
      <c r="Q4" s="51">
        <f t="shared" ref="Q4:Q13" si="9">VLOOKUP($A4,resub,22,FALSE)*1000</f>
        <v>2.350912351804133</v>
      </c>
      <c r="R4" s="51">
        <f t="shared" ref="R4:R13" si="10">VLOOKUP($A4,resub,23,FALSE)*1000</f>
        <v>0.48048867363504838</v>
      </c>
      <c r="S4" s="50">
        <f t="shared" ref="S4:S13" si="11">VLOOKUP($A4,resub,24,FALSE)</f>
        <v>2.0217101920671858</v>
      </c>
      <c r="V4" s="52" t="s">
        <v>223</v>
      </c>
      <c r="W4" s="48">
        <v>10</v>
      </c>
      <c r="X4" s="55">
        <f t="shared" ref="X4:X13" ca="1" si="12">VLOOKUP(A4,resah,9,FALSE)</f>
        <v>10.432655956113862</v>
      </c>
      <c r="Y4" s="55">
        <f t="shared" ref="Y4:Y13" si="13">VLOOKUP($A4,resub,36,FALSE)</f>
        <v>1.2852804191103671</v>
      </c>
      <c r="Z4" s="50">
        <f t="shared" ref="Z4:Z13" si="14">VLOOKUP($A4,resub,37,FALSE)</f>
        <v>2.5704573942557332</v>
      </c>
      <c r="AA4" s="51">
        <f t="shared" ref="AA4:AA13" ca="1" si="15">VLOOKUP(A4,resah,11,FALSE)*1000</f>
        <v>5.7143454409672535E-2</v>
      </c>
      <c r="AB4" s="51">
        <f t="shared" ref="AB4:AB13" si="16">VLOOKUP($A4,resub,23,FALSE)*1000</f>
        <v>0.48048867363504838</v>
      </c>
      <c r="AC4" s="50">
        <f t="shared" ref="AC4:AC13" si="17">VLOOKUP($A4,resub,24,FALSE)</f>
        <v>2.0217101920671858</v>
      </c>
      <c r="AE4" s="64">
        <f ca="1">ABS((N4-X4))/SQRT(SUMSQ(O4,Y4))</f>
        <v>1.7575303440686398E-2</v>
      </c>
      <c r="AF4" s="65">
        <f ca="1">ABS((Q4-AA4))/SQRT(SUMSQ(R4,AB4))</f>
        <v>3.3756041106066639</v>
      </c>
    </row>
    <row r="5" spans="1:32">
      <c r="A5" t="s">
        <v>86</v>
      </c>
      <c r="B5" s="100" t="s">
        <v>224</v>
      </c>
      <c r="C5" s="48">
        <v>20</v>
      </c>
      <c r="D5" s="55">
        <f t="shared" si="0"/>
        <v>21.279257384971068</v>
      </c>
      <c r="E5" s="55">
        <f t="shared" si="1"/>
        <v>1.285278265356133</v>
      </c>
      <c r="F5" s="50">
        <f t="shared" si="2"/>
        <v>2.5704318515995861</v>
      </c>
      <c r="G5" s="51">
        <f t="shared" ca="1" si="3"/>
        <v>0.17585442284057515</v>
      </c>
      <c r="H5" s="51">
        <f t="shared" si="4"/>
        <v>0.21954872454871818</v>
      </c>
      <c r="I5" s="50">
        <f t="shared" si="5"/>
        <v>2.0130793907467308</v>
      </c>
      <c r="L5" s="100" t="s">
        <v>224</v>
      </c>
      <c r="M5" s="48">
        <v>20</v>
      </c>
      <c r="N5" s="55">
        <f t="shared" si="6"/>
        <v>21.279257384971068</v>
      </c>
      <c r="O5" s="55">
        <f t="shared" si="7"/>
        <v>1.285278265356133</v>
      </c>
      <c r="P5" s="50">
        <f t="shared" si="8"/>
        <v>2.5704318515995861</v>
      </c>
      <c r="Q5" s="51">
        <f t="shared" si="9"/>
        <v>1.3911029942762141</v>
      </c>
      <c r="R5" s="51">
        <f t="shared" si="10"/>
        <v>0.21954872454871818</v>
      </c>
      <c r="S5" s="50">
        <f t="shared" si="11"/>
        <v>2.0130793907467308</v>
      </c>
      <c r="V5" s="52" t="s">
        <v>224</v>
      </c>
      <c r="W5" s="48">
        <v>20</v>
      </c>
      <c r="X5" s="55">
        <f t="shared" ca="1" si="12"/>
        <v>21.001735073494238</v>
      </c>
      <c r="Y5" s="55">
        <f t="shared" si="13"/>
        <v>1.285278265356133</v>
      </c>
      <c r="Z5" s="50">
        <f t="shared" si="14"/>
        <v>2.5704318515995861</v>
      </c>
      <c r="AA5" s="51">
        <f t="shared" ca="1" si="15"/>
        <v>0.17585442284057515</v>
      </c>
      <c r="AB5" s="51">
        <f t="shared" si="16"/>
        <v>0.21954872454871818</v>
      </c>
      <c r="AC5" s="50">
        <f t="shared" si="17"/>
        <v>2.0130793907467308</v>
      </c>
      <c r="AE5" s="64">
        <f t="shared" ref="AE5:AE13" ca="1" si="18">ABS((N5-X5))/SQRT(SUMSQ(O5,Y5))</f>
        <v>0.15268126262250029</v>
      </c>
      <c r="AF5" s="65">
        <f t="shared" ref="AF5:AF13" ca="1" si="19">ABS((Q5-AA5))/SQRT(SUMSQ(R5,AB5))</f>
        <v>3.91398541465324</v>
      </c>
    </row>
    <row r="6" spans="1:32">
      <c r="A6" t="s">
        <v>87</v>
      </c>
      <c r="B6" s="2"/>
      <c r="C6" s="48">
        <v>30</v>
      </c>
      <c r="D6" s="55">
        <f t="shared" si="0"/>
        <v>31.497821621775429</v>
      </c>
      <c r="E6" s="55">
        <f t="shared" si="1"/>
        <v>1.2852757739010681</v>
      </c>
      <c r="F6" s="50">
        <f t="shared" si="2"/>
        <v>2.570402297343509</v>
      </c>
      <c r="G6" s="51">
        <f t="shared" ca="1" si="3"/>
        <v>5.1665358151869199E-2</v>
      </c>
      <c r="H6" s="51">
        <f t="shared" si="4"/>
        <v>0.14575877435839321</v>
      </c>
      <c r="I6" s="50">
        <f t="shared" si="5"/>
        <v>2.013723530987257</v>
      </c>
      <c r="L6" s="2"/>
      <c r="M6" s="48">
        <v>30</v>
      </c>
      <c r="N6" s="55">
        <f t="shared" si="6"/>
        <v>31.497821621775429</v>
      </c>
      <c r="O6" s="55">
        <f t="shared" si="7"/>
        <v>1.2852757739010681</v>
      </c>
      <c r="P6" s="50">
        <f t="shared" si="8"/>
        <v>2.570402297343509</v>
      </c>
      <c r="Q6" s="51">
        <f t="shared" si="9"/>
        <v>0.75247464168081013</v>
      </c>
      <c r="R6" s="51">
        <f t="shared" si="10"/>
        <v>0.14575877435839321</v>
      </c>
      <c r="S6" s="50">
        <f t="shared" si="11"/>
        <v>2.013723530987257</v>
      </c>
      <c r="W6" s="48">
        <v>30</v>
      </c>
      <c r="X6" s="55">
        <f t="shared" ca="1" si="12"/>
        <v>31.607087580809171</v>
      </c>
      <c r="Y6" s="55">
        <f t="shared" si="13"/>
        <v>1.2852757739010681</v>
      </c>
      <c r="Z6" s="50">
        <f t="shared" si="14"/>
        <v>2.570402297343509</v>
      </c>
      <c r="AA6" s="51">
        <f t="shared" ca="1" si="15"/>
        <v>5.1665358151869199E-2</v>
      </c>
      <c r="AB6" s="51">
        <f t="shared" si="16"/>
        <v>0.14575877435839321</v>
      </c>
      <c r="AC6" s="50">
        <f t="shared" si="17"/>
        <v>2.013723530987257</v>
      </c>
      <c r="AE6" s="64">
        <f t="shared" ca="1" si="18"/>
        <v>6.0113714235119145E-2</v>
      </c>
      <c r="AF6" s="65">
        <f t="shared" ca="1" si="19"/>
        <v>3.3997747228811335</v>
      </c>
    </row>
    <row r="7" spans="1:32">
      <c r="A7" t="s">
        <v>88</v>
      </c>
      <c r="B7" s="2"/>
      <c r="C7" s="48">
        <v>40</v>
      </c>
      <c r="D7" s="55">
        <f t="shared" si="0"/>
        <v>41.795397953588839</v>
      </c>
      <c r="E7" s="55">
        <f t="shared" si="1"/>
        <v>1.2852729789996951</v>
      </c>
      <c r="F7" s="50">
        <f t="shared" si="2"/>
        <v>2.570369135191243</v>
      </c>
      <c r="G7" s="51">
        <f t="shared" ca="1" si="3"/>
        <v>4.3897935917882283E-2</v>
      </c>
      <c r="H7" s="51">
        <f t="shared" si="4"/>
        <v>0.1113147908596344</v>
      </c>
      <c r="I7" s="50">
        <f t="shared" si="5"/>
        <v>2.0119115405372661</v>
      </c>
      <c r="L7" s="2"/>
      <c r="M7" s="48">
        <v>40</v>
      </c>
      <c r="N7" s="55">
        <f t="shared" si="6"/>
        <v>41.795397953588839</v>
      </c>
      <c r="O7" s="55">
        <f t="shared" si="7"/>
        <v>1.2852729789996951</v>
      </c>
      <c r="P7" s="50">
        <f t="shared" si="8"/>
        <v>2.570369135191243</v>
      </c>
      <c r="Q7" s="51">
        <f t="shared" si="9"/>
        <v>0.54793754508044379</v>
      </c>
      <c r="R7" s="51">
        <f t="shared" si="10"/>
        <v>0.1113147908596344</v>
      </c>
      <c r="S7" s="50">
        <f t="shared" si="11"/>
        <v>2.0119115405372661</v>
      </c>
      <c r="W7" s="48">
        <v>40</v>
      </c>
      <c r="X7" s="55">
        <f t="shared" ca="1" si="12"/>
        <v>41.702029075455123</v>
      </c>
      <c r="Y7" s="55">
        <f t="shared" si="13"/>
        <v>1.2852729789996951</v>
      </c>
      <c r="Z7" s="50">
        <f t="shared" si="14"/>
        <v>2.570369135191243</v>
      </c>
      <c r="AA7" s="51">
        <f t="shared" ca="1" si="15"/>
        <v>4.3897935917882283E-2</v>
      </c>
      <c r="AB7" s="51">
        <f t="shared" si="16"/>
        <v>0.1113147908596344</v>
      </c>
      <c r="AC7" s="50">
        <f t="shared" si="17"/>
        <v>2.0119115405372661</v>
      </c>
      <c r="AE7" s="64">
        <f t="shared" ca="1" si="18"/>
        <v>5.1367894570937787E-2</v>
      </c>
      <c r="AF7" s="65">
        <f t="shared" ca="1" si="19"/>
        <v>3.2018191192120158</v>
      </c>
    </row>
    <row r="8" spans="1:32">
      <c r="A8" t="s">
        <v>89</v>
      </c>
      <c r="B8" s="2"/>
      <c r="C8" s="48">
        <v>50</v>
      </c>
      <c r="D8" s="55">
        <f t="shared" si="0"/>
        <v>51.693913197951417</v>
      </c>
      <c r="E8" s="55">
        <f t="shared" si="1"/>
        <v>1.2852701346203241</v>
      </c>
      <c r="F8" s="50">
        <f t="shared" si="2"/>
        <v>2.5703353770280231</v>
      </c>
      <c r="G8" s="51">
        <f t="shared" ca="1" si="3"/>
        <v>2.4090984807262947E-2</v>
      </c>
      <c r="H8" s="51">
        <f t="shared" si="4"/>
        <v>9.1936686029938056E-2</v>
      </c>
      <c r="I8" s="50">
        <f t="shared" si="5"/>
        <v>2.010009213002633</v>
      </c>
      <c r="L8" s="2"/>
      <c r="M8" s="48">
        <v>50</v>
      </c>
      <c r="N8" s="55">
        <f t="shared" si="6"/>
        <v>51.693913197951417</v>
      </c>
      <c r="O8" s="55">
        <f t="shared" si="7"/>
        <v>1.2852701346203241</v>
      </c>
      <c r="P8" s="50">
        <f t="shared" si="8"/>
        <v>2.5703353770280231</v>
      </c>
      <c r="Q8" s="51">
        <f t="shared" si="9"/>
        <v>0.46236242590305882</v>
      </c>
      <c r="R8" s="51">
        <f t="shared" si="10"/>
        <v>9.1936686029938056E-2</v>
      </c>
      <c r="S8" s="50">
        <f t="shared" si="11"/>
        <v>2.010009213002633</v>
      </c>
      <c r="W8" s="48">
        <v>50</v>
      </c>
      <c r="X8" s="55">
        <f t="shared" ca="1" si="12"/>
        <v>51.255604944291271</v>
      </c>
      <c r="Y8" s="55">
        <f t="shared" si="13"/>
        <v>1.2852701346203241</v>
      </c>
      <c r="Z8" s="50">
        <f t="shared" si="14"/>
        <v>2.5703353770280231</v>
      </c>
      <c r="AA8" s="51">
        <f t="shared" ca="1" si="15"/>
        <v>2.4090984807262947E-2</v>
      </c>
      <c r="AB8" s="51">
        <f t="shared" si="16"/>
        <v>9.1936686029938056E-2</v>
      </c>
      <c r="AC8" s="50">
        <f t="shared" si="17"/>
        <v>2.010009213002633</v>
      </c>
      <c r="AE8" s="64">
        <f t="shared" ca="1" si="18"/>
        <v>0.24114054319380737</v>
      </c>
      <c r="AF8" s="65">
        <f t="shared" ca="1" si="19"/>
        <v>3.370849237466762</v>
      </c>
    </row>
    <row r="9" spans="1:32">
      <c r="A9" t="s">
        <v>90</v>
      </c>
      <c r="B9" s="2"/>
      <c r="C9" s="48">
        <v>60</v>
      </c>
      <c r="D9" s="55">
        <f t="shared" si="0"/>
        <v>61.542420787244978</v>
      </c>
      <c r="E9" s="55">
        <f t="shared" si="1"/>
        <v>1.2852667833227609</v>
      </c>
      <c r="F9" s="50">
        <f t="shared" si="2"/>
        <v>2.5702955907214529</v>
      </c>
      <c r="G9" s="51">
        <f t="shared" ca="1" si="3"/>
        <v>2.23959196592915E-2</v>
      </c>
      <c r="H9" s="51">
        <f t="shared" si="4"/>
        <v>7.9262838776365058E-2</v>
      </c>
      <c r="I9" s="50">
        <f t="shared" si="5"/>
        <v>2.0090567827854309</v>
      </c>
      <c r="L9" s="2"/>
      <c r="M9" s="48">
        <v>60</v>
      </c>
      <c r="N9" s="55">
        <f t="shared" si="6"/>
        <v>61.542420787244978</v>
      </c>
      <c r="O9" s="55">
        <f t="shared" si="7"/>
        <v>1.2852667833227609</v>
      </c>
      <c r="P9" s="50">
        <f t="shared" si="8"/>
        <v>2.5702955907214529</v>
      </c>
      <c r="Q9" s="51">
        <f t="shared" si="9"/>
        <v>0.39487145523164868</v>
      </c>
      <c r="R9" s="51">
        <f t="shared" si="10"/>
        <v>7.9262838776365058E-2</v>
      </c>
      <c r="S9" s="50">
        <f t="shared" si="11"/>
        <v>2.0090567827854309</v>
      </c>
      <c r="W9" s="48">
        <v>60</v>
      </c>
      <c r="X9" s="55">
        <f t="shared" ca="1" si="12"/>
        <v>61.469366783910864</v>
      </c>
      <c r="Y9" s="55">
        <f t="shared" si="13"/>
        <v>1.2852667833227609</v>
      </c>
      <c r="Z9" s="50">
        <f t="shared" si="14"/>
        <v>2.5702955907214529</v>
      </c>
      <c r="AA9" s="51">
        <f t="shared" ca="1" si="15"/>
        <v>2.23959196592915E-2</v>
      </c>
      <c r="AB9" s="51">
        <f t="shared" si="16"/>
        <v>7.9262838776365058E-2</v>
      </c>
      <c r="AC9" s="50">
        <f t="shared" si="17"/>
        <v>2.0090567827854309</v>
      </c>
      <c r="AE9" s="64">
        <f t="shared" ca="1" si="18"/>
        <v>4.0191641004546648E-2</v>
      </c>
      <c r="AF9" s="65">
        <f t="shared" ca="1" si="19"/>
        <v>3.3228683339542551</v>
      </c>
    </row>
    <row r="10" spans="1:32">
      <c r="A10" t="s">
        <v>91</v>
      </c>
      <c r="B10" s="2"/>
      <c r="C10" s="48">
        <v>70</v>
      </c>
      <c r="D10" s="55">
        <f t="shared" si="0"/>
        <v>70.976864992567059</v>
      </c>
      <c r="E10" s="55">
        <f t="shared" si="1"/>
        <v>1.2852632439569289</v>
      </c>
      <c r="F10" s="50">
        <f t="shared" si="2"/>
        <v>2.5702535578952199</v>
      </c>
      <c r="G10" s="51">
        <f t="shared" ca="1" si="3"/>
        <v>2.0426421098132867E-2</v>
      </c>
      <c r="H10" s="51">
        <f t="shared" si="4"/>
        <v>7.0715186197403759E-2</v>
      </c>
      <c r="I10" s="50">
        <f t="shared" si="5"/>
        <v>2.0094366893371389</v>
      </c>
      <c r="L10" s="2"/>
      <c r="M10" s="48">
        <v>70</v>
      </c>
      <c r="N10" s="55">
        <f t="shared" si="6"/>
        <v>70.976864992567059</v>
      </c>
      <c r="O10" s="55">
        <f t="shared" si="7"/>
        <v>1.2852632439569289</v>
      </c>
      <c r="P10" s="50">
        <f t="shared" si="8"/>
        <v>2.5702535578952199</v>
      </c>
      <c r="Q10" s="51">
        <f t="shared" si="9"/>
        <v>0.31561326458356553</v>
      </c>
      <c r="R10" s="51">
        <f t="shared" si="10"/>
        <v>7.0715186197403759E-2</v>
      </c>
      <c r="S10" s="50">
        <f t="shared" si="11"/>
        <v>2.0094366893371389</v>
      </c>
      <c r="W10" s="48">
        <v>70</v>
      </c>
      <c r="X10" s="55">
        <f t="shared" ca="1" si="12"/>
        <v>71.286251908960168</v>
      </c>
      <c r="Y10" s="55">
        <f t="shared" si="13"/>
        <v>1.2852632439569289</v>
      </c>
      <c r="Z10" s="50">
        <f t="shared" si="14"/>
        <v>2.5702535578952199</v>
      </c>
      <c r="AA10" s="51">
        <f t="shared" ca="1" si="15"/>
        <v>2.0426421098132867E-2</v>
      </c>
      <c r="AB10" s="51">
        <f t="shared" si="16"/>
        <v>7.0715186197403759E-2</v>
      </c>
      <c r="AC10" s="50">
        <f t="shared" si="17"/>
        <v>2.0094366893371389</v>
      </c>
      <c r="AE10" s="64">
        <f t="shared" ca="1" si="18"/>
        <v>0.17021383566407663</v>
      </c>
      <c r="AF10" s="65">
        <f t="shared" ca="1" si="19"/>
        <v>2.9516802538414972</v>
      </c>
    </row>
    <row r="11" spans="1:32">
      <c r="A11" t="s">
        <v>92</v>
      </c>
      <c r="B11" s="2"/>
      <c r="C11" s="48">
        <v>80</v>
      </c>
      <c r="D11" s="55">
        <f t="shared" si="0"/>
        <v>80.660347320132871</v>
      </c>
      <c r="E11" s="55">
        <f t="shared" si="1"/>
        <v>1.285259276866171</v>
      </c>
      <c r="F11" s="50">
        <f t="shared" si="2"/>
        <v>2.5702064286468151</v>
      </c>
      <c r="G11" s="51">
        <f t="shared" ca="1" si="3"/>
        <v>2.5681587844739569E-2</v>
      </c>
      <c r="H11" s="51">
        <f t="shared" si="4"/>
        <v>6.4310601096928557E-2</v>
      </c>
      <c r="I11" s="50">
        <f t="shared" si="5"/>
        <v>2.0111350674154349</v>
      </c>
      <c r="L11" s="2"/>
      <c r="M11" s="48">
        <v>80</v>
      </c>
      <c r="N11" s="55">
        <f t="shared" si="6"/>
        <v>80.660347320132871</v>
      </c>
      <c r="O11" s="55">
        <f t="shared" si="7"/>
        <v>1.285259276866171</v>
      </c>
      <c r="P11" s="50">
        <f t="shared" si="8"/>
        <v>2.5702064286468151</v>
      </c>
      <c r="Q11" s="51">
        <f t="shared" si="9"/>
        <v>0.27276373902506912</v>
      </c>
      <c r="R11" s="51">
        <f t="shared" si="10"/>
        <v>6.4310601096928557E-2</v>
      </c>
      <c r="S11" s="50">
        <f t="shared" si="11"/>
        <v>2.0111350674154349</v>
      </c>
      <c r="W11" s="48">
        <v>80</v>
      </c>
      <c r="X11" s="55">
        <f t="shared" ca="1" si="12"/>
        <v>80.752133105538832</v>
      </c>
      <c r="Y11" s="55">
        <f t="shared" si="13"/>
        <v>1.285259276866171</v>
      </c>
      <c r="Z11" s="50">
        <f t="shared" si="14"/>
        <v>2.5702064286468151</v>
      </c>
      <c r="AA11" s="51">
        <f t="shared" ca="1" si="15"/>
        <v>2.5681587844739569E-2</v>
      </c>
      <c r="AB11" s="51">
        <f t="shared" si="16"/>
        <v>6.4310601096928557E-2</v>
      </c>
      <c r="AC11" s="50">
        <f t="shared" si="17"/>
        <v>2.0111350674154349</v>
      </c>
      <c r="AE11" s="64">
        <f t="shared" ca="1" si="18"/>
        <v>5.0497477392529209E-2</v>
      </c>
      <c r="AF11" s="65">
        <f t="shared" ca="1" si="19"/>
        <v>2.7167132887849026</v>
      </c>
    </row>
    <row r="12" spans="1:32">
      <c r="A12" t="s">
        <v>93</v>
      </c>
      <c r="B12" s="2"/>
      <c r="C12" s="48">
        <v>90</v>
      </c>
      <c r="D12" s="55">
        <f t="shared" si="0"/>
        <v>90.683881702168023</v>
      </c>
      <c r="E12" s="55">
        <f t="shared" si="1"/>
        <v>1.28525481431002</v>
      </c>
      <c r="F12" s="50">
        <f t="shared" si="2"/>
        <v>2.5701533919530211</v>
      </c>
      <c r="G12" s="51">
        <f t="shared" ca="1" si="3"/>
        <v>2.2519741153693533E-2</v>
      </c>
      <c r="H12" s="51">
        <f t="shared" si="4"/>
        <v>5.9353420289222247E-2</v>
      </c>
      <c r="I12" s="50">
        <f t="shared" si="5"/>
        <v>2.01436302638117</v>
      </c>
      <c r="L12" s="2"/>
      <c r="M12" s="48">
        <v>90</v>
      </c>
      <c r="N12" s="55">
        <f t="shared" si="6"/>
        <v>90.683881702168023</v>
      </c>
      <c r="O12" s="55">
        <f t="shared" si="7"/>
        <v>1.28525481431002</v>
      </c>
      <c r="P12" s="50">
        <f t="shared" si="8"/>
        <v>2.5701533919530211</v>
      </c>
      <c r="Q12" s="51">
        <f t="shared" si="9"/>
        <v>0.23710046198262238</v>
      </c>
      <c r="R12" s="51">
        <f t="shared" si="10"/>
        <v>5.9353420289222247E-2</v>
      </c>
      <c r="S12" s="50">
        <f t="shared" si="11"/>
        <v>2.01436302638117</v>
      </c>
      <c r="W12" s="48">
        <v>90</v>
      </c>
      <c r="X12" s="55">
        <f t="shared" ca="1" si="12"/>
        <v>90.516715360454185</v>
      </c>
      <c r="Y12" s="55">
        <f t="shared" si="13"/>
        <v>1.28525481431002</v>
      </c>
      <c r="Z12" s="50">
        <f t="shared" si="14"/>
        <v>2.5701533919530211</v>
      </c>
      <c r="AA12" s="51">
        <f t="shared" ca="1" si="15"/>
        <v>2.2519741153693533E-2</v>
      </c>
      <c r="AB12" s="51">
        <f t="shared" si="16"/>
        <v>5.9353420289222247E-2</v>
      </c>
      <c r="AC12" s="50">
        <f t="shared" si="17"/>
        <v>2.01436302638117</v>
      </c>
      <c r="AE12" s="64">
        <f t="shared" ca="1" si="18"/>
        <v>9.1969664299961729E-2</v>
      </c>
      <c r="AF12" s="65">
        <f t="shared" ca="1" si="19"/>
        <v>2.5564067255208434</v>
      </c>
    </row>
    <row r="13" spans="1:32">
      <c r="A13" t="s">
        <v>94</v>
      </c>
      <c r="B13" s="2"/>
      <c r="C13" s="48" t="s">
        <v>225</v>
      </c>
      <c r="D13" s="55">
        <f t="shared" si="0"/>
        <v>100.05831672140729</v>
      </c>
      <c r="E13" s="55">
        <f t="shared" si="1"/>
        <v>1.2852507548440169</v>
      </c>
      <c r="F13" s="50">
        <f t="shared" si="2"/>
        <v>2.5701051269996422</v>
      </c>
      <c r="G13" s="51">
        <f t="shared" ca="1" si="3"/>
        <v>2.3711351807746358E-2</v>
      </c>
      <c r="H13" s="51">
        <f t="shared" si="4"/>
        <v>5.5792527065498733E-2</v>
      </c>
      <c r="I13" s="50">
        <f t="shared" si="5"/>
        <v>2.0186099969285141</v>
      </c>
      <c r="L13" s="2"/>
      <c r="M13" s="48" t="s">
        <v>225</v>
      </c>
      <c r="N13" s="55">
        <f t="shared" si="6"/>
        <v>100.05831672140729</v>
      </c>
      <c r="O13" s="55">
        <f t="shared" si="7"/>
        <v>1.2852507548440169</v>
      </c>
      <c r="P13" s="50">
        <f t="shared" si="8"/>
        <v>2.5701051269996422</v>
      </c>
      <c r="Q13" s="51">
        <f t="shared" si="9"/>
        <v>0.20888975264285439</v>
      </c>
      <c r="R13" s="51">
        <f t="shared" si="10"/>
        <v>5.5792527065498733E-2</v>
      </c>
      <c r="S13" s="50">
        <f t="shared" si="11"/>
        <v>2.0186099969285141</v>
      </c>
      <c r="W13" s="48" t="s">
        <v>225</v>
      </c>
      <c r="X13" s="55">
        <f t="shared" ca="1" si="12"/>
        <v>100.35480133286259</v>
      </c>
      <c r="Y13" s="55">
        <f t="shared" si="13"/>
        <v>1.2852507548440169</v>
      </c>
      <c r="Z13" s="50">
        <f t="shared" si="14"/>
        <v>2.5701051269996422</v>
      </c>
      <c r="AA13" s="51">
        <f t="shared" ca="1" si="15"/>
        <v>2.3711351807746358E-2</v>
      </c>
      <c r="AB13" s="51">
        <f t="shared" si="16"/>
        <v>5.5792527065498733E-2</v>
      </c>
      <c r="AC13" s="50">
        <f t="shared" si="17"/>
        <v>2.0186099969285141</v>
      </c>
      <c r="AE13" s="64">
        <f t="shared" ca="1" si="18"/>
        <v>0.1631170248197549</v>
      </c>
      <c r="AF13" s="65">
        <f t="shared" ca="1" si="19"/>
        <v>2.3469254727620581</v>
      </c>
    </row>
    <row r="14" spans="1:32">
      <c r="B14" s="2"/>
      <c r="L14" s="2"/>
    </row>
    <row r="15" spans="1:32">
      <c r="B15" s="172" t="s">
        <v>334</v>
      </c>
      <c r="L15" s="2"/>
    </row>
    <row r="16" spans="1:32" ht="38.25">
      <c r="B16" s="47" t="s">
        <v>226</v>
      </c>
      <c r="C16" s="47" t="s">
        <v>227</v>
      </c>
      <c r="D16" s="47" t="s">
        <v>228</v>
      </c>
      <c r="E16" s="47" t="s">
        <v>229</v>
      </c>
      <c r="F16" s="47" t="s">
        <v>222</v>
      </c>
      <c r="G16" s="47" t="s">
        <v>230</v>
      </c>
      <c r="H16" s="47" t="s">
        <v>231</v>
      </c>
      <c r="I16" s="47" t="s">
        <v>222</v>
      </c>
      <c r="L16" s="47" t="s">
        <v>226</v>
      </c>
      <c r="M16" s="47" t="s">
        <v>227</v>
      </c>
      <c r="N16" s="47" t="s">
        <v>228</v>
      </c>
      <c r="O16" s="47" t="s">
        <v>229</v>
      </c>
      <c r="P16" s="47" t="s">
        <v>222</v>
      </c>
      <c r="Q16" s="47" t="s">
        <v>230</v>
      </c>
      <c r="R16" s="47" t="s">
        <v>231</v>
      </c>
      <c r="S16" s="47" t="s">
        <v>222</v>
      </c>
      <c r="V16" s="47" t="s">
        <v>226</v>
      </c>
      <c r="W16" s="47" t="s">
        <v>227</v>
      </c>
      <c r="X16" s="47" t="s">
        <v>228</v>
      </c>
      <c r="Y16" s="47" t="s">
        <v>229</v>
      </c>
      <c r="Z16" s="47" t="s">
        <v>222</v>
      </c>
      <c r="AA16" s="47" t="s">
        <v>230</v>
      </c>
      <c r="AB16" s="47" t="s">
        <v>231</v>
      </c>
      <c r="AC16" s="47" t="s">
        <v>222</v>
      </c>
    </row>
    <row r="17" spans="1:32">
      <c r="A17" t="s">
        <v>75</v>
      </c>
      <c r="B17" s="53" t="s">
        <v>235</v>
      </c>
      <c r="C17" s="48">
        <v>1</v>
      </c>
      <c r="D17" s="56">
        <f t="shared" ref="D17:D26" si="20">VLOOKUP($A17,resub,35,FALSE)</f>
        <v>96.631792196077697</v>
      </c>
      <c r="E17" s="56">
        <f t="shared" ref="E17:E26" si="21">VLOOKUP($A17,resub,36,FALSE)</f>
        <v>1.6686378239978372E-2</v>
      </c>
      <c r="F17" s="50">
        <f t="shared" ref="F17:F26" si="22">VLOOKUP($A17,resub,37,FALSE)</f>
        <v>2.0391009284297841</v>
      </c>
      <c r="G17" s="58">
        <f ca="1">VLOOKUP($A17,resah2,11,FALSE)*1000</f>
        <v>8.0355174200326215E-2</v>
      </c>
      <c r="H17" s="58">
        <f t="shared" ref="H17:H26" si="23">VLOOKUP($A17,resub,23,FALSE)*1000</f>
        <v>5.6946660542239118E-2</v>
      </c>
      <c r="I17" s="50">
        <f t="shared" ref="I17:I26" si="24">VLOOKUP($A17,resub,24,FALSE)</f>
        <v>2.0171004955311349</v>
      </c>
      <c r="L17" s="53" t="s">
        <v>235</v>
      </c>
      <c r="M17" s="48">
        <v>1</v>
      </c>
      <c r="N17" s="56">
        <f t="shared" ref="N17:N26" si="25">VLOOKUP($A17,resub,35,FALSE)</f>
        <v>96.631792196077697</v>
      </c>
      <c r="O17" s="56">
        <f t="shared" ref="O17:O26" si="26">VLOOKUP($A17,resub,36,FALSE)</f>
        <v>1.6686378239978372E-2</v>
      </c>
      <c r="P17" s="50">
        <f t="shared" ref="P17:P26" si="27">VLOOKUP($A17,resub,37,FALSE)</f>
        <v>2.0391009284297841</v>
      </c>
      <c r="Q17" s="51">
        <f ca="1">VLOOKUP($A17,resah,11,FALSE)*1000</f>
        <v>0.29570184755910967</v>
      </c>
      <c r="R17" s="51">
        <f t="shared" ref="R17:R26" si="28">VLOOKUP($A17,resub,23,FALSE)*1000</f>
        <v>5.6946660542239118E-2</v>
      </c>
      <c r="S17" s="50">
        <f t="shared" ref="S17:S26" si="29">VLOOKUP($A17,resub,24,FALSE)</f>
        <v>2.0171004955311349</v>
      </c>
      <c r="V17" s="53" t="s">
        <v>235</v>
      </c>
      <c r="W17" s="48">
        <v>1</v>
      </c>
      <c r="X17" s="56">
        <f t="shared" ref="X17:X26" ca="1" si="30">VLOOKUP(A17,resah,9,FALSE)</f>
        <v>96.666873189847252</v>
      </c>
      <c r="Y17" s="56">
        <f t="shared" ref="Y17:Y26" si="31">VLOOKUP($A17,resub,36,FALSE)</f>
        <v>1.6686378239978372E-2</v>
      </c>
      <c r="Z17" s="50">
        <f t="shared" ref="Z17:Z26" si="32">VLOOKUP($A17,resub,37,FALSE)</f>
        <v>2.0391009284297841</v>
      </c>
      <c r="AA17" s="166">
        <f ca="1">VLOOKUP(A17,resah2,11,FALSE)*1000</f>
        <v>8.0355174200326215E-2</v>
      </c>
      <c r="AB17" s="58">
        <f t="shared" ref="AB17:AB26" si="33">VLOOKUP($A17,resub,23,FALSE)*1000</f>
        <v>5.6946660542239118E-2</v>
      </c>
      <c r="AC17" s="50">
        <f t="shared" ref="AC17:AC26" si="34">VLOOKUP($A17,resub,24,FALSE)</f>
        <v>2.0171004955311349</v>
      </c>
      <c r="AE17" s="64">
        <f ca="1">ABS((N17-X17))/SQRT(SUMSQ(O17,Y17))</f>
        <v>1.4866023188772635</v>
      </c>
      <c r="AF17" s="65">
        <f ca="1">ABS((Q17-AA17))/SQRT(SUMSQ(R17,AB17))</f>
        <v>2.6739600107896493</v>
      </c>
    </row>
    <row r="18" spans="1:32">
      <c r="A18" t="s">
        <v>76</v>
      </c>
      <c r="B18" s="54" t="s">
        <v>236</v>
      </c>
      <c r="C18" s="48">
        <v>2</v>
      </c>
      <c r="D18" s="56">
        <f t="shared" si="20"/>
        <v>195.7349627056667</v>
      </c>
      <c r="E18" s="56">
        <f t="shared" si="21"/>
        <v>2.7317999129987419E-2</v>
      </c>
      <c r="F18" s="50">
        <f t="shared" si="22"/>
        <v>2.047482982003682</v>
      </c>
      <c r="G18" s="58">
        <f t="shared" ref="G18:G26" ca="1" si="35">VLOOKUP($A18,resah,11,FALSE)*1000</f>
        <v>5.219267422034201E-2</v>
      </c>
      <c r="H18" s="58">
        <f t="shared" si="23"/>
        <v>4.231141143693562E-2</v>
      </c>
      <c r="I18" s="50">
        <f t="shared" si="24"/>
        <v>2.088319180523273</v>
      </c>
      <c r="L18" s="54" t="s">
        <v>236</v>
      </c>
      <c r="M18" s="48">
        <v>2</v>
      </c>
      <c r="N18" s="56">
        <f t="shared" si="25"/>
        <v>195.7349627056667</v>
      </c>
      <c r="O18" s="56">
        <f t="shared" si="26"/>
        <v>2.7317999129987419E-2</v>
      </c>
      <c r="P18" s="50">
        <f t="shared" si="27"/>
        <v>2.047482982003682</v>
      </c>
      <c r="Q18" s="58">
        <f t="shared" ref="Q18:Q26" si="36">VLOOKUP($A18,resub,22,FALSE)*1000</f>
        <v>2.1969698155861538E-2</v>
      </c>
      <c r="R18" s="58">
        <f t="shared" si="28"/>
        <v>4.231141143693562E-2</v>
      </c>
      <c r="S18" s="50">
        <f t="shared" si="29"/>
        <v>2.088319180523273</v>
      </c>
      <c r="V18" s="54" t="s">
        <v>236</v>
      </c>
      <c r="W18" s="48">
        <v>2</v>
      </c>
      <c r="X18" s="56">
        <f t="shared" ca="1" si="30"/>
        <v>195.71277296266243</v>
      </c>
      <c r="Y18" s="56">
        <f t="shared" si="31"/>
        <v>2.7317999129987419E-2</v>
      </c>
      <c r="Z18" s="50">
        <f t="shared" si="32"/>
        <v>2.047482982003682</v>
      </c>
      <c r="AA18" s="58">
        <f t="shared" ref="AA18:AA26" ca="1" si="37">VLOOKUP(A18,resah,11,FALSE)*1000</f>
        <v>5.219267422034201E-2</v>
      </c>
      <c r="AB18" s="58">
        <f t="shared" si="33"/>
        <v>4.231141143693562E-2</v>
      </c>
      <c r="AC18" s="50">
        <f t="shared" si="34"/>
        <v>2.088319180523273</v>
      </c>
      <c r="AE18" s="64">
        <f t="shared" ref="AE18:AE26" ca="1" si="38">ABS((N18-X18))/SQRT(SUMSQ(O18,Y18))</f>
        <v>0.57436555570742731</v>
      </c>
      <c r="AF18" s="65">
        <f t="shared" ref="AF18:AF26" ca="1" si="39">ABS((Q18-AA18))/SQRT(SUMSQ(R18,AB18))</f>
        <v>0.50508528543619369</v>
      </c>
    </row>
    <row r="19" spans="1:32">
      <c r="A19" t="s">
        <v>77</v>
      </c>
      <c r="B19" s="2"/>
      <c r="C19" s="48">
        <v>3</v>
      </c>
      <c r="D19" s="56">
        <f t="shared" si="20"/>
        <v>292.23473469236222</v>
      </c>
      <c r="E19" s="56">
        <f t="shared" si="21"/>
        <v>3.7891121839721341E-2</v>
      </c>
      <c r="F19" s="50">
        <f t="shared" si="22"/>
        <v>2.04827494430794</v>
      </c>
      <c r="G19" s="58">
        <f t="shared" ca="1" si="35"/>
        <v>6.2860867435948167E-2</v>
      </c>
      <c r="H19" s="58">
        <f t="shared" si="23"/>
        <v>3.9613766235884841E-2</v>
      </c>
      <c r="I19" s="50">
        <f t="shared" si="24"/>
        <v>2.1426254444280639</v>
      </c>
      <c r="L19" s="2"/>
      <c r="M19" s="48">
        <v>3</v>
      </c>
      <c r="N19" s="56">
        <f t="shared" si="25"/>
        <v>292.23473469236222</v>
      </c>
      <c r="O19" s="56">
        <f t="shared" si="26"/>
        <v>3.7891121839721341E-2</v>
      </c>
      <c r="P19" s="50">
        <f t="shared" si="27"/>
        <v>2.04827494430794</v>
      </c>
      <c r="Q19" s="58">
        <f t="shared" si="36"/>
        <v>2.5665721119617551E-2</v>
      </c>
      <c r="R19" s="58">
        <f t="shared" si="28"/>
        <v>3.9613766235884841E-2</v>
      </c>
      <c r="S19" s="50">
        <f t="shared" si="29"/>
        <v>2.1426254444280639</v>
      </c>
      <c r="W19" s="48">
        <v>3</v>
      </c>
      <c r="X19" s="56">
        <f t="shared" ca="1" si="30"/>
        <v>292.25746874587151</v>
      </c>
      <c r="Y19" s="56">
        <f t="shared" si="31"/>
        <v>3.7891121839721341E-2</v>
      </c>
      <c r="Z19" s="50">
        <f t="shared" si="32"/>
        <v>2.04827494430794</v>
      </c>
      <c r="AA19" s="58">
        <f t="shared" ca="1" si="37"/>
        <v>6.2860867435948167E-2</v>
      </c>
      <c r="AB19" s="58">
        <f t="shared" si="33"/>
        <v>3.9613766235884841E-2</v>
      </c>
      <c r="AC19" s="50">
        <f t="shared" si="34"/>
        <v>2.1426254444280639</v>
      </c>
      <c r="AE19" s="64">
        <f t="shared" ca="1" si="38"/>
        <v>0.42425250612187881</v>
      </c>
      <c r="AF19" s="65">
        <f t="shared" ca="1" si="39"/>
        <v>0.66393435127806733</v>
      </c>
    </row>
    <row r="20" spans="1:32">
      <c r="A20" t="s">
        <v>78</v>
      </c>
      <c r="B20" s="2"/>
      <c r="C20" s="48">
        <v>4</v>
      </c>
      <c r="D20" s="56">
        <f t="shared" si="20"/>
        <v>392.04901405703265</v>
      </c>
      <c r="E20" s="56">
        <f t="shared" si="21"/>
        <v>4.9075301665357556E-2</v>
      </c>
      <c r="F20" s="50">
        <f t="shared" si="22"/>
        <v>2.0484668144377398</v>
      </c>
      <c r="G20" s="58">
        <f t="shared" ca="1" si="35"/>
        <v>5.3258477687677316E-2</v>
      </c>
      <c r="H20" s="58">
        <f t="shared" si="23"/>
        <v>3.870340451158135E-2</v>
      </c>
      <c r="I20" s="50">
        <f t="shared" si="24"/>
        <v>2.173838568255253</v>
      </c>
      <c r="L20" s="2"/>
      <c r="M20" s="48">
        <v>4</v>
      </c>
      <c r="N20" s="56">
        <f t="shared" si="25"/>
        <v>392.04901405703265</v>
      </c>
      <c r="O20" s="56">
        <f t="shared" si="26"/>
        <v>4.9075301665357556E-2</v>
      </c>
      <c r="P20" s="50">
        <f t="shared" si="27"/>
        <v>2.0484668144377398</v>
      </c>
      <c r="Q20" s="58">
        <f t="shared" si="36"/>
        <v>7.1423595223454655E-3</v>
      </c>
      <c r="R20" s="58">
        <f t="shared" si="28"/>
        <v>3.870340451158135E-2</v>
      </c>
      <c r="S20" s="50">
        <f t="shared" si="29"/>
        <v>2.173838568255253</v>
      </c>
      <c r="W20" s="48">
        <v>4</v>
      </c>
      <c r="X20" s="56">
        <f t="shared" ca="1" si="30"/>
        <v>392.03989498991956</v>
      </c>
      <c r="Y20" s="56">
        <f t="shared" si="31"/>
        <v>4.9075301665357556E-2</v>
      </c>
      <c r="Z20" s="50">
        <f t="shared" si="32"/>
        <v>2.0484668144377398</v>
      </c>
      <c r="AA20" s="58">
        <f t="shared" ca="1" si="37"/>
        <v>5.3258477687677316E-2</v>
      </c>
      <c r="AB20" s="58">
        <f t="shared" si="33"/>
        <v>3.870340451158135E-2</v>
      </c>
      <c r="AC20" s="50">
        <f t="shared" si="34"/>
        <v>2.173838568255253</v>
      </c>
      <c r="AE20" s="64">
        <f t="shared" ca="1" si="38"/>
        <v>0.13139306280236598</v>
      </c>
      <c r="AF20" s="65">
        <f t="shared" ca="1" si="39"/>
        <v>0.8425362132405837</v>
      </c>
    </row>
    <row r="21" spans="1:32">
      <c r="A21" t="s">
        <v>79</v>
      </c>
      <c r="B21" s="2"/>
      <c r="C21" s="48">
        <v>5</v>
      </c>
      <c r="D21" s="56">
        <f t="shared" si="20"/>
        <v>488.55078634993083</v>
      </c>
      <c r="E21" s="56">
        <f t="shared" si="21"/>
        <v>5.993700156816862E-2</v>
      </c>
      <c r="F21" s="50">
        <f t="shared" si="22"/>
        <v>2.0483102141884881</v>
      </c>
      <c r="G21" s="58">
        <f t="shared" ca="1" si="35"/>
        <v>5.919073995679492E-2</v>
      </c>
      <c r="H21" s="58">
        <f t="shared" si="23"/>
        <v>3.8320129651074196E-2</v>
      </c>
      <c r="I21" s="50">
        <f t="shared" si="24"/>
        <v>2.1908528985493989</v>
      </c>
      <c r="L21" s="2"/>
      <c r="M21" s="48">
        <v>5</v>
      </c>
      <c r="N21" s="56">
        <f t="shared" si="25"/>
        <v>488.55078634993083</v>
      </c>
      <c r="O21" s="56">
        <f t="shared" si="26"/>
        <v>5.993700156816862E-2</v>
      </c>
      <c r="P21" s="50">
        <f t="shared" si="27"/>
        <v>2.0483102141884881</v>
      </c>
      <c r="Q21" s="58">
        <f t="shared" si="36"/>
        <v>9.2114253972859252E-3</v>
      </c>
      <c r="R21" s="58">
        <f t="shared" si="28"/>
        <v>3.8320129651074196E-2</v>
      </c>
      <c r="S21" s="50">
        <f t="shared" si="29"/>
        <v>2.1908528985493989</v>
      </c>
      <c r="W21" s="48">
        <v>5</v>
      </c>
      <c r="X21" s="56">
        <f t="shared" ca="1" si="30"/>
        <v>488.54327587571197</v>
      </c>
      <c r="Y21" s="56">
        <f t="shared" si="31"/>
        <v>5.993700156816862E-2</v>
      </c>
      <c r="Z21" s="50">
        <f t="shared" si="32"/>
        <v>2.0483102141884881</v>
      </c>
      <c r="AA21" s="58">
        <f t="shared" ca="1" si="37"/>
        <v>5.919073995679492E-2</v>
      </c>
      <c r="AB21" s="58">
        <f t="shared" si="33"/>
        <v>3.8320129651074196E-2</v>
      </c>
      <c r="AC21" s="50">
        <f t="shared" si="34"/>
        <v>2.1908528985493989</v>
      </c>
      <c r="AE21" s="64">
        <f t="shared" ca="1" si="38"/>
        <v>8.8604820246865015E-2</v>
      </c>
      <c r="AF21" s="65">
        <f t="shared" ca="1" si="39"/>
        <v>0.92224928688605512</v>
      </c>
    </row>
    <row r="22" spans="1:32">
      <c r="A22" t="s">
        <v>80</v>
      </c>
      <c r="B22" s="2"/>
      <c r="C22" s="48">
        <v>6</v>
      </c>
      <c r="D22" s="56">
        <f t="shared" si="20"/>
        <v>591.524549361862</v>
      </c>
      <c r="E22" s="56">
        <f t="shared" si="21"/>
        <v>7.1894496201180144E-2</v>
      </c>
      <c r="F22" s="50">
        <f t="shared" si="22"/>
        <v>2.048827644427055</v>
      </c>
      <c r="G22" s="58">
        <f t="shared" ca="1" si="35"/>
        <v>5.6596775849703629E-2</v>
      </c>
      <c r="H22" s="58">
        <f t="shared" si="23"/>
        <v>3.8107899724918091E-2</v>
      </c>
      <c r="I22" s="50">
        <f t="shared" si="24"/>
        <v>2.2017081869938182</v>
      </c>
      <c r="L22" s="2"/>
      <c r="M22" s="48">
        <v>6</v>
      </c>
      <c r="N22" s="56">
        <f t="shared" si="25"/>
        <v>591.524549361862</v>
      </c>
      <c r="O22" s="56">
        <f t="shared" si="26"/>
        <v>7.1894496201180144E-2</v>
      </c>
      <c r="P22" s="50">
        <f t="shared" si="27"/>
        <v>2.048827644427055</v>
      </c>
      <c r="Q22" s="58">
        <f t="shared" si="36"/>
        <v>-6.2553698523885896E-3</v>
      </c>
      <c r="R22" s="58">
        <f t="shared" si="28"/>
        <v>3.8107899724918091E-2</v>
      </c>
      <c r="S22" s="50">
        <f t="shared" si="29"/>
        <v>2.2017081869938182</v>
      </c>
      <c r="W22" s="48">
        <v>6</v>
      </c>
      <c r="X22" s="56">
        <f t="shared" ca="1" si="30"/>
        <v>591.48100748525735</v>
      </c>
      <c r="Y22" s="56">
        <f t="shared" si="31"/>
        <v>7.1894496201180144E-2</v>
      </c>
      <c r="Z22" s="50">
        <f t="shared" si="32"/>
        <v>2.048827644427055</v>
      </c>
      <c r="AA22" s="58">
        <f t="shared" ca="1" si="37"/>
        <v>5.6596775849703629E-2</v>
      </c>
      <c r="AB22" s="58">
        <f t="shared" si="33"/>
        <v>3.8107899724918091E-2</v>
      </c>
      <c r="AC22" s="50">
        <f t="shared" si="34"/>
        <v>2.2017081869938182</v>
      </c>
      <c r="AE22" s="64">
        <f t="shared" ca="1" si="38"/>
        <v>0.42824914060987901</v>
      </c>
      <c r="AF22" s="65">
        <f t="shared" ca="1" si="39"/>
        <v>1.1662458114692085</v>
      </c>
    </row>
    <row r="23" spans="1:32">
      <c r="A23" t="s">
        <v>81</v>
      </c>
      <c r="B23" s="2"/>
      <c r="C23" s="48">
        <v>7</v>
      </c>
      <c r="D23" s="57">
        <f t="shared" si="20"/>
        <v>690.61871849353849</v>
      </c>
      <c r="E23" s="57">
        <f t="shared" si="21"/>
        <v>8.2751581484316203E-2</v>
      </c>
      <c r="F23" s="50">
        <f t="shared" si="22"/>
        <v>2.047826546831252</v>
      </c>
      <c r="G23" s="58">
        <f t="shared" ca="1" si="35"/>
        <v>5.1441002873997263E-2</v>
      </c>
      <c r="H23" s="58">
        <f t="shared" si="23"/>
        <v>3.7989646786424837E-2</v>
      </c>
      <c r="I23" s="50">
        <f t="shared" si="24"/>
        <v>2.208307028610939</v>
      </c>
      <c r="L23" s="2"/>
      <c r="M23" s="48">
        <v>7</v>
      </c>
      <c r="N23" s="57">
        <f t="shared" si="25"/>
        <v>690.61871849353849</v>
      </c>
      <c r="O23" s="57">
        <f t="shared" si="26"/>
        <v>8.2751581484316203E-2</v>
      </c>
      <c r="P23" s="50">
        <f t="shared" si="27"/>
        <v>2.047826546831252</v>
      </c>
      <c r="Q23" s="58">
        <f t="shared" si="36"/>
        <v>9.9915942055048678E-3</v>
      </c>
      <c r="R23" s="58">
        <f t="shared" si="28"/>
        <v>3.7989646786424837E-2</v>
      </c>
      <c r="S23" s="50">
        <f t="shared" si="29"/>
        <v>2.208307028610939</v>
      </c>
      <c r="W23" s="48">
        <v>7</v>
      </c>
      <c r="X23" s="57">
        <f t="shared" ca="1" si="30"/>
        <v>690.58447571513216</v>
      </c>
      <c r="Y23" s="57">
        <f t="shared" si="31"/>
        <v>8.2751581484316203E-2</v>
      </c>
      <c r="Z23" s="50">
        <f t="shared" si="32"/>
        <v>2.047826546831252</v>
      </c>
      <c r="AA23" s="58">
        <f t="shared" ca="1" si="37"/>
        <v>5.1441002873997263E-2</v>
      </c>
      <c r="AB23" s="58">
        <f t="shared" si="33"/>
        <v>3.7989646786424837E-2</v>
      </c>
      <c r="AC23" s="50">
        <f t="shared" si="34"/>
        <v>2.208307028610939</v>
      </c>
      <c r="AE23" s="64">
        <f t="shared" ca="1" si="38"/>
        <v>0.29260227277201506</v>
      </c>
      <c r="AF23" s="65">
        <f t="shared" ca="1" si="39"/>
        <v>0.77150382867304601</v>
      </c>
    </row>
    <row r="24" spans="1:32">
      <c r="A24" t="s">
        <v>82</v>
      </c>
      <c r="B24" s="2"/>
      <c r="C24" s="48">
        <v>8</v>
      </c>
      <c r="D24" s="57">
        <f t="shared" si="20"/>
        <v>787.15249568568095</v>
      </c>
      <c r="E24" s="57">
        <f t="shared" si="21"/>
        <v>9.3668542627683621E-2</v>
      </c>
      <c r="F24" s="50">
        <f t="shared" si="22"/>
        <v>2.0476153959437711</v>
      </c>
      <c r="G24" s="58">
        <f t="shared" ca="1" si="35"/>
        <v>5.5379392415683591E-2</v>
      </c>
      <c r="H24" s="58">
        <f t="shared" si="23"/>
        <v>3.7915929069507325E-2</v>
      </c>
      <c r="I24" s="50">
        <f t="shared" si="24"/>
        <v>2.212649285651958</v>
      </c>
      <c r="L24" s="2"/>
      <c r="M24" s="48">
        <v>8</v>
      </c>
      <c r="N24" s="57">
        <f t="shared" si="25"/>
        <v>787.15249568568095</v>
      </c>
      <c r="O24" s="57">
        <f t="shared" si="26"/>
        <v>9.3668542627683621E-2</v>
      </c>
      <c r="P24" s="50">
        <f t="shared" si="27"/>
        <v>2.0476153959437711</v>
      </c>
      <c r="Q24" s="58">
        <f t="shared" si="36"/>
        <v>2.706105778823811E-2</v>
      </c>
      <c r="R24" s="58">
        <f t="shared" si="28"/>
        <v>3.7915929069507325E-2</v>
      </c>
      <c r="S24" s="50">
        <f t="shared" si="29"/>
        <v>2.212649285651958</v>
      </c>
      <c r="W24" s="48">
        <v>8</v>
      </c>
      <c r="X24" s="57">
        <f t="shared" ca="1" si="30"/>
        <v>787.12849850001237</v>
      </c>
      <c r="Y24" s="57">
        <f t="shared" si="31"/>
        <v>9.3668542627683621E-2</v>
      </c>
      <c r="Z24" s="50">
        <f t="shared" si="32"/>
        <v>2.0476153959437711</v>
      </c>
      <c r="AA24" s="58">
        <f t="shared" ca="1" si="37"/>
        <v>5.5379392415683591E-2</v>
      </c>
      <c r="AB24" s="58">
        <f t="shared" si="33"/>
        <v>3.7915929069507325E-2</v>
      </c>
      <c r="AC24" s="50">
        <f t="shared" si="34"/>
        <v>2.212649285651958</v>
      </c>
      <c r="AE24" s="64">
        <f t="shared" ca="1" si="38"/>
        <v>0.18115551112063949</v>
      </c>
      <c r="AF24" s="65">
        <f t="shared" ca="1" si="39"/>
        <v>0.5281180479652352</v>
      </c>
    </row>
    <row r="25" spans="1:32">
      <c r="A25" t="s">
        <v>83</v>
      </c>
      <c r="B25" s="2"/>
      <c r="C25" s="48">
        <v>9</v>
      </c>
      <c r="D25" s="57">
        <f t="shared" si="20"/>
        <v>886.95877382554022</v>
      </c>
      <c r="E25" s="57">
        <f t="shared" si="21"/>
        <v>0.10496249214083679</v>
      </c>
      <c r="F25" s="50">
        <f t="shared" si="22"/>
        <v>2.0474216145547048</v>
      </c>
      <c r="G25" s="58">
        <f t="shared" ca="1" si="35"/>
        <v>5.1514517939795855E-2</v>
      </c>
      <c r="H25" s="58">
        <f t="shared" si="23"/>
        <v>3.7864210026772073E-2</v>
      </c>
      <c r="I25" s="50">
        <f t="shared" si="24"/>
        <v>2.215810310843318</v>
      </c>
      <c r="L25" s="2"/>
      <c r="M25" s="48">
        <v>9</v>
      </c>
      <c r="N25" s="57">
        <f t="shared" si="25"/>
        <v>886.95877382554022</v>
      </c>
      <c r="O25" s="57">
        <f t="shared" si="26"/>
        <v>0.10496249214083679</v>
      </c>
      <c r="P25" s="50">
        <f t="shared" si="27"/>
        <v>2.0474216145547048</v>
      </c>
      <c r="Q25" s="58">
        <f t="shared" si="36"/>
        <v>3.7320598659176106E-2</v>
      </c>
      <c r="R25" s="58">
        <f t="shared" si="28"/>
        <v>3.7864210026772073E-2</v>
      </c>
      <c r="S25" s="50">
        <f t="shared" si="29"/>
        <v>2.215810310843318</v>
      </c>
      <c r="W25" s="48">
        <v>9</v>
      </c>
      <c r="X25" s="57">
        <f t="shared" ca="1" si="30"/>
        <v>886.91741332794948</v>
      </c>
      <c r="Y25" s="57">
        <f t="shared" si="31"/>
        <v>0.10496249214083679</v>
      </c>
      <c r="Z25" s="50">
        <f t="shared" si="32"/>
        <v>2.0474216145547048</v>
      </c>
      <c r="AA25" s="58">
        <f t="shared" ca="1" si="37"/>
        <v>5.1514517939795855E-2</v>
      </c>
      <c r="AB25" s="58">
        <f t="shared" si="33"/>
        <v>3.7864210026772073E-2</v>
      </c>
      <c r="AC25" s="50">
        <f t="shared" si="34"/>
        <v>2.215810310843318</v>
      </c>
      <c r="AE25" s="64">
        <f t="shared" ca="1" si="38"/>
        <v>0.27863561280941451</v>
      </c>
      <c r="AF25" s="65">
        <f t="shared" ca="1" si="39"/>
        <v>0.26506869066710403</v>
      </c>
    </row>
    <row r="26" spans="1:32">
      <c r="A26" t="s">
        <v>84</v>
      </c>
      <c r="B26" s="2"/>
      <c r="C26" s="48">
        <v>10</v>
      </c>
      <c r="D26" s="57">
        <f t="shared" si="20"/>
        <v>983.27351748848037</v>
      </c>
      <c r="E26" s="57">
        <f t="shared" si="21"/>
        <v>0.1158660995123804</v>
      </c>
      <c r="F26" s="50">
        <f t="shared" si="22"/>
        <v>2.0472570264382348</v>
      </c>
      <c r="G26" s="58">
        <f t="shared" ca="1" si="35"/>
        <v>5.5813601254896879E-2</v>
      </c>
      <c r="H26" s="58">
        <f t="shared" si="23"/>
        <v>3.7828795659919139E-2</v>
      </c>
      <c r="I26" s="50">
        <f t="shared" si="24"/>
        <v>2.2180327794683219</v>
      </c>
      <c r="L26" s="2"/>
      <c r="M26" s="48">
        <v>10</v>
      </c>
      <c r="N26" s="57">
        <f t="shared" si="25"/>
        <v>983.27351748848037</v>
      </c>
      <c r="O26" s="57">
        <f t="shared" si="26"/>
        <v>0.1158660995123804</v>
      </c>
      <c r="P26" s="50">
        <f t="shared" si="27"/>
        <v>2.0472570264382348</v>
      </c>
      <c r="Q26" s="58">
        <f t="shared" si="36"/>
        <v>4.4649255304170153E-2</v>
      </c>
      <c r="R26" s="58">
        <f t="shared" si="28"/>
        <v>3.7828795659919139E-2</v>
      </c>
      <c r="S26" s="50">
        <f t="shared" si="29"/>
        <v>2.2180327794683219</v>
      </c>
      <c r="W26" s="48">
        <v>10</v>
      </c>
      <c r="X26" s="57">
        <f t="shared" ca="1" si="30"/>
        <v>983.24372135340695</v>
      </c>
      <c r="Y26" s="57">
        <f t="shared" si="31"/>
        <v>0.1158660995123804</v>
      </c>
      <c r="Z26" s="50">
        <f t="shared" si="32"/>
        <v>2.0472570264382348</v>
      </c>
      <c r="AA26" s="58">
        <f t="shared" ca="1" si="37"/>
        <v>5.5813601254896879E-2</v>
      </c>
      <c r="AB26" s="58">
        <f t="shared" si="33"/>
        <v>3.7828795659919139E-2</v>
      </c>
      <c r="AC26" s="50">
        <f t="shared" si="34"/>
        <v>2.2180327794683219</v>
      </c>
      <c r="AE26" s="64">
        <f t="shared" ca="1" si="38"/>
        <v>0.18183963430397684</v>
      </c>
      <c r="AF26" s="65">
        <f t="shared" ca="1" si="39"/>
        <v>0.208687181062859</v>
      </c>
    </row>
    <row r="27" spans="1:32">
      <c r="B27" s="2"/>
      <c r="L27" s="2"/>
    </row>
    <row r="28" spans="1:32">
      <c r="B28" s="172" t="s">
        <v>335</v>
      </c>
      <c r="L28" s="2"/>
    </row>
    <row r="29" spans="1:32" ht="38.25">
      <c r="B29" s="47" t="s">
        <v>226</v>
      </c>
      <c r="C29" s="47" t="s">
        <v>227</v>
      </c>
      <c r="D29" s="47" t="s">
        <v>240</v>
      </c>
      <c r="E29" s="47" t="s">
        <v>241</v>
      </c>
      <c r="F29" s="47" t="s">
        <v>222</v>
      </c>
      <c r="G29" s="47" t="s">
        <v>230</v>
      </c>
      <c r="H29" s="47" t="s">
        <v>231</v>
      </c>
      <c r="I29" s="47" t="s">
        <v>222</v>
      </c>
      <c r="L29" s="47" t="s">
        <v>226</v>
      </c>
      <c r="M29" s="47" t="s">
        <v>227</v>
      </c>
      <c r="N29" s="47" t="s">
        <v>240</v>
      </c>
      <c r="O29" s="47" t="s">
        <v>241</v>
      </c>
      <c r="P29" s="47" t="s">
        <v>222</v>
      </c>
      <c r="Q29" s="47" t="s">
        <v>230</v>
      </c>
      <c r="R29" s="47" t="s">
        <v>231</v>
      </c>
      <c r="S29" s="47" t="s">
        <v>222</v>
      </c>
      <c r="V29" s="47" t="s">
        <v>226</v>
      </c>
      <c r="W29" s="47" t="s">
        <v>227</v>
      </c>
      <c r="X29" s="47" t="s">
        <v>240</v>
      </c>
      <c r="Y29" s="47" t="s">
        <v>241</v>
      </c>
      <c r="Z29" s="47" t="s">
        <v>222</v>
      </c>
      <c r="AA29" s="47" t="s">
        <v>230</v>
      </c>
      <c r="AB29" s="47" t="s">
        <v>231</v>
      </c>
      <c r="AC29" s="47" t="s">
        <v>222</v>
      </c>
    </row>
    <row r="30" spans="1:32">
      <c r="A30" t="s">
        <v>65</v>
      </c>
      <c r="B30" s="53" t="s">
        <v>237</v>
      </c>
      <c r="C30" s="48">
        <v>1</v>
      </c>
      <c r="D30" s="62">
        <f t="shared" ref="D30:D39" si="40">VLOOKUP($A30,resub,35,FALSE)</f>
        <v>0.99509964564418796</v>
      </c>
      <c r="E30" s="62">
        <f t="shared" ref="E30:E39" si="41">VLOOKUP($A30,resub,36,FALSE)</f>
        <v>1.2362792046686661E-4</v>
      </c>
      <c r="F30" s="50">
        <f t="shared" ref="F30:F39" si="42">VLOOKUP($A30,resub,37,FALSE)</f>
        <v>2.026370659601175</v>
      </c>
      <c r="G30" s="58">
        <f t="shared" ref="G30:G39" si="43">VLOOKUP($A30,resub,22,FALSE)*1000</f>
        <v>4.0196672349375691E-2</v>
      </c>
      <c r="H30" s="58">
        <f t="shared" ref="H30:H39" si="44">VLOOKUP($A30,resub,23,FALSE)*1000</f>
        <v>5.5932049377480558E-2</v>
      </c>
      <c r="I30" s="50">
        <f t="shared" ref="I30:I39" si="45">VLOOKUP($A30,resub,24,FALSE)</f>
        <v>2.018491070446947</v>
      </c>
      <c r="L30" s="53" t="s">
        <v>237</v>
      </c>
      <c r="M30" s="48">
        <v>1</v>
      </c>
      <c r="N30" s="49">
        <f t="shared" ref="N30:N39" si="46">VLOOKUP($A30,resub,35,FALSE)</f>
        <v>0.99509964564418796</v>
      </c>
      <c r="O30" s="49">
        <f t="shared" ref="O30:O39" si="47">VLOOKUP($A30,resub,36,FALSE)</f>
        <v>1.2362792046686661E-4</v>
      </c>
      <c r="P30" s="50">
        <f t="shared" ref="P30:P39" si="48">VLOOKUP($A30,resub,37,FALSE)</f>
        <v>2.026370659601175</v>
      </c>
      <c r="Q30" s="51">
        <f t="shared" ref="Q30:Q39" si="49">VLOOKUP($A30,resub,22,FALSE)*1000</f>
        <v>4.0196672349375691E-2</v>
      </c>
      <c r="R30" s="51">
        <f t="shared" ref="R30:R39" si="50">VLOOKUP($A30,resub,23,FALSE)*1000</f>
        <v>5.5932049377480558E-2</v>
      </c>
      <c r="S30" s="50">
        <f t="shared" ref="S30:S39" si="51">VLOOKUP($A30,resub,24,FALSE)</f>
        <v>2.018491070446947</v>
      </c>
      <c r="U30" s="66"/>
      <c r="V30" s="53" t="s">
        <v>237</v>
      </c>
      <c r="W30" s="48">
        <v>1</v>
      </c>
      <c r="X30" s="49">
        <f t="shared" ref="X30:X39" ca="1" si="52">VLOOKUP(A30,resah,9,FALSE)/1000</f>
        <v>0.99501902411578025</v>
      </c>
      <c r="Y30" s="49">
        <f t="shared" ref="Y30:Y39" si="53">VLOOKUP($A30,resub,36,FALSE)</f>
        <v>1.2362792046686661E-4</v>
      </c>
      <c r="Z30" s="50">
        <f t="shared" ref="Z30:Z39" si="54">VLOOKUP($A30,resub,37,FALSE)</f>
        <v>2.026370659601175</v>
      </c>
      <c r="AA30" s="51">
        <f t="shared" ref="AA30:AA39" ca="1" si="55">VLOOKUP(A30,resah,11,FALSE)*1000</f>
        <v>5.5135953856512744E-2</v>
      </c>
      <c r="AB30" s="51">
        <f t="shared" ref="AB30:AB39" si="56">VLOOKUP($A30,resub,23,FALSE)*1000</f>
        <v>5.5932049377480558E-2</v>
      </c>
      <c r="AC30" s="50">
        <f t="shared" ref="AC30:AC39" si="57">VLOOKUP($A30,resub,24,FALSE)</f>
        <v>2.018491070446947</v>
      </c>
      <c r="AE30" s="64">
        <f ca="1">ABS((N30-X30))/SQRT(SUMSQ(O30,Y30))</f>
        <v>0.46112584626054492</v>
      </c>
      <c r="AF30" s="65">
        <f ca="1">ABS((Q30-AA30))/SQRT(SUMSQ(R30,AB30))</f>
        <v>0.18886608621218437</v>
      </c>
    </row>
    <row r="31" spans="1:32">
      <c r="A31" t="s">
        <v>66</v>
      </c>
      <c r="B31" s="54" t="s">
        <v>236</v>
      </c>
      <c r="C31" s="48">
        <v>2</v>
      </c>
      <c r="D31" s="62">
        <f t="shared" si="40"/>
        <v>1.9974799471815732</v>
      </c>
      <c r="E31" s="62">
        <f t="shared" si="41"/>
        <v>2.323383587288275E-4</v>
      </c>
      <c r="F31" s="50">
        <f t="shared" si="42"/>
        <v>2.0387344890652281</v>
      </c>
      <c r="G31" s="58">
        <f t="shared" si="43"/>
        <v>1.7021317434135798E-2</v>
      </c>
      <c r="H31" s="58">
        <f t="shared" si="44"/>
        <v>4.2112377851494111E-2</v>
      </c>
      <c r="I31" s="50">
        <f t="shared" si="45"/>
        <v>2.0911731014047739</v>
      </c>
      <c r="L31" s="54" t="s">
        <v>236</v>
      </c>
      <c r="M31" s="48">
        <v>2</v>
      </c>
      <c r="N31" s="49">
        <f t="shared" si="46"/>
        <v>1.9974799471815732</v>
      </c>
      <c r="O31" s="49">
        <f t="shared" si="47"/>
        <v>2.323383587288275E-4</v>
      </c>
      <c r="P31" s="50">
        <f t="shared" si="48"/>
        <v>2.0387344890652281</v>
      </c>
      <c r="Q31" s="58">
        <f t="shared" si="49"/>
        <v>1.7021317434135798E-2</v>
      </c>
      <c r="R31" s="58">
        <f t="shared" si="50"/>
        <v>4.2112377851494111E-2</v>
      </c>
      <c r="S31" s="50">
        <f t="shared" si="51"/>
        <v>2.0911731014047739</v>
      </c>
      <c r="U31" s="66"/>
      <c r="V31" s="54" t="s">
        <v>236</v>
      </c>
      <c r="W31" s="48">
        <v>2</v>
      </c>
      <c r="X31" s="49">
        <f t="shared" ca="1" si="52"/>
        <v>1.9973963582511578</v>
      </c>
      <c r="Y31" s="49">
        <f t="shared" si="53"/>
        <v>2.323383587288275E-4</v>
      </c>
      <c r="Z31" s="50">
        <f t="shared" si="54"/>
        <v>2.0387344890652281</v>
      </c>
      <c r="AA31" s="58">
        <f t="shared" ca="1" si="55"/>
        <v>4.356254713320095E-2</v>
      </c>
      <c r="AB31" s="58">
        <f t="shared" si="56"/>
        <v>4.2112377851494111E-2</v>
      </c>
      <c r="AC31" s="50">
        <f t="shared" si="57"/>
        <v>2.0911731014047739</v>
      </c>
      <c r="AE31" s="64">
        <f t="shared" ref="AE31:AE39" ca="1" si="58">ABS((N31-X31))/SQRT(SUMSQ(O31,Y31))</f>
        <v>0.25439750823853707</v>
      </c>
      <c r="AF31" s="65">
        <f t="shared" ref="AF31:AF39" ca="1" si="59">ABS((Q31-AA31))/SQRT(SUMSQ(R31,AB31))</f>
        <v>0.44565242949283862</v>
      </c>
    </row>
    <row r="32" spans="1:32">
      <c r="A32" t="s">
        <v>67</v>
      </c>
      <c r="B32" s="2"/>
      <c r="C32" s="48">
        <v>3</v>
      </c>
      <c r="D32" s="62">
        <f t="shared" si="40"/>
        <v>2.9922795657971948</v>
      </c>
      <c r="E32" s="62">
        <f t="shared" si="41"/>
        <v>3.4298921179309189E-4</v>
      </c>
      <c r="F32" s="50">
        <f t="shared" si="42"/>
        <v>2.0416855675884471</v>
      </c>
      <c r="G32" s="58">
        <f t="shared" si="43"/>
        <v>1.236506032158176E-2</v>
      </c>
      <c r="H32" s="58">
        <f t="shared" si="44"/>
        <v>3.951716623412619E-2</v>
      </c>
      <c r="I32" s="50">
        <f t="shared" si="45"/>
        <v>2.1454687903929739</v>
      </c>
      <c r="L32" s="2"/>
      <c r="M32" s="48">
        <v>3</v>
      </c>
      <c r="N32" s="49">
        <f t="shared" si="46"/>
        <v>2.9922795657971948</v>
      </c>
      <c r="O32" s="49">
        <f t="shared" si="47"/>
        <v>3.4298921179309189E-4</v>
      </c>
      <c r="P32" s="50">
        <f t="shared" si="48"/>
        <v>2.0416855675884471</v>
      </c>
      <c r="Q32" s="58">
        <f t="shared" si="49"/>
        <v>1.236506032158176E-2</v>
      </c>
      <c r="R32" s="58">
        <f t="shared" si="50"/>
        <v>3.951716623412619E-2</v>
      </c>
      <c r="S32" s="50">
        <f t="shared" si="51"/>
        <v>2.1454687903929739</v>
      </c>
      <c r="U32" s="66"/>
      <c r="W32" s="48">
        <v>3</v>
      </c>
      <c r="X32" s="49">
        <f t="shared" ca="1" si="52"/>
        <v>2.9920952274518702</v>
      </c>
      <c r="Y32" s="49">
        <f t="shared" si="53"/>
        <v>3.4298921179309189E-4</v>
      </c>
      <c r="Z32" s="50">
        <f t="shared" si="54"/>
        <v>2.0416855675884471</v>
      </c>
      <c r="AA32" s="58">
        <f t="shared" ca="1" si="55"/>
        <v>4.8264129989934602E-2</v>
      </c>
      <c r="AB32" s="58">
        <f t="shared" si="56"/>
        <v>3.951716623412619E-2</v>
      </c>
      <c r="AC32" s="50">
        <f t="shared" si="57"/>
        <v>2.1454687903929739</v>
      </c>
      <c r="AE32" s="64">
        <f t="shared" ca="1" si="58"/>
        <v>0.38003205211704966</v>
      </c>
      <c r="AF32" s="65">
        <f t="shared" ca="1" si="59"/>
        <v>0.6423657873235632</v>
      </c>
    </row>
    <row r="33" spans="1:32">
      <c r="A33" t="s">
        <v>68</v>
      </c>
      <c r="B33" s="2"/>
      <c r="C33" s="48">
        <v>4</v>
      </c>
      <c r="D33" s="62">
        <f t="shared" si="40"/>
        <v>3.9948598853536237</v>
      </c>
      <c r="E33" s="62">
        <f t="shared" si="41"/>
        <v>4.5704888998026374E-4</v>
      </c>
      <c r="F33" s="50">
        <f t="shared" si="42"/>
        <v>2.043394603514574</v>
      </c>
      <c r="G33" s="58">
        <f t="shared" si="43"/>
        <v>5.7573544370390752E-3</v>
      </c>
      <c r="H33" s="58">
        <f t="shared" si="44"/>
        <v>3.8664218319809582E-2</v>
      </c>
      <c r="I33" s="50">
        <f t="shared" si="45"/>
        <v>2.1754446508880312</v>
      </c>
      <c r="L33" s="2"/>
      <c r="M33" s="48">
        <v>4</v>
      </c>
      <c r="N33" s="49">
        <f t="shared" si="46"/>
        <v>3.9948598853536237</v>
      </c>
      <c r="O33" s="49">
        <f t="shared" si="47"/>
        <v>4.5704888998026374E-4</v>
      </c>
      <c r="P33" s="50">
        <f t="shared" si="48"/>
        <v>2.043394603514574</v>
      </c>
      <c r="Q33" s="58">
        <f t="shared" si="49"/>
        <v>5.7573544370390752E-3</v>
      </c>
      <c r="R33" s="58">
        <f t="shared" si="50"/>
        <v>3.8664218319809582E-2</v>
      </c>
      <c r="S33" s="50">
        <f t="shared" si="51"/>
        <v>2.1754446508880312</v>
      </c>
      <c r="U33" s="66"/>
      <c r="W33" s="48">
        <v>4</v>
      </c>
      <c r="X33" s="49">
        <f t="shared" ca="1" si="52"/>
        <v>3.9946859240574768</v>
      </c>
      <c r="Y33" s="49">
        <f t="shared" si="53"/>
        <v>4.5704888998026374E-4</v>
      </c>
      <c r="Z33" s="50">
        <f t="shared" si="54"/>
        <v>2.043394603514574</v>
      </c>
      <c r="AA33" s="58">
        <f t="shared" ca="1" si="55"/>
        <v>4.7174265156894109E-2</v>
      </c>
      <c r="AB33" s="58">
        <f t="shared" si="56"/>
        <v>3.8664218319809582E-2</v>
      </c>
      <c r="AC33" s="50">
        <f t="shared" si="57"/>
        <v>2.1754446508880312</v>
      </c>
      <c r="AE33" s="64">
        <f t="shared" ca="1" si="58"/>
        <v>0.26913797378388865</v>
      </c>
      <c r="AF33" s="65">
        <f t="shared" ca="1" si="59"/>
        <v>0.75744912734476655</v>
      </c>
    </row>
    <row r="34" spans="1:32">
      <c r="A34" t="s">
        <v>69</v>
      </c>
      <c r="B34" s="2"/>
      <c r="C34" s="48">
        <v>5</v>
      </c>
      <c r="D34" s="62">
        <f t="shared" si="40"/>
        <v>4.9983002823919414</v>
      </c>
      <c r="E34" s="62">
        <f t="shared" si="41"/>
        <v>5.6998844141979016E-4</v>
      </c>
      <c r="F34" s="50">
        <f t="shared" si="42"/>
        <v>2.0438624917684858</v>
      </c>
      <c r="G34" s="58">
        <f t="shared" si="43"/>
        <v>-1.400465383517246E-3</v>
      </c>
      <c r="H34" s="58">
        <f t="shared" si="44"/>
        <v>3.8291981165722258E-2</v>
      </c>
      <c r="I34" s="50">
        <f t="shared" si="45"/>
        <v>2.192222972359978</v>
      </c>
      <c r="L34" s="2"/>
      <c r="M34" s="48">
        <v>5</v>
      </c>
      <c r="N34" s="49">
        <f t="shared" si="46"/>
        <v>4.9983002823919414</v>
      </c>
      <c r="O34" s="49">
        <f t="shared" si="47"/>
        <v>5.6998844141979016E-4</v>
      </c>
      <c r="P34" s="50">
        <f t="shared" si="48"/>
        <v>2.0438624917684858</v>
      </c>
      <c r="Q34" s="58">
        <f t="shared" si="49"/>
        <v>-1.400465383517246E-3</v>
      </c>
      <c r="R34" s="58">
        <f t="shared" si="50"/>
        <v>3.8291981165722258E-2</v>
      </c>
      <c r="S34" s="50">
        <f t="shared" si="51"/>
        <v>2.192222972359978</v>
      </c>
      <c r="U34" s="66"/>
      <c r="W34" s="48">
        <v>5</v>
      </c>
      <c r="X34" s="49">
        <f t="shared" ca="1" si="52"/>
        <v>4.9980446647560592</v>
      </c>
      <c r="Y34" s="49">
        <f t="shared" si="53"/>
        <v>5.6998844141979016E-4</v>
      </c>
      <c r="Z34" s="50">
        <f t="shared" si="54"/>
        <v>2.0438624917684858</v>
      </c>
      <c r="AA34" s="58">
        <f t="shared" ca="1" si="55"/>
        <v>4.9076166671666123E-2</v>
      </c>
      <c r="AB34" s="58">
        <f t="shared" si="56"/>
        <v>3.8291981165722258E-2</v>
      </c>
      <c r="AC34" s="50">
        <f t="shared" si="57"/>
        <v>2.192222972359978</v>
      </c>
      <c r="AE34" s="64">
        <f t="shared" ca="1" si="58"/>
        <v>0.31710987554920345</v>
      </c>
      <c r="AF34" s="65">
        <f t="shared" ca="1" si="59"/>
        <v>0.9321107900687331</v>
      </c>
    </row>
    <row r="35" spans="1:32">
      <c r="A35" t="s">
        <v>70</v>
      </c>
      <c r="B35" s="2"/>
      <c r="C35" s="48">
        <v>6</v>
      </c>
      <c r="D35" s="62">
        <f t="shared" si="40"/>
        <v>5.9925798541580484</v>
      </c>
      <c r="E35" s="62">
        <f t="shared" si="41"/>
        <v>6.8201721326008379E-4</v>
      </c>
      <c r="F35" s="50">
        <f t="shared" si="42"/>
        <v>2.0441019246197518</v>
      </c>
      <c r="G35" s="58">
        <f t="shared" si="43"/>
        <v>-9.3448186821338455E-3</v>
      </c>
      <c r="H35" s="58">
        <f t="shared" si="44"/>
        <v>3.809931968546499E-2</v>
      </c>
      <c r="I35" s="50">
        <f t="shared" si="45"/>
        <v>2.2021688360822038</v>
      </c>
      <c r="L35" s="2"/>
      <c r="M35" s="48">
        <v>6</v>
      </c>
      <c r="N35" s="49">
        <f t="shared" si="46"/>
        <v>5.9925798541580484</v>
      </c>
      <c r="O35" s="49">
        <f t="shared" si="47"/>
        <v>6.8201721326008379E-4</v>
      </c>
      <c r="P35" s="50">
        <f t="shared" si="48"/>
        <v>2.0441019246197518</v>
      </c>
      <c r="Q35" s="58">
        <f t="shared" si="49"/>
        <v>-9.3448186821338455E-3</v>
      </c>
      <c r="R35" s="58">
        <f t="shared" si="50"/>
        <v>3.809931968546499E-2</v>
      </c>
      <c r="S35" s="50">
        <f t="shared" si="51"/>
        <v>2.2021688360822038</v>
      </c>
      <c r="U35" s="66"/>
      <c r="W35" s="48">
        <v>6</v>
      </c>
      <c r="X35" s="49">
        <f t="shared" ca="1" si="52"/>
        <v>5.9922211992537084</v>
      </c>
      <c r="Y35" s="49">
        <f t="shared" si="53"/>
        <v>6.8201721326008379E-4</v>
      </c>
      <c r="Z35" s="50">
        <f t="shared" si="54"/>
        <v>2.0441019246197518</v>
      </c>
      <c r="AA35" s="58">
        <f t="shared" ca="1" si="55"/>
        <v>5.0596825937894281E-2</v>
      </c>
      <c r="AB35" s="58">
        <f t="shared" si="56"/>
        <v>3.809931968546499E-2</v>
      </c>
      <c r="AC35" s="50">
        <f t="shared" si="57"/>
        <v>2.2021688360822038</v>
      </c>
      <c r="AE35" s="64">
        <f t="shared" ca="1" si="58"/>
        <v>0.37184884784994326</v>
      </c>
      <c r="AF35" s="65">
        <f t="shared" ca="1" si="59"/>
        <v>1.1124908196842709</v>
      </c>
    </row>
    <row r="36" spans="1:32">
      <c r="A36" t="s">
        <v>71</v>
      </c>
      <c r="B36" s="2"/>
      <c r="C36" s="48">
        <v>7</v>
      </c>
      <c r="D36" s="62">
        <f t="shared" si="40"/>
        <v>6.9950101602001951</v>
      </c>
      <c r="E36" s="62">
        <f t="shared" si="41"/>
        <v>7.9164228435395462E-4</v>
      </c>
      <c r="F36" s="50">
        <f t="shared" si="42"/>
        <v>2.0435845915965101</v>
      </c>
      <c r="G36" s="58">
        <f t="shared" si="43"/>
        <v>2.0014113951520029E-3</v>
      </c>
      <c r="H36" s="58">
        <f t="shared" si="44"/>
        <v>3.7985434470821373E-2</v>
      </c>
      <c r="I36" s="50">
        <f t="shared" si="45"/>
        <v>2.208546159157009</v>
      </c>
      <c r="L36" s="2"/>
      <c r="M36" s="48">
        <v>7</v>
      </c>
      <c r="N36" s="49">
        <f t="shared" si="46"/>
        <v>6.9950101602001951</v>
      </c>
      <c r="O36" s="49">
        <f t="shared" si="47"/>
        <v>7.9164228435395462E-4</v>
      </c>
      <c r="P36" s="50">
        <f t="shared" si="48"/>
        <v>2.0435845915965101</v>
      </c>
      <c r="Q36" s="58">
        <f t="shared" si="49"/>
        <v>2.0014113951520029E-3</v>
      </c>
      <c r="R36" s="58">
        <f t="shared" si="50"/>
        <v>3.7985434470821373E-2</v>
      </c>
      <c r="S36" s="50">
        <f t="shared" si="51"/>
        <v>2.208546159157009</v>
      </c>
      <c r="U36" s="66"/>
      <c r="W36" s="48">
        <v>7</v>
      </c>
      <c r="X36" s="49">
        <f t="shared" ca="1" si="52"/>
        <v>6.9947343320519035</v>
      </c>
      <c r="Y36" s="49">
        <f t="shared" si="53"/>
        <v>7.9164228435395462E-4</v>
      </c>
      <c r="Z36" s="50">
        <f t="shared" si="54"/>
        <v>2.0435845915965101</v>
      </c>
      <c r="AA36" s="58">
        <f t="shared" ca="1" si="55"/>
        <v>4.96591230646646E-2</v>
      </c>
      <c r="AB36" s="58">
        <f t="shared" si="56"/>
        <v>3.7985434470821373E-2</v>
      </c>
      <c r="AC36" s="50">
        <f t="shared" si="57"/>
        <v>2.208546159157009</v>
      </c>
      <c r="AE36" s="64">
        <f t="shared" ca="1" si="58"/>
        <v>0.24637384580616953</v>
      </c>
      <c r="AF36" s="65">
        <f t="shared" ca="1" si="59"/>
        <v>0.88715823754054135</v>
      </c>
    </row>
    <row r="37" spans="1:32">
      <c r="A37" t="s">
        <v>72</v>
      </c>
      <c r="B37" s="2"/>
      <c r="C37" s="48">
        <v>8</v>
      </c>
      <c r="D37" s="49">
        <f t="shared" si="40"/>
        <v>7.9890897139472594</v>
      </c>
      <c r="E37" s="49">
        <f t="shared" si="41"/>
        <v>9.0328195437323899E-4</v>
      </c>
      <c r="F37" s="50">
        <f t="shared" si="42"/>
        <v>2.043667734322129</v>
      </c>
      <c r="G37" s="58">
        <f t="shared" si="43"/>
        <v>1.4394521221946769E-2</v>
      </c>
      <c r="H37" s="58">
        <f t="shared" si="44"/>
        <v>3.7913842915989301E-2</v>
      </c>
      <c r="I37" s="50">
        <f t="shared" si="45"/>
        <v>2.2127708193622229</v>
      </c>
      <c r="L37" s="2"/>
      <c r="M37" s="48">
        <v>8</v>
      </c>
      <c r="N37" s="49">
        <f t="shared" si="46"/>
        <v>7.9890897139472594</v>
      </c>
      <c r="O37" s="49">
        <f t="shared" si="47"/>
        <v>9.0328195437323899E-4</v>
      </c>
      <c r="P37" s="50">
        <f t="shared" si="48"/>
        <v>2.043667734322129</v>
      </c>
      <c r="Q37" s="58">
        <f t="shared" si="49"/>
        <v>1.4394521221946769E-2</v>
      </c>
      <c r="R37" s="58">
        <f t="shared" si="50"/>
        <v>3.7913842915989301E-2</v>
      </c>
      <c r="S37" s="50">
        <f t="shared" si="51"/>
        <v>2.2127708193622229</v>
      </c>
      <c r="U37" s="66"/>
      <c r="W37" s="48">
        <v>8</v>
      </c>
      <c r="X37" s="49">
        <f t="shared" ca="1" si="52"/>
        <v>7.9887501719485527</v>
      </c>
      <c r="Y37" s="49">
        <f t="shared" si="53"/>
        <v>9.0328195437323899E-4</v>
      </c>
      <c r="Z37" s="50">
        <f t="shared" si="54"/>
        <v>2.043667734322129</v>
      </c>
      <c r="AA37" s="58">
        <f t="shared" ca="1" si="55"/>
        <v>5.2245077642501581E-2</v>
      </c>
      <c r="AB37" s="58">
        <f t="shared" si="56"/>
        <v>3.7913842915989301E-2</v>
      </c>
      <c r="AC37" s="50">
        <f t="shared" si="57"/>
        <v>2.2127708193622229</v>
      </c>
      <c r="AE37" s="64">
        <f t="shared" ca="1" si="58"/>
        <v>0.26580011769383199</v>
      </c>
      <c r="AF37" s="65">
        <f t="shared" ca="1" si="59"/>
        <v>0.70592646532728698</v>
      </c>
    </row>
    <row r="38" spans="1:32">
      <c r="A38" t="s">
        <v>73</v>
      </c>
      <c r="B38" s="2"/>
      <c r="C38" s="48">
        <v>9</v>
      </c>
      <c r="D38" s="49">
        <f t="shared" si="40"/>
        <v>8.9913700064751207</v>
      </c>
      <c r="E38" s="49">
        <f t="shared" si="41"/>
        <v>1.0076641105509561E-3</v>
      </c>
      <c r="F38" s="50">
        <f t="shared" si="42"/>
        <v>2.0424978224834049</v>
      </c>
      <c r="G38" s="58">
        <f t="shared" si="43"/>
        <v>2.2910682806734452E-2</v>
      </c>
      <c r="H38" s="58">
        <f t="shared" si="44"/>
        <v>3.7865436712557744E-2</v>
      </c>
      <c r="I38" s="50">
        <f t="shared" si="45"/>
        <v>2.2157301627214752</v>
      </c>
      <c r="L38" s="2"/>
      <c r="M38" s="48">
        <v>9</v>
      </c>
      <c r="N38" s="49">
        <f t="shared" si="46"/>
        <v>8.9913700064751207</v>
      </c>
      <c r="O38" s="49">
        <f t="shared" si="47"/>
        <v>1.0076641105509561E-3</v>
      </c>
      <c r="P38" s="50">
        <f t="shared" si="48"/>
        <v>2.0424978224834049</v>
      </c>
      <c r="Q38" s="58">
        <f t="shared" si="49"/>
        <v>2.2910682806734452E-2</v>
      </c>
      <c r="R38" s="58">
        <f t="shared" si="50"/>
        <v>3.7865436712557744E-2</v>
      </c>
      <c r="S38" s="50">
        <f t="shared" si="51"/>
        <v>2.2157301627214752</v>
      </c>
      <c r="U38" s="66"/>
      <c r="W38" s="48">
        <v>9</v>
      </c>
      <c r="X38" s="49">
        <f t="shared" ca="1" si="52"/>
        <v>8.9910224923446727</v>
      </c>
      <c r="Y38" s="49">
        <f t="shared" si="53"/>
        <v>1.0076641105509561E-3</v>
      </c>
      <c r="Z38" s="50">
        <f t="shared" si="54"/>
        <v>2.0424978224834049</v>
      </c>
      <c r="AA38" s="58">
        <f t="shared" ca="1" si="55"/>
        <v>5.1359327973339239E-2</v>
      </c>
      <c r="AB38" s="58">
        <f t="shared" si="56"/>
        <v>3.7865436712557744E-2</v>
      </c>
      <c r="AC38" s="50">
        <f t="shared" si="57"/>
        <v>2.2157301627214752</v>
      </c>
      <c r="AE38" s="64">
        <f t="shared" ca="1" si="58"/>
        <v>0.24386062342106676</v>
      </c>
      <c r="AF38" s="65">
        <f t="shared" ca="1" si="59"/>
        <v>0.53125572182308334</v>
      </c>
    </row>
    <row r="39" spans="1:32">
      <c r="A39" t="s">
        <v>74</v>
      </c>
      <c r="B39" s="2"/>
      <c r="C39" s="48">
        <v>10</v>
      </c>
      <c r="D39" s="49">
        <f t="shared" si="40"/>
        <v>9.9855195665288505</v>
      </c>
      <c r="E39" s="49">
        <f t="shared" si="41"/>
        <v>1.089610949156437E-3</v>
      </c>
      <c r="F39" s="50">
        <f t="shared" si="42"/>
        <v>2.038755549119657</v>
      </c>
      <c r="G39" s="58">
        <f t="shared" si="43"/>
        <v>3.7053372219249099E-2</v>
      </c>
      <c r="H39" s="58">
        <f t="shared" si="44"/>
        <v>3.7831909818105254E-2</v>
      </c>
      <c r="I39" s="50">
        <f t="shared" si="45"/>
        <v>2.2178315265685939</v>
      </c>
      <c r="L39" s="2"/>
      <c r="M39" s="48">
        <v>10</v>
      </c>
      <c r="N39" s="49">
        <f t="shared" si="46"/>
        <v>9.9855195665288505</v>
      </c>
      <c r="O39" s="49">
        <f t="shared" si="47"/>
        <v>1.089610949156437E-3</v>
      </c>
      <c r="P39" s="50">
        <f t="shared" si="48"/>
        <v>2.038755549119657</v>
      </c>
      <c r="Q39" s="58">
        <f t="shared" si="49"/>
        <v>3.7053372219249099E-2</v>
      </c>
      <c r="R39" s="58">
        <f t="shared" si="50"/>
        <v>3.7831909818105254E-2</v>
      </c>
      <c r="S39" s="50">
        <f t="shared" si="51"/>
        <v>2.2178315265685939</v>
      </c>
      <c r="U39" s="66"/>
      <c r="W39" s="48">
        <v>10</v>
      </c>
      <c r="X39" s="49">
        <f t="shared" ca="1" si="52"/>
        <v>9.9849805123848867</v>
      </c>
      <c r="Y39" s="49">
        <f t="shared" si="53"/>
        <v>1.089610949156437E-3</v>
      </c>
      <c r="Z39" s="50">
        <f t="shared" si="54"/>
        <v>2.038755549119657</v>
      </c>
      <c r="AA39" s="58">
        <f t="shared" ca="1" si="55"/>
        <v>5.3955826186316863E-2</v>
      </c>
      <c r="AB39" s="58">
        <f t="shared" si="56"/>
        <v>3.7831909818105254E-2</v>
      </c>
      <c r="AC39" s="50">
        <f t="shared" si="57"/>
        <v>2.2178315265685939</v>
      </c>
      <c r="AE39" s="64">
        <f t="shared" ca="1" si="58"/>
        <v>0.34982104476705705</v>
      </c>
      <c r="AF39" s="65">
        <f t="shared" ca="1" si="59"/>
        <v>0.3159195471830839</v>
      </c>
    </row>
    <row r="40" spans="1:32">
      <c r="B40" s="2"/>
      <c r="L40" s="2"/>
    </row>
    <row r="41" spans="1:32">
      <c r="B41" s="172" t="s">
        <v>336</v>
      </c>
      <c r="L41" s="2"/>
    </row>
    <row r="42" spans="1:32" ht="38.25">
      <c r="B42" s="47" t="s">
        <v>226</v>
      </c>
      <c r="C42" s="47" t="s">
        <v>227</v>
      </c>
      <c r="D42" s="47" t="s">
        <v>240</v>
      </c>
      <c r="E42" s="47" t="s">
        <v>241</v>
      </c>
      <c r="F42" s="47" t="s">
        <v>222</v>
      </c>
      <c r="G42" s="47" t="s">
        <v>230</v>
      </c>
      <c r="H42" s="47" t="s">
        <v>231</v>
      </c>
      <c r="I42" s="47" t="s">
        <v>222</v>
      </c>
      <c r="L42" s="47" t="s">
        <v>226</v>
      </c>
      <c r="M42" s="47" t="s">
        <v>227</v>
      </c>
      <c r="N42" s="47" t="s">
        <v>240</v>
      </c>
      <c r="O42" s="47" t="s">
        <v>241</v>
      </c>
      <c r="P42" s="47" t="s">
        <v>222</v>
      </c>
      <c r="Q42" s="47" t="s">
        <v>230</v>
      </c>
      <c r="R42" s="47" t="s">
        <v>231</v>
      </c>
      <c r="S42" s="47" t="s">
        <v>222</v>
      </c>
      <c r="V42" s="47" t="s">
        <v>226</v>
      </c>
      <c r="W42" s="47" t="s">
        <v>227</v>
      </c>
      <c r="X42" s="47" t="s">
        <v>240</v>
      </c>
      <c r="Y42" s="47" t="s">
        <v>241</v>
      </c>
      <c r="Z42" s="47" t="s">
        <v>222</v>
      </c>
      <c r="AA42" s="47" t="s">
        <v>230</v>
      </c>
      <c r="AB42" s="47" t="s">
        <v>231</v>
      </c>
      <c r="AC42" s="47" t="s">
        <v>222</v>
      </c>
    </row>
    <row r="43" spans="1:32">
      <c r="A43" t="s">
        <v>55</v>
      </c>
      <c r="B43" s="53" t="s">
        <v>238</v>
      </c>
      <c r="C43" s="48">
        <v>1</v>
      </c>
      <c r="D43" s="49">
        <f t="shared" ref="D43:D52" si="60">VLOOKUP($A43,resub,35,FALSE)</f>
        <v>10.01270201531691</v>
      </c>
      <c r="E43" s="49">
        <f t="shared" ref="E43:E52" si="61">VLOOKUP($A43,resub,36,FALSE)</f>
        <v>1.221643780651995E-3</v>
      </c>
      <c r="F43" s="50">
        <f t="shared" ref="F43:F52" si="62">VLOOKUP($A43,resub,37,FALSE)</f>
        <v>2.0259411684219089</v>
      </c>
      <c r="G43" s="58">
        <f t="shared" ref="G43:G52" si="63">VLOOKUP($A43,resub,22,FALSE)*1000</f>
        <v>3.695277985254989E-2</v>
      </c>
      <c r="H43" s="58">
        <f t="shared" ref="H43:H52" si="64">VLOOKUP($A43,resub,23,FALSE)*1000</f>
        <v>5.5732652941876536E-2</v>
      </c>
      <c r="I43" s="50">
        <f t="shared" ref="I43:I52" si="65">VLOOKUP($A43,resub,24,FALSE)</f>
        <v>2.018761063597041</v>
      </c>
      <c r="L43" s="53" t="s">
        <v>238</v>
      </c>
      <c r="M43" s="48">
        <v>1</v>
      </c>
      <c r="N43" s="49">
        <f t="shared" ref="N43:N52" si="66">VLOOKUP($A43,resub,35,FALSE)</f>
        <v>10.01270201531691</v>
      </c>
      <c r="O43" s="49">
        <f t="shared" ref="O43:O52" si="67">VLOOKUP($A43,resub,36,FALSE)</f>
        <v>1.221643780651995E-3</v>
      </c>
      <c r="P43" s="50">
        <f t="shared" ref="P43:P52" si="68">VLOOKUP($A43,resub,37,FALSE)</f>
        <v>2.0259411684219089</v>
      </c>
      <c r="Q43" s="51">
        <f t="shared" ref="Q43:Q52" si="69">VLOOKUP($A43,resub,22,FALSE)*1000</f>
        <v>3.695277985254989E-2</v>
      </c>
      <c r="R43" s="51">
        <f t="shared" ref="R43:R52" si="70">VLOOKUP($A43,resub,23,FALSE)*1000</f>
        <v>5.5732652941876536E-2</v>
      </c>
      <c r="S43" s="50">
        <f t="shared" ref="S43:S52" si="71">VLOOKUP($A43,resub,24,FALSE)</f>
        <v>2.018761063597041</v>
      </c>
      <c r="V43" s="53" t="s">
        <v>238</v>
      </c>
      <c r="W43" s="48">
        <v>1</v>
      </c>
      <c r="X43" s="49">
        <f t="shared" ref="X43:X52" ca="1" si="72">VLOOKUP(A43,resah,9,FALSE)/1000</f>
        <v>10.011701086038723</v>
      </c>
      <c r="Y43" s="49">
        <f t="shared" ref="Y43:Y52" si="73">VLOOKUP($A43,resub,36,FALSE)</f>
        <v>1.221643780651995E-3</v>
      </c>
      <c r="Z43" s="50">
        <f t="shared" ref="Z43:Z52" si="74">VLOOKUP($A43,resub,37,FALSE)</f>
        <v>2.0259411684219089</v>
      </c>
      <c r="AA43" s="51">
        <f t="shared" ref="AA43:AA52" ca="1" si="75">VLOOKUP(A43,resah,11,FALSE)*1000</f>
        <v>5.3780358439870175E-2</v>
      </c>
      <c r="AB43" s="51">
        <f t="shared" ref="AB43:AB52" si="76">VLOOKUP($A43,resub,23,FALSE)*1000</f>
        <v>5.5732652941876536E-2</v>
      </c>
      <c r="AC43" s="50">
        <f t="shared" ref="AC43:AC52" si="77">VLOOKUP($A43,resub,24,FALSE)</f>
        <v>2.018761063597041</v>
      </c>
      <c r="AE43" s="64">
        <f ca="1">ABS((N43-X43))/SQRT(SUMSQ(O43,Y43))</f>
        <v>0.5793537292155222</v>
      </c>
      <c r="AF43" s="65">
        <f ca="1">ABS((Q43-AA43))/SQRT(SUMSQ(R43,AB43))</f>
        <v>0.21349952499934013</v>
      </c>
    </row>
    <row r="44" spans="1:32">
      <c r="A44" t="s">
        <v>56</v>
      </c>
      <c r="B44" s="54" t="s">
        <v>236</v>
      </c>
      <c r="C44" s="48">
        <v>2</v>
      </c>
      <c r="D44" s="49">
        <f t="shared" si="60"/>
        <v>20.004402138634219</v>
      </c>
      <c r="E44" s="49">
        <f t="shared" si="61"/>
        <v>2.3194474128910778E-3</v>
      </c>
      <c r="F44" s="50">
        <f t="shared" si="62"/>
        <v>2.03955272381052</v>
      </c>
      <c r="G44" s="58">
        <f t="shared" si="63"/>
        <v>2.8493510648591722E-2</v>
      </c>
      <c r="H44" s="58">
        <f t="shared" si="64"/>
        <v>4.2136298758872058E-2</v>
      </c>
      <c r="I44" s="50">
        <f t="shared" si="65"/>
        <v>2.0906972952639871</v>
      </c>
      <c r="L44" s="54" t="s">
        <v>236</v>
      </c>
      <c r="M44" s="48">
        <v>2</v>
      </c>
      <c r="N44" s="49">
        <f t="shared" si="66"/>
        <v>20.004402138634219</v>
      </c>
      <c r="O44" s="49">
        <f t="shared" si="67"/>
        <v>2.3194474128910778E-3</v>
      </c>
      <c r="P44" s="50">
        <f t="shared" si="68"/>
        <v>2.03955272381052</v>
      </c>
      <c r="Q44" s="51">
        <f t="shared" si="69"/>
        <v>2.8493510648591722E-2</v>
      </c>
      <c r="R44" s="51">
        <f t="shared" si="70"/>
        <v>4.2136298758872058E-2</v>
      </c>
      <c r="S44" s="50">
        <f t="shared" si="71"/>
        <v>2.0906972952639871</v>
      </c>
      <c r="V44" s="54" t="s">
        <v>236</v>
      </c>
      <c r="W44" s="48">
        <v>2</v>
      </c>
      <c r="X44" s="49">
        <f t="shared" ca="1" si="72"/>
        <v>20.003047777906634</v>
      </c>
      <c r="Y44" s="49">
        <f t="shared" si="73"/>
        <v>2.3194474128910778E-3</v>
      </c>
      <c r="Z44" s="50">
        <f t="shared" si="74"/>
        <v>2.03955272381052</v>
      </c>
      <c r="AA44" s="51">
        <f t="shared" ca="1" si="75"/>
        <v>6.3935900528746398E-2</v>
      </c>
      <c r="AB44" s="51">
        <f t="shared" si="76"/>
        <v>4.2136298758872058E-2</v>
      </c>
      <c r="AC44" s="50">
        <f t="shared" si="77"/>
        <v>2.0906972952639871</v>
      </c>
      <c r="AE44" s="64">
        <f t="shared" ref="AE44:AE52" ca="1" si="78">ABS((N44-X44))/SQRT(SUMSQ(O44,Y44))</f>
        <v>0.41289043645739154</v>
      </c>
      <c r="AF44" s="65">
        <f t="shared" ref="AF44:AF52" ca="1" si="79">ABS((Q44-AA44))/SQRT(SUMSQ(R44,AB44))</f>
        <v>0.59477350797067752</v>
      </c>
    </row>
    <row r="45" spans="1:32">
      <c r="A45" t="s">
        <v>57</v>
      </c>
      <c r="B45" s="2"/>
      <c r="C45" s="48">
        <v>3</v>
      </c>
      <c r="D45" s="49">
        <f t="shared" si="60"/>
        <v>30.016804126922565</v>
      </c>
      <c r="E45" s="49">
        <f t="shared" si="61"/>
        <v>3.4806121093032437E-3</v>
      </c>
      <c r="F45" s="50">
        <f t="shared" si="62"/>
        <v>2.0444246704972731</v>
      </c>
      <c r="G45" s="58">
        <f t="shared" si="63"/>
        <v>1.9988650811294847E-2</v>
      </c>
      <c r="H45" s="58">
        <f t="shared" si="64"/>
        <v>3.9586611883262339E-2</v>
      </c>
      <c r="I45" s="50">
        <f t="shared" si="65"/>
        <v>2.1432138706270578</v>
      </c>
      <c r="L45" s="2"/>
      <c r="M45" s="48">
        <v>3</v>
      </c>
      <c r="N45" s="49">
        <f t="shared" si="66"/>
        <v>30.016804126922565</v>
      </c>
      <c r="O45" s="49">
        <f t="shared" si="67"/>
        <v>3.4806121093032437E-3</v>
      </c>
      <c r="P45" s="50">
        <f t="shared" si="68"/>
        <v>2.0444246704972731</v>
      </c>
      <c r="Q45" s="51">
        <f t="shared" si="69"/>
        <v>1.9988650811294847E-2</v>
      </c>
      <c r="R45" s="51">
        <f t="shared" si="70"/>
        <v>3.9586611883262339E-2</v>
      </c>
      <c r="S45" s="50">
        <f t="shared" si="71"/>
        <v>2.1432138706270578</v>
      </c>
      <c r="W45" s="48">
        <v>3</v>
      </c>
      <c r="X45" s="49">
        <f t="shared" ca="1" si="72"/>
        <v>30.014696909364357</v>
      </c>
      <c r="Y45" s="49">
        <f t="shared" si="73"/>
        <v>3.4806121093032437E-3</v>
      </c>
      <c r="Z45" s="50">
        <f t="shared" si="74"/>
        <v>2.0444246704972731</v>
      </c>
      <c r="AA45" s="51">
        <f t="shared" ca="1" si="75"/>
        <v>6.7514520606995365E-2</v>
      </c>
      <c r="AB45" s="51">
        <f t="shared" si="76"/>
        <v>3.9586611883262339E-2</v>
      </c>
      <c r="AC45" s="50">
        <f t="shared" si="77"/>
        <v>2.1432138706270578</v>
      </c>
      <c r="AE45" s="64">
        <f t="shared" ca="1" si="78"/>
        <v>0.42809361631015186</v>
      </c>
      <c r="AF45" s="65">
        <f t="shared" ca="1" si="79"/>
        <v>0.84891995590402336</v>
      </c>
    </row>
    <row r="46" spans="1:32">
      <c r="A46" t="s">
        <v>58</v>
      </c>
      <c r="B46" s="2"/>
      <c r="C46" s="48">
        <v>4</v>
      </c>
      <c r="D46" s="49">
        <f t="shared" si="60"/>
        <v>40.020305313363458</v>
      </c>
      <c r="E46" s="49">
        <f t="shared" si="61"/>
        <v>4.6032463202977337E-3</v>
      </c>
      <c r="F46" s="50">
        <f t="shared" si="62"/>
        <v>2.044911948352083</v>
      </c>
      <c r="G46" s="58">
        <f t="shared" si="63"/>
        <v>1.3493047349825361E-2</v>
      </c>
      <c r="H46" s="58">
        <f t="shared" si="64"/>
        <v>3.8799811450225548E-2</v>
      </c>
      <c r="I46" s="50">
        <f t="shared" si="65"/>
        <v>2.1698059795636642</v>
      </c>
      <c r="L46" s="2"/>
      <c r="M46" s="48">
        <v>4</v>
      </c>
      <c r="N46" s="49">
        <f t="shared" si="66"/>
        <v>40.020305313363458</v>
      </c>
      <c r="O46" s="49">
        <f t="shared" si="67"/>
        <v>4.6032463202977337E-3</v>
      </c>
      <c r="P46" s="50">
        <f t="shared" si="68"/>
        <v>2.044911948352083</v>
      </c>
      <c r="Q46" s="51">
        <f t="shared" si="69"/>
        <v>1.3493047349825361E-2</v>
      </c>
      <c r="R46" s="51">
        <f t="shared" si="70"/>
        <v>3.8799811450225548E-2</v>
      </c>
      <c r="S46" s="50">
        <f t="shared" si="71"/>
        <v>2.1698059795636642</v>
      </c>
      <c r="W46" s="48">
        <v>4</v>
      </c>
      <c r="X46" s="49">
        <f t="shared" ca="1" si="72"/>
        <v>40.017604682526539</v>
      </c>
      <c r="Y46" s="49">
        <f t="shared" si="73"/>
        <v>4.6032463202977337E-3</v>
      </c>
      <c r="Z46" s="50">
        <f t="shared" si="74"/>
        <v>2.044911948352083</v>
      </c>
      <c r="AA46" s="51">
        <f t="shared" ca="1" si="75"/>
        <v>7.6769409298038979E-2</v>
      </c>
      <c r="AB46" s="51">
        <f t="shared" si="76"/>
        <v>3.8799811450225548E-2</v>
      </c>
      <c r="AC46" s="50">
        <f t="shared" si="77"/>
        <v>2.1698059795636642</v>
      </c>
      <c r="AE46" s="64">
        <f t="shared" ca="1" si="78"/>
        <v>0.41484514305629799</v>
      </c>
      <c r="AF46" s="65">
        <f t="shared" ca="1" si="79"/>
        <v>1.1531794343844981</v>
      </c>
    </row>
    <row r="47" spans="1:32">
      <c r="A47" t="s">
        <v>59</v>
      </c>
      <c r="B47" s="2"/>
      <c r="C47" s="48">
        <v>5</v>
      </c>
      <c r="D47" s="49">
        <f t="shared" si="60"/>
        <v>50.029407004337585</v>
      </c>
      <c r="E47" s="49">
        <f t="shared" si="61"/>
        <v>5.7729735121055149E-3</v>
      </c>
      <c r="F47" s="50">
        <f t="shared" si="62"/>
        <v>2.0462559639120159</v>
      </c>
      <c r="G47" s="58">
        <f t="shared" si="63"/>
        <v>9.394402961597919E-3</v>
      </c>
      <c r="H47" s="58">
        <f t="shared" si="64"/>
        <v>3.8503266866574452E-2</v>
      </c>
      <c r="I47" s="50">
        <f t="shared" si="65"/>
        <v>2.1823222535971958</v>
      </c>
      <c r="L47" s="2"/>
      <c r="M47" s="48">
        <v>5</v>
      </c>
      <c r="N47" s="49">
        <f t="shared" si="66"/>
        <v>50.029407004337585</v>
      </c>
      <c r="O47" s="49">
        <f t="shared" si="67"/>
        <v>5.7729735121055149E-3</v>
      </c>
      <c r="P47" s="50">
        <f t="shared" si="68"/>
        <v>2.0462559639120159</v>
      </c>
      <c r="Q47" s="51">
        <f t="shared" si="69"/>
        <v>9.394402961597919E-3</v>
      </c>
      <c r="R47" s="51">
        <f t="shared" si="70"/>
        <v>3.8503266866574452E-2</v>
      </c>
      <c r="S47" s="50">
        <f t="shared" si="71"/>
        <v>2.1823222535971958</v>
      </c>
      <c r="W47" s="48">
        <v>5</v>
      </c>
      <c r="X47" s="49">
        <f t="shared" ca="1" si="72"/>
        <v>50.023604598011048</v>
      </c>
      <c r="Y47" s="49">
        <f t="shared" si="73"/>
        <v>5.7729735121055149E-3</v>
      </c>
      <c r="Z47" s="50">
        <f t="shared" si="74"/>
        <v>2.0462559639120159</v>
      </c>
      <c r="AA47" s="51">
        <f t="shared" ca="1" si="75"/>
        <v>8.6590678696757184E-2</v>
      </c>
      <c r="AB47" s="51">
        <f t="shared" si="76"/>
        <v>3.8503266866574452E-2</v>
      </c>
      <c r="AC47" s="50">
        <f t="shared" si="77"/>
        <v>2.1823222535971958</v>
      </c>
      <c r="AE47" s="64">
        <f t="shared" ca="1" si="78"/>
        <v>0.71071188047045331</v>
      </c>
      <c r="AF47" s="65">
        <f t="shared" ca="1" si="79"/>
        <v>1.4176981460777029</v>
      </c>
    </row>
    <row r="48" spans="1:32">
      <c r="A48" t="s">
        <v>60</v>
      </c>
      <c r="B48" s="2"/>
      <c r="C48" s="48">
        <v>6</v>
      </c>
      <c r="D48" s="49">
        <f t="shared" si="60"/>
        <v>60.042109019654504</v>
      </c>
      <c r="E48" s="49">
        <f t="shared" si="61"/>
        <v>6.8891315079061951E-3</v>
      </c>
      <c r="F48" s="50">
        <f t="shared" si="62"/>
        <v>2.0458177970523201</v>
      </c>
      <c r="G48" s="58">
        <f t="shared" si="63"/>
        <v>-1.1824943983259471E-2</v>
      </c>
      <c r="H48" s="58">
        <f t="shared" si="64"/>
        <v>3.840078532768236E-2</v>
      </c>
      <c r="I48" s="50">
        <f t="shared" si="65"/>
        <v>2.1873204009759362</v>
      </c>
      <c r="L48" s="2"/>
      <c r="M48" s="48">
        <v>6</v>
      </c>
      <c r="N48" s="49">
        <f t="shared" si="66"/>
        <v>60.042109019654504</v>
      </c>
      <c r="O48" s="49">
        <f t="shared" si="67"/>
        <v>6.8891315079061951E-3</v>
      </c>
      <c r="P48" s="50">
        <f t="shared" si="68"/>
        <v>2.0458177970523201</v>
      </c>
      <c r="Q48" s="51">
        <f t="shared" si="69"/>
        <v>-1.1824943983259471E-2</v>
      </c>
      <c r="R48" s="51">
        <f t="shared" si="70"/>
        <v>3.840078532768236E-2</v>
      </c>
      <c r="S48" s="50">
        <f t="shared" si="71"/>
        <v>2.1873204009759362</v>
      </c>
      <c r="W48" s="48">
        <v>6</v>
      </c>
      <c r="X48" s="49">
        <f t="shared" ca="1" si="72"/>
        <v>60.034926600281025</v>
      </c>
      <c r="Y48" s="49">
        <f t="shared" si="73"/>
        <v>6.8891315079061951E-3</v>
      </c>
      <c r="Z48" s="50">
        <f t="shared" si="74"/>
        <v>2.0458177970523201</v>
      </c>
      <c r="AA48" s="51">
        <f t="shared" ca="1" si="75"/>
        <v>9.5241690076010452E-2</v>
      </c>
      <c r="AB48" s="51">
        <f t="shared" si="76"/>
        <v>3.840078532768236E-2</v>
      </c>
      <c r="AC48" s="50">
        <f t="shared" si="77"/>
        <v>2.1873204009759362</v>
      </c>
      <c r="AE48" s="64">
        <f t="shared" ca="1" si="78"/>
        <v>0.73721011690424121</v>
      </c>
      <c r="AF48" s="65">
        <f t="shared" ca="1" si="79"/>
        <v>1.9715102786596468</v>
      </c>
    </row>
    <row r="49" spans="1:32">
      <c r="A49" t="s">
        <v>61</v>
      </c>
      <c r="B49" s="2"/>
      <c r="C49" s="48">
        <v>7</v>
      </c>
      <c r="D49" s="56">
        <f t="shared" si="60"/>
        <v>70.033109079905145</v>
      </c>
      <c r="E49" s="56">
        <f t="shared" si="61"/>
        <v>8.0310807513182293E-3</v>
      </c>
      <c r="F49" s="50">
        <f t="shared" si="62"/>
        <v>2.0460104858461272</v>
      </c>
      <c r="G49" s="58">
        <f t="shared" si="63"/>
        <v>1.270817777956924E-2</v>
      </c>
      <c r="H49" s="58">
        <f t="shared" si="64"/>
        <v>3.8397410657151382E-2</v>
      </c>
      <c r="I49" s="50">
        <f t="shared" si="65"/>
        <v>2.1880282517728071</v>
      </c>
      <c r="L49" s="2"/>
      <c r="M49" s="48">
        <v>7</v>
      </c>
      <c r="N49" s="56">
        <f t="shared" si="66"/>
        <v>70.033109079905145</v>
      </c>
      <c r="O49" s="56">
        <f t="shared" si="67"/>
        <v>8.0310807513182293E-3</v>
      </c>
      <c r="P49" s="50">
        <f t="shared" si="68"/>
        <v>2.0460104858461272</v>
      </c>
      <c r="Q49" s="51">
        <f t="shared" si="69"/>
        <v>1.270817777956924E-2</v>
      </c>
      <c r="R49" s="51">
        <f t="shared" si="70"/>
        <v>3.8397410657151382E-2</v>
      </c>
      <c r="S49" s="50">
        <f t="shared" si="71"/>
        <v>2.1880282517728071</v>
      </c>
      <c r="W49" s="48">
        <v>7</v>
      </c>
      <c r="X49" s="56">
        <f t="shared" ca="1" si="72"/>
        <v>70.02653994148686</v>
      </c>
      <c r="Y49" s="56">
        <f t="shared" si="73"/>
        <v>8.0310807513182293E-3</v>
      </c>
      <c r="Z49" s="50">
        <f t="shared" si="74"/>
        <v>2.0460104858461272</v>
      </c>
      <c r="AA49" s="51">
        <f t="shared" ca="1" si="75"/>
        <v>0.10244441434625134</v>
      </c>
      <c r="AB49" s="51">
        <f t="shared" si="76"/>
        <v>3.8397410657151382E-2</v>
      </c>
      <c r="AC49" s="50">
        <f t="shared" si="77"/>
        <v>2.1880282517728071</v>
      </c>
      <c r="AE49" s="64">
        <f t="shared" ca="1" si="78"/>
        <v>0.57838819779770401</v>
      </c>
      <c r="AF49" s="65">
        <f t="shared" ca="1" si="79"/>
        <v>1.6525359473072496</v>
      </c>
    </row>
    <row r="50" spans="1:32">
      <c r="A50" t="s">
        <v>62</v>
      </c>
      <c r="B50" s="2"/>
      <c r="C50" s="48">
        <v>8</v>
      </c>
      <c r="D50" s="56">
        <f t="shared" si="60"/>
        <v>80.045111032155432</v>
      </c>
      <c r="E50" s="56">
        <f t="shared" si="61"/>
        <v>9.220058274723256E-3</v>
      </c>
      <c r="F50" s="50">
        <f t="shared" si="62"/>
        <v>2.0468936963099149</v>
      </c>
      <c r="G50" s="58">
        <f t="shared" si="63"/>
        <v>2.2362219276208718E-2</v>
      </c>
      <c r="H50" s="58">
        <f t="shared" si="64"/>
        <v>3.8456147680921357E-2</v>
      </c>
      <c r="I50" s="50">
        <f t="shared" si="65"/>
        <v>2.1861300114192401</v>
      </c>
      <c r="L50" s="2"/>
      <c r="M50" s="48">
        <v>8</v>
      </c>
      <c r="N50" s="56">
        <f t="shared" si="66"/>
        <v>80.045111032155432</v>
      </c>
      <c r="O50" s="56">
        <f t="shared" si="67"/>
        <v>9.220058274723256E-3</v>
      </c>
      <c r="P50" s="50">
        <f t="shared" si="68"/>
        <v>2.0468936963099149</v>
      </c>
      <c r="Q50" s="51">
        <f t="shared" si="69"/>
        <v>2.2362219276208718E-2</v>
      </c>
      <c r="R50" s="51">
        <f t="shared" si="70"/>
        <v>3.8456147680921357E-2</v>
      </c>
      <c r="S50" s="50">
        <f t="shared" si="71"/>
        <v>2.1861300114192401</v>
      </c>
      <c r="W50" s="48">
        <v>8</v>
      </c>
      <c r="X50" s="56">
        <f t="shared" ca="1" si="72"/>
        <v>80.037897783667844</v>
      </c>
      <c r="Y50" s="56">
        <f t="shared" si="73"/>
        <v>9.220058274723256E-3</v>
      </c>
      <c r="Z50" s="50">
        <f t="shared" si="74"/>
        <v>2.0468936963099149</v>
      </c>
      <c r="AA50" s="51">
        <f t="shared" ca="1" si="75"/>
        <v>0.1127319447768048</v>
      </c>
      <c r="AB50" s="51">
        <f t="shared" si="76"/>
        <v>3.8456147680921357E-2</v>
      </c>
      <c r="AC50" s="50">
        <f t="shared" si="77"/>
        <v>2.1861300114192401</v>
      </c>
      <c r="AE50" s="64">
        <f t="shared" ca="1" si="78"/>
        <v>0.55320007401039561</v>
      </c>
      <c r="AF50" s="65">
        <f t="shared" ca="1" si="79"/>
        <v>1.6616600873711689</v>
      </c>
    </row>
    <row r="51" spans="1:32">
      <c r="A51" t="s">
        <v>63</v>
      </c>
      <c r="B51" s="2"/>
      <c r="C51" s="48">
        <v>9</v>
      </c>
      <c r="D51" s="56">
        <f t="shared" si="60"/>
        <v>90.048212182558217</v>
      </c>
      <c r="E51" s="56">
        <f t="shared" si="61"/>
        <v>1.031990179735E-2</v>
      </c>
      <c r="F51" s="50">
        <f t="shared" si="62"/>
        <v>2.0462211296171429</v>
      </c>
      <c r="G51" s="58">
        <f t="shared" si="63"/>
        <v>3.5425196702464766E-2</v>
      </c>
      <c r="H51" s="58">
        <f t="shared" si="64"/>
        <v>3.856065046171675E-2</v>
      </c>
      <c r="I51" s="50">
        <f t="shared" si="65"/>
        <v>2.1825847243416781</v>
      </c>
      <c r="L51" s="2"/>
      <c r="M51" s="48">
        <v>9</v>
      </c>
      <c r="N51" s="56">
        <f t="shared" si="66"/>
        <v>90.048212182558217</v>
      </c>
      <c r="O51" s="56">
        <f t="shared" si="67"/>
        <v>1.031990179735E-2</v>
      </c>
      <c r="P51" s="50">
        <f t="shared" si="68"/>
        <v>2.0462211296171429</v>
      </c>
      <c r="Q51" s="51">
        <f t="shared" si="69"/>
        <v>3.5425196702464766E-2</v>
      </c>
      <c r="R51" s="51">
        <f t="shared" si="70"/>
        <v>3.856065046171675E-2</v>
      </c>
      <c r="S51" s="50">
        <f t="shared" si="71"/>
        <v>2.1825847243416781</v>
      </c>
      <c r="W51" s="48">
        <v>9</v>
      </c>
      <c r="X51" s="56">
        <f t="shared" ca="1" si="72"/>
        <v>90.040481097635549</v>
      </c>
      <c r="Y51" s="56">
        <f t="shared" si="73"/>
        <v>1.031990179735E-2</v>
      </c>
      <c r="Z51" s="50">
        <f t="shared" si="74"/>
        <v>2.0462211296171429</v>
      </c>
      <c r="AA51" s="51">
        <f t="shared" ca="1" si="75"/>
        <v>0.12167113879723133</v>
      </c>
      <c r="AB51" s="51">
        <f t="shared" si="76"/>
        <v>3.856065046171675E-2</v>
      </c>
      <c r="AC51" s="50">
        <f t="shared" si="77"/>
        <v>2.1825847243416781</v>
      </c>
      <c r="AE51" s="64">
        <f t="shared" ca="1" si="78"/>
        <v>0.52972428246857828</v>
      </c>
      <c r="AF51" s="65">
        <f t="shared" ca="1" si="79"/>
        <v>1.5815368717801617</v>
      </c>
    </row>
    <row r="52" spans="1:32">
      <c r="A52" t="s">
        <v>64</v>
      </c>
      <c r="B52" s="2"/>
      <c r="C52" s="48">
        <v>10</v>
      </c>
      <c r="D52" s="56">
        <f t="shared" si="60"/>
        <v>100.060114125799</v>
      </c>
      <c r="E52" s="56">
        <f t="shared" si="61"/>
        <v>1.1520419351222201E-2</v>
      </c>
      <c r="F52" s="50">
        <f t="shared" si="62"/>
        <v>2.0470400913523572</v>
      </c>
      <c r="G52" s="58">
        <f t="shared" si="63"/>
        <v>5.036933587185341E-2</v>
      </c>
      <c r="H52" s="58">
        <f t="shared" si="64"/>
        <v>3.8703386524980225E-2</v>
      </c>
      <c r="I52" s="50">
        <f t="shared" si="65"/>
        <v>2.1779862250030391</v>
      </c>
      <c r="L52" s="2"/>
      <c r="M52" s="48">
        <v>10</v>
      </c>
      <c r="N52" s="56">
        <f t="shared" si="66"/>
        <v>100.060114125799</v>
      </c>
      <c r="O52" s="56">
        <f t="shared" si="67"/>
        <v>1.1520419351222201E-2</v>
      </c>
      <c r="P52" s="50">
        <f t="shared" si="68"/>
        <v>2.0470400913523572</v>
      </c>
      <c r="Q52" s="51">
        <f t="shared" si="69"/>
        <v>5.036933587185341E-2</v>
      </c>
      <c r="R52" s="51">
        <f t="shared" si="70"/>
        <v>3.8703386524980225E-2</v>
      </c>
      <c r="S52" s="50">
        <f t="shared" si="71"/>
        <v>2.1779862250030391</v>
      </c>
      <c r="W52" s="48">
        <v>10</v>
      </c>
      <c r="X52" s="56">
        <f t="shared" ca="1" si="72"/>
        <v>100.05191383962965</v>
      </c>
      <c r="Y52" s="56">
        <f t="shared" si="73"/>
        <v>1.1520419351222201E-2</v>
      </c>
      <c r="Z52" s="50">
        <f t="shared" si="74"/>
        <v>2.0470400913523572</v>
      </c>
      <c r="AA52" s="51">
        <f t="shared" ca="1" si="75"/>
        <v>0.13167492122256405</v>
      </c>
      <c r="AB52" s="51">
        <f t="shared" si="76"/>
        <v>3.8703386524980225E-2</v>
      </c>
      <c r="AC52" s="50">
        <f t="shared" si="77"/>
        <v>2.1779862250030391</v>
      </c>
      <c r="AE52" s="64">
        <f t="shared" ca="1" si="78"/>
        <v>0.50332177859534566</v>
      </c>
      <c r="AF52" s="65">
        <f t="shared" ca="1" si="79"/>
        <v>1.48544445103589</v>
      </c>
    </row>
    <row r="53" spans="1:32">
      <c r="B53" s="2"/>
      <c r="L53" s="2"/>
    </row>
    <row r="54" spans="1:32">
      <c r="B54" s="172" t="s">
        <v>337</v>
      </c>
      <c r="L54" s="2"/>
    </row>
    <row r="55" spans="1:32" ht="38.25">
      <c r="B55" s="47" t="s">
        <v>226</v>
      </c>
      <c r="C55" s="47" t="s">
        <v>227</v>
      </c>
      <c r="D55" s="47" t="s">
        <v>242</v>
      </c>
      <c r="E55" s="47" t="s">
        <v>243</v>
      </c>
      <c r="F55" s="47" t="s">
        <v>222</v>
      </c>
      <c r="G55" s="47" t="s">
        <v>230</v>
      </c>
      <c r="H55" s="47" t="s">
        <v>231</v>
      </c>
      <c r="I55" s="47" t="s">
        <v>222</v>
      </c>
      <c r="L55" s="47" t="s">
        <v>226</v>
      </c>
      <c r="M55" s="47" t="s">
        <v>227</v>
      </c>
      <c r="N55" s="47" t="s">
        <v>242</v>
      </c>
      <c r="O55" s="47" t="s">
        <v>243</v>
      </c>
      <c r="P55" s="47" t="s">
        <v>222</v>
      </c>
      <c r="Q55" s="47" t="s">
        <v>230</v>
      </c>
      <c r="R55" s="47" t="s">
        <v>231</v>
      </c>
      <c r="S55" s="47" t="s">
        <v>222</v>
      </c>
      <c r="V55" s="47" t="s">
        <v>226</v>
      </c>
      <c r="W55" s="47" t="s">
        <v>227</v>
      </c>
      <c r="X55" s="47" t="s">
        <v>242</v>
      </c>
      <c r="Y55" s="47" t="s">
        <v>243</v>
      </c>
      <c r="Z55" s="47" t="s">
        <v>222</v>
      </c>
      <c r="AA55" s="47" t="s">
        <v>230</v>
      </c>
      <c r="AB55" s="47" t="s">
        <v>231</v>
      </c>
      <c r="AC55" s="47" t="s">
        <v>222</v>
      </c>
    </row>
    <row r="56" spans="1:32">
      <c r="A56" t="s">
        <v>45</v>
      </c>
      <c r="B56" s="53" t="s">
        <v>239</v>
      </c>
      <c r="C56" s="48">
        <v>1</v>
      </c>
      <c r="D56" s="61">
        <f t="shared" ref="D56:D65" si="80">VLOOKUP($A56,resub,35,FALSE)</f>
        <v>9.9973006278505333E-2</v>
      </c>
      <c r="E56" s="61">
        <f t="shared" ref="E56:E65" si="81">VLOOKUP($A56,resub,36,FALSE)</f>
        <v>1.197598162114327E-5</v>
      </c>
      <c r="F56" s="50">
        <f t="shared" ref="F56:F65" si="82">VLOOKUP($A56,resub,37,FALSE)</f>
        <v>2.0230650120073381</v>
      </c>
      <c r="G56" s="58">
        <f t="shared" ref="G56:G65" si="83">VLOOKUP($A56,resub,22,FALSE)*1000</f>
        <v>4.001049473245602E-2</v>
      </c>
      <c r="H56" s="58">
        <f t="shared" ref="H56:H65" si="84">VLOOKUP($A56,resub,23,FALSE)*1000</f>
        <v>5.658898747835172E-2</v>
      </c>
      <c r="I56" s="50">
        <f t="shared" ref="I56:I65" si="85">VLOOKUP($A56,resub,24,FALSE)</f>
        <v>2.0153724130026269</v>
      </c>
      <c r="L56" s="53" t="s">
        <v>239</v>
      </c>
      <c r="M56" s="48">
        <v>1</v>
      </c>
      <c r="N56" s="49">
        <f t="shared" ref="N56:N65" si="86">VLOOKUP($A56,resub,35,FALSE)</f>
        <v>9.9973006278505333E-2</v>
      </c>
      <c r="O56" s="61">
        <f t="shared" ref="O56:O65" si="87">VLOOKUP($A56,resub,36,FALSE)</f>
        <v>1.197598162114327E-5</v>
      </c>
      <c r="P56" s="50">
        <f t="shared" ref="P56:P65" si="88">VLOOKUP($A56,resub,37,FALSE)</f>
        <v>2.0230650120073381</v>
      </c>
      <c r="Q56" s="51">
        <f t="shared" ref="Q56:Q65" si="89">VLOOKUP($A56,resub,22,FALSE)*1000</f>
        <v>4.001049473245602E-2</v>
      </c>
      <c r="R56" s="51">
        <f t="shared" ref="R56:R65" si="90">VLOOKUP($A56,resub,23,FALSE)*1000</f>
        <v>5.658898747835172E-2</v>
      </c>
      <c r="S56" s="50">
        <f t="shared" ref="S56:S65" si="91">VLOOKUP($A56,resub,24,FALSE)</f>
        <v>2.0153724130026269</v>
      </c>
      <c r="V56" s="53" t="s">
        <v>239</v>
      </c>
      <c r="W56" s="48">
        <v>1</v>
      </c>
      <c r="X56" s="49">
        <f t="shared" ref="X56:X65" ca="1" si="92">VLOOKUP(A56,resah,9,FALSE)/1000000</f>
        <v>9.9966477151766681E-2</v>
      </c>
      <c r="Y56" s="61">
        <f t="shared" ref="Y56:Y65" si="93">VLOOKUP($A56,resub,36,FALSE)</f>
        <v>1.197598162114327E-5</v>
      </c>
      <c r="Z56" s="50">
        <f t="shared" ref="Z56:Z65" si="94">VLOOKUP($A56,resub,37,FALSE)</f>
        <v>2.0230650120073381</v>
      </c>
      <c r="AA56" s="51">
        <f t="shared" ref="AA56:AA65" ca="1" si="95">VLOOKUP(A56,resah,11,FALSE)*1000</f>
        <v>0.13425828593143346</v>
      </c>
      <c r="AB56" s="51">
        <f t="shared" ref="AB56:AB65" si="96">VLOOKUP($A56,resub,23,FALSE)*1000</f>
        <v>5.658898747835172E-2</v>
      </c>
      <c r="AC56" s="50">
        <f t="shared" ref="AC56:AC65" si="97">VLOOKUP($A56,resub,24,FALSE)</f>
        <v>2.0153724130026269</v>
      </c>
      <c r="AE56" s="64">
        <f ca="1">ABS((N56-X56))/SQRT(SUMSQ(O56,Y56))</f>
        <v>0.38550408126685426</v>
      </c>
      <c r="AF56" s="65">
        <f ca="1">ABS((Q56-AA56))/SQRT(SUMSQ(R56,AB56))</f>
        <v>1.1776717562607979</v>
      </c>
    </row>
    <row r="57" spans="1:32">
      <c r="A57" t="s">
        <v>46</v>
      </c>
      <c r="B57" s="54" t="s">
        <v>236</v>
      </c>
      <c r="C57" s="48">
        <v>2</v>
      </c>
      <c r="D57" s="61">
        <f t="shared" si="80"/>
        <v>0.20038205183852642</v>
      </c>
      <c r="E57" s="61">
        <f t="shared" si="81"/>
        <v>2.2995484823086631E-5</v>
      </c>
      <c r="F57" s="50">
        <f t="shared" si="82"/>
        <v>2.0380693592619141</v>
      </c>
      <c r="G57" s="58">
        <f t="shared" si="83"/>
        <v>4.4913859100084212E-2</v>
      </c>
      <c r="H57" s="58">
        <f t="shared" si="84"/>
        <v>4.6296187370135057E-2</v>
      </c>
      <c r="I57" s="50">
        <f t="shared" si="85"/>
        <v>2.059637083777945</v>
      </c>
      <c r="L57" s="54" t="s">
        <v>236</v>
      </c>
      <c r="M57" s="48">
        <v>2</v>
      </c>
      <c r="N57" s="49">
        <f t="shared" si="86"/>
        <v>0.20038205183852642</v>
      </c>
      <c r="O57" s="61">
        <f t="shared" si="87"/>
        <v>2.2995484823086631E-5</v>
      </c>
      <c r="P57" s="50">
        <f t="shared" si="88"/>
        <v>2.0380693592619141</v>
      </c>
      <c r="Q57" s="51">
        <f t="shared" si="89"/>
        <v>4.4913859100084212E-2</v>
      </c>
      <c r="R57" s="51">
        <f t="shared" si="90"/>
        <v>4.6296187370135057E-2</v>
      </c>
      <c r="S57" s="50">
        <f t="shared" si="91"/>
        <v>2.059637083777945</v>
      </c>
      <c r="V57" s="54" t="s">
        <v>236</v>
      </c>
      <c r="W57" s="48">
        <v>2</v>
      </c>
      <c r="X57" s="49">
        <f t="shared" ca="1" si="92"/>
        <v>0.20037199284870746</v>
      </c>
      <c r="Y57" s="61">
        <f t="shared" si="93"/>
        <v>2.2995484823086631E-5</v>
      </c>
      <c r="Z57" s="50">
        <f t="shared" si="94"/>
        <v>2.0380693592619141</v>
      </c>
      <c r="AA57" s="51">
        <f t="shared" ca="1" si="95"/>
        <v>0.24027723230437772</v>
      </c>
      <c r="AB57" s="51">
        <f t="shared" si="96"/>
        <v>4.6296187370135057E-2</v>
      </c>
      <c r="AC57" s="50">
        <f t="shared" si="97"/>
        <v>2.059637083777945</v>
      </c>
      <c r="AE57" s="64">
        <f t="shared" ref="AE57:AE65" ca="1" si="98">ABS((N57-X57))/SQRT(SUMSQ(O57,Y57))</f>
        <v>0.30931202223357501</v>
      </c>
      <c r="AF57" s="65">
        <f t="shared" ref="AF57:AF65" ca="1" si="99">ABS((Q57-AA57))/SQRT(SUMSQ(R57,AB57))</f>
        <v>2.9838907658592189</v>
      </c>
    </row>
    <row r="58" spans="1:32">
      <c r="A58" t="s">
        <v>47</v>
      </c>
      <c r="B58" s="2"/>
      <c r="C58" s="48">
        <v>3</v>
      </c>
      <c r="D58" s="61">
        <f t="shared" si="80"/>
        <v>0.30035405802693649</v>
      </c>
      <c r="E58" s="61">
        <f t="shared" si="81"/>
        <v>3.4162767074178809E-5</v>
      </c>
      <c r="F58" s="50">
        <f t="shared" si="82"/>
        <v>2.041476135553304</v>
      </c>
      <c r="G58" s="58">
        <f t="shared" si="83"/>
        <v>3.9619604827137812E-2</v>
      </c>
      <c r="H58" s="58">
        <f t="shared" si="84"/>
        <v>4.9721218502778809E-2</v>
      </c>
      <c r="I58" s="50">
        <f t="shared" si="85"/>
        <v>2.0927181563098411</v>
      </c>
      <c r="L58" s="2"/>
      <c r="M58" s="48">
        <v>3</v>
      </c>
      <c r="N58" s="49">
        <f t="shared" si="86"/>
        <v>0.30035405802693649</v>
      </c>
      <c r="O58" s="61">
        <f t="shared" si="87"/>
        <v>3.4162767074178809E-5</v>
      </c>
      <c r="P58" s="50">
        <f t="shared" si="88"/>
        <v>2.041476135553304</v>
      </c>
      <c r="Q58" s="51">
        <f t="shared" si="89"/>
        <v>3.9619604827137812E-2</v>
      </c>
      <c r="R58" s="51">
        <f t="shared" si="90"/>
        <v>4.9721218502778809E-2</v>
      </c>
      <c r="S58" s="50">
        <f t="shared" si="91"/>
        <v>2.0927181563098411</v>
      </c>
      <c r="W58" s="48">
        <v>3</v>
      </c>
      <c r="X58" s="49">
        <f t="shared" ca="1" si="92"/>
        <v>0.30034216862658059</v>
      </c>
      <c r="Y58" s="61">
        <f t="shared" si="93"/>
        <v>3.4162767074178809E-5</v>
      </c>
      <c r="Z58" s="50">
        <f t="shared" si="94"/>
        <v>2.041476135553304</v>
      </c>
      <c r="AA58" s="51">
        <f t="shared" ca="1" si="95"/>
        <v>0.31138427314639572</v>
      </c>
      <c r="AB58" s="51">
        <f t="shared" si="96"/>
        <v>4.9721218502778809E-2</v>
      </c>
      <c r="AC58" s="50">
        <f t="shared" si="97"/>
        <v>2.0927181563098411</v>
      </c>
      <c r="AE58" s="64">
        <f t="shared" ca="1" si="98"/>
        <v>0.24608883693892986</v>
      </c>
      <c r="AF58" s="65">
        <f t="shared" ca="1" si="99"/>
        <v>3.8648819486336681</v>
      </c>
    </row>
    <row r="59" spans="1:32">
      <c r="A59" t="s">
        <v>48</v>
      </c>
      <c r="B59" s="2"/>
      <c r="C59" s="48">
        <v>4</v>
      </c>
      <c r="D59" s="61">
        <f t="shared" si="80"/>
        <v>0.40075410277610052</v>
      </c>
      <c r="E59" s="61">
        <f t="shared" si="81"/>
        <v>4.5438739054445458E-5</v>
      </c>
      <c r="F59" s="50">
        <f t="shared" si="82"/>
        <v>2.0427422852522308</v>
      </c>
      <c r="G59" s="58">
        <f t="shared" si="83"/>
        <v>5.2151282257470573E-2</v>
      </c>
      <c r="H59" s="58">
        <f t="shared" si="84"/>
        <v>5.7200766927997977E-2</v>
      </c>
      <c r="I59" s="50">
        <f t="shared" si="85"/>
        <v>2.1357097167954389</v>
      </c>
      <c r="L59" s="2"/>
      <c r="M59" s="48">
        <v>4</v>
      </c>
      <c r="N59" s="49">
        <f t="shared" si="86"/>
        <v>0.40075410277610052</v>
      </c>
      <c r="O59" s="61">
        <f t="shared" si="87"/>
        <v>4.5438739054445458E-5</v>
      </c>
      <c r="P59" s="50">
        <f t="shared" si="88"/>
        <v>2.0427422852522308</v>
      </c>
      <c r="Q59" s="51">
        <f t="shared" si="89"/>
        <v>5.2151282257470573E-2</v>
      </c>
      <c r="R59" s="51">
        <f t="shared" si="90"/>
        <v>5.7200766927997977E-2</v>
      </c>
      <c r="S59" s="50">
        <f t="shared" si="91"/>
        <v>2.1357097167954389</v>
      </c>
      <c r="W59" s="48">
        <v>4</v>
      </c>
      <c r="X59" s="49">
        <f t="shared" ca="1" si="92"/>
        <v>0.40074155133874928</v>
      </c>
      <c r="Y59" s="61">
        <f t="shared" si="93"/>
        <v>4.5438739054445458E-5</v>
      </c>
      <c r="Z59" s="50">
        <f t="shared" si="94"/>
        <v>2.0427422852522308</v>
      </c>
      <c r="AA59" s="51">
        <f t="shared" ca="1" si="95"/>
        <v>0.41648246186459675</v>
      </c>
      <c r="AB59" s="51">
        <f t="shared" si="96"/>
        <v>5.7200766927997977E-2</v>
      </c>
      <c r="AC59" s="50">
        <f t="shared" si="97"/>
        <v>2.1357097167954389</v>
      </c>
      <c r="AE59" s="64">
        <f t="shared" ca="1" si="98"/>
        <v>0.19532246381362284</v>
      </c>
      <c r="AF59" s="65">
        <f t="shared" ca="1" si="99"/>
        <v>4.5038040839937681</v>
      </c>
    </row>
    <row r="60" spans="1:32">
      <c r="A60" t="s">
        <v>49</v>
      </c>
      <c r="B60" s="2"/>
      <c r="C60" s="48">
        <v>5</v>
      </c>
      <c r="D60" s="61">
        <f t="shared" si="80"/>
        <v>0.50057209508984701</v>
      </c>
      <c r="E60" s="61">
        <f t="shared" si="81"/>
        <v>5.6673580436878518E-5</v>
      </c>
      <c r="F60" s="50">
        <f t="shared" si="82"/>
        <v>2.0433373229954528</v>
      </c>
      <c r="G60" s="58">
        <f t="shared" si="83"/>
        <v>6.9120384465802542E-2</v>
      </c>
      <c r="H60" s="58">
        <f t="shared" si="84"/>
        <v>6.6635985089447874E-2</v>
      </c>
      <c r="I60" s="50">
        <f t="shared" si="85"/>
        <v>2.1831808649939641</v>
      </c>
      <c r="L60" s="2"/>
      <c r="M60" s="48">
        <v>5</v>
      </c>
      <c r="N60" s="49">
        <f t="shared" si="86"/>
        <v>0.50057209508984701</v>
      </c>
      <c r="O60" s="61">
        <f t="shared" si="87"/>
        <v>5.6673580436878518E-5</v>
      </c>
      <c r="P60" s="50">
        <f t="shared" si="88"/>
        <v>2.0433373229954528</v>
      </c>
      <c r="Q60" s="51">
        <f t="shared" si="89"/>
        <v>6.9120384465802542E-2</v>
      </c>
      <c r="R60" s="51">
        <f t="shared" si="90"/>
        <v>6.6635985089447874E-2</v>
      </c>
      <c r="S60" s="50">
        <f t="shared" si="91"/>
        <v>2.1831808649939641</v>
      </c>
      <c r="W60" s="48">
        <v>5</v>
      </c>
      <c r="X60" s="49">
        <f t="shared" ca="1" si="92"/>
        <v>0.50056191548859896</v>
      </c>
      <c r="Y60" s="61">
        <f t="shared" si="93"/>
        <v>5.6673580436878518E-5</v>
      </c>
      <c r="Z60" s="50">
        <f t="shared" si="94"/>
        <v>2.0433373229954528</v>
      </c>
      <c r="AA60" s="51">
        <f t="shared" ca="1" si="95"/>
        <v>0.52545313523555648</v>
      </c>
      <c r="AB60" s="51">
        <f t="shared" si="96"/>
        <v>6.6635985089447874E-2</v>
      </c>
      <c r="AC60" s="50">
        <f t="shared" si="97"/>
        <v>2.1831808649939641</v>
      </c>
      <c r="AE60" s="64">
        <f t="shared" ca="1" si="98"/>
        <v>0.12700918164661373</v>
      </c>
      <c r="AF60" s="65">
        <f t="shared" ca="1" si="99"/>
        <v>4.8423683106607367</v>
      </c>
    </row>
    <row r="61" spans="1:32">
      <c r="A61" t="s">
        <v>50</v>
      </c>
      <c r="B61" s="2"/>
      <c r="C61" s="48">
        <v>6</v>
      </c>
      <c r="D61" s="61">
        <f t="shared" si="80"/>
        <v>0.60056510317025669</v>
      </c>
      <c r="E61" s="61">
        <f t="shared" si="81"/>
        <v>6.7940243677759194E-5</v>
      </c>
      <c r="F61" s="50">
        <f t="shared" si="82"/>
        <v>2.0436648693802129</v>
      </c>
      <c r="G61" s="58">
        <f t="shared" si="83"/>
        <v>1.398671981098429E-2</v>
      </c>
      <c r="H61" s="58">
        <f t="shared" si="84"/>
        <v>7.7183938687333947E-2</v>
      </c>
      <c r="I61" s="50">
        <f t="shared" si="85"/>
        <v>2.227085931297565</v>
      </c>
      <c r="L61" s="2"/>
      <c r="M61" s="48">
        <v>6</v>
      </c>
      <c r="N61" s="49">
        <f t="shared" si="86"/>
        <v>0.60056510317025669</v>
      </c>
      <c r="O61" s="61">
        <f t="shared" si="87"/>
        <v>6.7940243677759194E-5</v>
      </c>
      <c r="P61" s="50">
        <f t="shared" si="88"/>
        <v>2.0436648693802129</v>
      </c>
      <c r="Q61" s="51">
        <f t="shared" si="89"/>
        <v>1.398671981098429E-2</v>
      </c>
      <c r="R61" s="51">
        <f t="shared" si="90"/>
        <v>7.7183938687333947E-2</v>
      </c>
      <c r="S61" s="50">
        <f t="shared" si="91"/>
        <v>2.227085931297565</v>
      </c>
      <c r="W61" s="48">
        <v>6</v>
      </c>
      <c r="X61" s="49">
        <f t="shared" ca="1" si="92"/>
        <v>0.6005410992441057</v>
      </c>
      <c r="Y61" s="61">
        <f t="shared" si="93"/>
        <v>6.7940243677759194E-5</v>
      </c>
      <c r="Z61" s="50">
        <f t="shared" si="94"/>
        <v>2.0436648693802129</v>
      </c>
      <c r="AA61" s="51">
        <f t="shared" ca="1" si="95"/>
        <v>0.61160148461996366</v>
      </c>
      <c r="AB61" s="51">
        <f t="shared" si="96"/>
        <v>7.7183938687333947E-2</v>
      </c>
      <c r="AC61" s="50">
        <f t="shared" si="97"/>
        <v>2.227085931297565</v>
      </c>
      <c r="AE61" s="64">
        <f t="shared" ca="1" si="98"/>
        <v>0.24982746657439769</v>
      </c>
      <c r="AF61" s="65">
        <f t="shared" ca="1" si="99"/>
        <v>5.4749402520835444</v>
      </c>
    </row>
    <row r="62" spans="1:32">
      <c r="A62" t="s">
        <v>51</v>
      </c>
      <c r="B62" s="2"/>
      <c r="C62" s="48">
        <v>7</v>
      </c>
      <c r="D62" s="61">
        <f t="shared" si="80"/>
        <v>0.70095414692837343</v>
      </c>
      <c r="E62" s="61">
        <f t="shared" si="81"/>
        <v>7.9258509449612507E-5</v>
      </c>
      <c r="F62" s="50">
        <f t="shared" si="82"/>
        <v>2.043864186102736</v>
      </c>
      <c r="G62" s="58">
        <f t="shared" si="83"/>
        <v>7.4469352146667264E-2</v>
      </c>
      <c r="H62" s="58">
        <f t="shared" si="84"/>
        <v>8.8402454930913851E-2</v>
      </c>
      <c r="I62" s="50">
        <f t="shared" si="85"/>
        <v>2.2643054578050652</v>
      </c>
      <c r="L62" s="2"/>
      <c r="M62" s="48">
        <v>7</v>
      </c>
      <c r="N62" s="49">
        <f t="shared" si="86"/>
        <v>0.70095414692837343</v>
      </c>
      <c r="O62" s="61">
        <f t="shared" si="87"/>
        <v>7.9258509449612507E-5</v>
      </c>
      <c r="P62" s="50">
        <f t="shared" si="88"/>
        <v>2.043864186102736</v>
      </c>
      <c r="Q62" s="51">
        <f t="shared" si="89"/>
        <v>7.4469352146667264E-2</v>
      </c>
      <c r="R62" s="51">
        <f t="shared" si="90"/>
        <v>8.8402454930913851E-2</v>
      </c>
      <c r="S62" s="50">
        <f t="shared" si="91"/>
        <v>2.2643054578050652</v>
      </c>
      <c r="W62" s="48">
        <v>7</v>
      </c>
      <c r="X62" s="49">
        <f t="shared" ca="1" si="92"/>
        <v>0.70095528791951178</v>
      </c>
      <c r="Y62" s="61">
        <f t="shared" si="93"/>
        <v>7.9258509449612507E-5</v>
      </c>
      <c r="Z62" s="50">
        <f t="shared" si="94"/>
        <v>2.043864186102736</v>
      </c>
      <c r="AA62" s="51">
        <f t="shared" ca="1" si="95"/>
        <v>0.69648069753781283</v>
      </c>
      <c r="AB62" s="51">
        <f t="shared" si="96"/>
        <v>8.8402454930913851E-2</v>
      </c>
      <c r="AC62" s="50">
        <f t="shared" si="97"/>
        <v>2.2643054578050652</v>
      </c>
      <c r="AE62" s="64">
        <f t="shared" ca="1" si="98"/>
        <v>1.017938107595878E-2</v>
      </c>
      <c r="AF62" s="65">
        <f t="shared" ca="1" si="99"/>
        <v>4.9752966775048373</v>
      </c>
    </row>
    <row r="63" spans="1:32">
      <c r="A63" t="s">
        <v>52</v>
      </c>
      <c r="B63" s="2"/>
      <c r="C63" s="48">
        <v>8</v>
      </c>
      <c r="D63" s="62">
        <f t="shared" si="80"/>
        <v>0.8008261441072615</v>
      </c>
      <c r="E63" s="62">
        <f t="shared" si="81"/>
        <v>9.0522819064602341E-5</v>
      </c>
      <c r="F63" s="50">
        <f t="shared" si="82"/>
        <v>2.0439932806047971</v>
      </c>
      <c r="G63" s="51">
        <f t="shared" si="83"/>
        <v>9.1904389308087461E-2</v>
      </c>
      <c r="H63" s="51">
        <f t="shared" si="84"/>
        <v>9.9931478833598389E-2</v>
      </c>
      <c r="I63" s="50">
        <f t="shared" si="85"/>
        <v>2.294411148755183</v>
      </c>
      <c r="L63" s="2"/>
      <c r="M63" s="48">
        <v>8</v>
      </c>
      <c r="N63" s="62">
        <f t="shared" si="86"/>
        <v>0.8008261441072615</v>
      </c>
      <c r="O63" s="62">
        <f t="shared" si="87"/>
        <v>9.0522819064602341E-5</v>
      </c>
      <c r="P63" s="50">
        <f t="shared" si="88"/>
        <v>2.0439932806047971</v>
      </c>
      <c r="Q63" s="51">
        <f t="shared" si="89"/>
        <v>9.1904389308087461E-2</v>
      </c>
      <c r="R63" s="51">
        <f t="shared" si="90"/>
        <v>9.9931478833598389E-2</v>
      </c>
      <c r="S63" s="50">
        <f t="shared" si="91"/>
        <v>2.294411148755183</v>
      </c>
      <c r="W63" s="48">
        <v>8</v>
      </c>
      <c r="X63" s="62">
        <f t="shared" ca="1" si="92"/>
        <v>0.80094001466125453</v>
      </c>
      <c r="Y63" s="62">
        <f t="shared" si="93"/>
        <v>9.0522819064602341E-5</v>
      </c>
      <c r="Z63" s="50">
        <f t="shared" si="94"/>
        <v>2.0439932806047971</v>
      </c>
      <c r="AA63" s="51">
        <f t="shared" ca="1" si="95"/>
        <v>0.79627289959128078</v>
      </c>
      <c r="AB63" s="51">
        <f t="shared" si="96"/>
        <v>9.9931478833598389E-2</v>
      </c>
      <c r="AC63" s="50">
        <f t="shared" si="97"/>
        <v>2.294411148755183</v>
      </c>
      <c r="AE63" s="64">
        <f t="shared" ca="1" si="98"/>
        <v>0.88948446080187227</v>
      </c>
      <c r="AF63" s="65">
        <f t="shared" ca="1" si="99"/>
        <v>4.9840526317524718</v>
      </c>
    </row>
    <row r="64" spans="1:32">
      <c r="A64" t="s">
        <v>53</v>
      </c>
      <c r="B64" s="2"/>
      <c r="C64" s="48">
        <v>9</v>
      </c>
      <c r="D64" s="62">
        <f t="shared" si="80"/>
        <v>0.901324197685757</v>
      </c>
      <c r="E64" s="62">
        <f t="shared" si="81"/>
        <v>1.0186065011892681E-4</v>
      </c>
      <c r="F64" s="50">
        <f t="shared" si="82"/>
        <v>2.0440825071174848</v>
      </c>
      <c r="G64" s="51">
        <f t="shared" si="83"/>
        <v>0.11238933377779051</v>
      </c>
      <c r="H64" s="51">
        <f t="shared" si="84"/>
        <v>0.1117586506342416</v>
      </c>
      <c r="I64" s="50">
        <f t="shared" si="85"/>
        <v>2.318718927301433</v>
      </c>
      <c r="L64" s="2"/>
      <c r="M64" s="48">
        <v>9</v>
      </c>
      <c r="N64" s="62">
        <f t="shared" si="86"/>
        <v>0.901324197685757</v>
      </c>
      <c r="O64" s="62">
        <f t="shared" si="87"/>
        <v>1.0186065011892681E-4</v>
      </c>
      <c r="P64" s="50">
        <f t="shared" si="88"/>
        <v>2.0440825071174848</v>
      </c>
      <c r="Q64" s="51">
        <f t="shared" si="89"/>
        <v>0.11238933377779051</v>
      </c>
      <c r="R64" s="51">
        <f t="shared" si="90"/>
        <v>0.1117586506342416</v>
      </c>
      <c r="S64" s="50">
        <f t="shared" si="91"/>
        <v>2.318718927301433</v>
      </c>
      <c r="W64" s="48">
        <v>9</v>
      </c>
      <c r="X64" s="62">
        <f t="shared" ca="1" si="92"/>
        <v>0.90135161034309985</v>
      </c>
      <c r="Y64" s="62">
        <f t="shared" si="93"/>
        <v>1.0186065011892681E-4</v>
      </c>
      <c r="Z64" s="50">
        <f t="shared" si="94"/>
        <v>2.0440825071174848</v>
      </c>
      <c r="AA64" s="51">
        <f t="shared" ca="1" si="95"/>
        <v>0.88968258188139271</v>
      </c>
      <c r="AB64" s="51">
        <f t="shared" si="96"/>
        <v>0.1117586506342416</v>
      </c>
      <c r="AC64" s="50">
        <f t="shared" si="97"/>
        <v>2.318718927301433</v>
      </c>
      <c r="AE64" s="64">
        <f t="shared" ca="1" si="98"/>
        <v>0.19029601592805495</v>
      </c>
      <c r="AF64" s="65">
        <f t="shared" ca="1" si="99"/>
        <v>4.9180025312168034</v>
      </c>
    </row>
    <row r="65" spans="1:32">
      <c r="A65" t="s">
        <v>54</v>
      </c>
      <c r="B65" s="2"/>
      <c r="C65" s="48">
        <v>10</v>
      </c>
      <c r="D65" s="62">
        <f t="shared" si="80"/>
        <v>1.0012992041444528</v>
      </c>
      <c r="E65" s="62">
        <f t="shared" si="81"/>
        <v>1.1314150057098701E-4</v>
      </c>
      <c r="F65" s="50">
        <f t="shared" si="82"/>
        <v>2.04414605075134</v>
      </c>
      <c r="G65" s="51">
        <f t="shared" si="83"/>
        <v>0.13252680683160439</v>
      </c>
      <c r="H65" s="51">
        <f t="shared" si="84"/>
        <v>0.1236659914196927</v>
      </c>
      <c r="I65" s="50">
        <f t="shared" si="85"/>
        <v>2.3380980928400081</v>
      </c>
      <c r="L65" s="2"/>
      <c r="M65" s="48">
        <v>10</v>
      </c>
      <c r="N65" s="62">
        <f t="shared" si="86"/>
        <v>1.0012992041444528</v>
      </c>
      <c r="O65" s="62">
        <f t="shared" si="87"/>
        <v>1.1314150057098701E-4</v>
      </c>
      <c r="P65" s="50">
        <f t="shared" si="88"/>
        <v>2.04414605075134</v>
      </c>
      <c r="Q65" s="51">
        <f t="shared" si="89"/>
        <v>0.13252680683160439</v>
      </c>
      <c r="R65" s="51">
        <f t="shared" si="90"/>
        <v>0.1236659914196927</v>
      </c>
      <c r="S65" s="50">
        <f t="shared" si="91"/>
        <v>2.3380980928400081</v>
      </c>
      <c r="W65" s="48">
        <v>10</v>
      </c>
      <c r="X65" s="62">
        <f t="shared" ca="1" si="92"/>
        <v>1.0013401070754828</v>
      </c>
      <c r="Y65" s="62">
        <f t="shared" si="93"/>
        <v>1.1314150057098701E-4</v>
      </c>
      <c r="Z65" s="50">
        <f t="shared" si="94"/>
        <v>2.04414605075134</v>
      </c>
      <c r="AA65" s="51">
        <f t="shared" ca="1" si="95"/>
        <v>0.99573243978515624</v>
      </c>
      <c r="AB65" s="51">
        <f t="shared" si="96"/>
        <v>0.1236659914196927</v>
      </c>
      <c r="AC65" s="50">
        <f t="shared" si="97"/>
        <v>2.3380980928400081</v>
      </c>
      <c r="AE65" s="64">
        <f t="shared" ca="1" si="98"/>
        <v>0.25563334192797948</v>
      </c>
      <c r="AF65" s="65">
        <f t="shared" ca="1" si="99"/>
        <v>4.9357026100118668</v>
      </c>
    </row>
    <row r="66" spans="1:32">
      <c r="B66" s="2"/>
      <c r="L66" s="2"/>
    </row>
    <row r="67" spans="1:32">
      <c r="B67" s="172" t="s">
        <v>332</v>
      </c>
      <c r="L67" s="2"/>
    </row>
    <row r="68" spans="1:32" ht="38.25">
      <c r="B68" s="47" t="s">
        <v>226</v>
      </c>
      <c r="C68" s="47" t="s">
        <v>227</v>
      </c>
      <c r="D68" s="47" t="s">
        <v>228</v>
      </c>
      <c r="E68" s="47" t="s">
        <v>229</v>
      </c>
      <c r="F68" s="47" t="s">
        <v>222</v>
      </c>
      <c r="G68" s="47" t="s">
        <v>230</v>
      </c>
      <c r="H68" s="47" t="s">
        <v>231</v>
      </c>
      <c r="I68" s="47" t="s">
        <v>222</v>
      </c>
      <c r="L68" s="47" t="s">
        <v>226</v>
      </c>
      <c r="M68" s="47" t="s">
        <v>227</v>
      </c>
      <c r="N68" s="47" t="s">
        <v>228</v>
      </c>
      <c r="O68" s="47" t="s">
        <v>229</v>
      </c>
      <c r="P68" s="47" t="s">
        <v>222</v>
      </c>
      <c r="Q68" s="47" t="s">
        <v>230</v>
      </c>
      <c r="R68" s="47" t="s">
        <v>231</v>
      </c>
      <c r="S68" s="47" t="s">
        <v>222</v>
      </c>
      <c r="V68" s="47" t="s">
        <v>226</v>
      </c>
      <c r="W68" s="47" t="s">
        <v>227</v>
      </c>
      <c r="X68" s="47" t="s">
        <v>228</v>
      </c>
      <c r="Y68" s="47" t="s">
        <v>229</v>
      </c>
      <c r="Z68" s="47" t="s">
        <v>222</v>
      </c>
      <c r="AA68" s="47" t="s">
        <v>230</v>
      </c>
      <c r="AB68" s="47" t="s">
        <v>231</v>
      </c>
      <c r="AC68" s="47" t="s">
        <v>222</v>
      </c>
    </row>
    <row r="69" spans="1:32">
      <c r="A69" t="s">
        <v>245</v>
      </c>
      <c r="B69" s="53" t="s">
        <v>244</v>
      </c>
      <c r="C69" s="48">
        <v>0</v>
      </c>
      <c r="D69" s="55">
        <f>VLOOKUP($A69,resub,35,FALSE)</f>
        <v>49.143522789431209</v>
      </c>
      <c r="E69" s="55">
        <f>VLOOKUP($A69,resub,36,FALSE)</f>
        <v>1.542343490752941</v>
      </c>
      <c r="F69" s="50">
        <f>VLOOKUP($A69,resub,37,FALSE)</f>
        <v>2.5705264285340821</v>
      </c>
      <c r="G69" s="51">
        <f ca="1">VLOOKUP($A69,resah,11,FALSE)*1000</f>
        <v>2.7055675187687003</v>
      </c>
      <c r="H69" s="51">
        <f t="shared" ref="H69" si="100">VLOOKUP($A69,resub,23,FALSE)*1000</f>
        <v>0.1102077754148721</v>
      </c>
      <c r="I69" s="50">
        <f>VLOOKUP($A69,resub,24,FALSE)</f>
        <v>2.0181675079277692</v>
      </c>
      <c r="L69" s="53" t="s">
        <v>244</v>
      </c>
      <c r="M69" s="48">
        <v>0</v>
      </c>
      <c r="N69" s="55">
        <f>VLOOKUP($A69,resub,35,FALSE)</f>
        <v>49.143522789431209</v>
      </c>
      <c r="O69" s="55">
        <f>VLOOKUP($A69,resub,36,FALSE)</f>
        <v>1.542343490752941</v>
      </c>
      <c r="P69" s="50">
        <f>VLOOKUP($A69,resub,37,FALSE)</f>
        <v>2.5705264285340821</v>
      </c>
      <c r="Q69" s="51">
        <f>VLOOKUP($A69,resub,22,FALSE)*1000</f>
        <v>2.1977663134311149</v>
      </c>
      <c r="R69" s="51">
        <f>VLOOKUP($A69,resub,23,FALSE)*1000</f>
        <v>0.1102077754148721</v>
      </c>
      <c r="S69" s="50">
        <f>VLOOKUP($A69,resub,24,FALSE)</f>
        <v>2.0181675079277692</v>
      </c>
      <c r="V69" s="53" t="s">
        <v>244</v>
      </c>
      <c r="W69" s="48">
        <v>0</v>
      </c>
      <c r="X69" s="55">
        <f ca="1">VLOOKUP(A69,resah,9,FALSE)</f>
        <v>49.221513074863658</v>
      </c>
      <c r="Y69" s="55">
        <f>VLOOKUP($A69,resub,36,FALSE)</f>
        <v>1.542343490752941</v>
      </c>
      <c r="Z69" s="50">
        <f>VLOOKUP($A69,resub,37,FALSE)</f>
        <v>2.5705264285340821</v>
      </c>
      <c r="AA69" s="51">
        <f ca="1">VLOOKUP(A69,resah,11,FALSE)*1000</f>
        <v>2.7055675187687003</v>
      </c>
      <c r="AB69" s="51">
        <f>VLOOKUP($A69,resub,23,FALSE)*1000</f>
        <v>0.1102077754148721</v>
      </c>
      <c r="AC69" s="50">
        <f>VLOOKUP($A69,resub,24,FALSE)</f>
        <v>2.0181675079277692</v>
      </c>
      <c r="AE69" s="64">
        <f t="shared" ref="AE69" ca="1" si="101">ABS((N69-X69))/SQRT(SUMSQ(O69,Y69))</f>
        <v>3.5755627735710956E-2</v>
      </c>
      <c r="AF69" s="65">
        <f t="shared" ref="AF69" ca="1" si="102">ABS((Q69-AA69))/SQRT(SUMSQ(R69,AB69))</f>
        <v>3.2581156314716249</v>
      </c>
    </row>
  </sheetData>
  <phoneticPr fontId="8" type="noConversion"/>
  <pageMargins left="0.7" right="0.7" top="0.75" bottom="0.75" header="0.3" footer="0.3"/>
  <pageSetup paperSize="9" scale="43" fitToHeight="0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F7B-01E5-4FDE-9FEE-0EDA6547BB97}">
  <dimension ref="B2:AT76"/>
  <sheetViews>
    <sheetView topLeftCell="A64" zoomScaleNormal="100" workbookViewId="0">
      <selection activeCell="B71" sqref="B71"/>
    </sheetView>
  </sheetViews>
  <sheetFormatPr defaultRowHeight="15"/>
  <cols>
    <col min="2" max="2" width="11.7109375" customWidth="1"/>
    <col min="3" max="3" width="11" customWidth="1"/>
    <col min="11" max="11" width="11.7109375" customWidth="1"/>
    <col min="12" max="12" width="11.140625" customWidth="1"/>
    <col min="21" max="21" width="11.7109375" customWidth="1"/>
    <col min="30" max="30" width="11.7109375" customWidth="1"/>
    <col min="31" max="31" width="11.140625" customWidth="1"/>
    <col min="32" max="32" width="14.5703125" customWidth="1"/>
    <col min="33" max="33" width="12.28515625" customWidth="1"/>
    <col min="34" max="34" width="6.5703125" customWidth="1"/>
    <col min="35" max="35" width="12.85546875" customWidth="1"/>
    <col min="36" max="36" width="12.5703125" customWidth="1"/>
    <col min="39" max="39" width="10.7109375" bestFit="1" customWidth="1"/>
    <col min="41" max="41" width="11.28515625" customWidth="1"/>
  </cols>
  <sheetData>
    <row r="2" spans="2:46" ht="15.75" thickBot="1">
      <c r="B2" s="7" t="s">
        <v>300</v>
      </c>
      <c r="C2" s="13">
        <v>36426</v>
      </c>
      <c r="D2" s="7" t="s">
        <v>301</v>
      </c>
      <c r="E2" s="7" t="s">
        <v>302</v>
      </c>
      <c r="K2" s="7" t="s">
        <v>303</v>
      </c>
      <c r="L2" s="13">
        <v>38240</v>
      </c>
      <c r="M2" s="7" t="s">
        <v>304</v>
      </c>
      <c r="N2" s="7" t="s">
        <v>305</v>
      </c>
      <c r="T2" s="7" t="s">
        <v>306</v>
      </c>
      <c r="U2" s="13">
        <v>40148</v>
      </c>
      <c r="V2" s="7" t="s">
        <v>307</v>
      </c>
      <c r="W2" s="7" t="s">
        <v>308</v>
      </c>
      <c r="AC2" t="s">
        <v>309</v>
      </c>
      <c r="AD2" s="13">
        <v>42124</v>
      </c>
      <c r="AE2" t="s">
        <v>310</v>
      </c>
      <c r="AF2" t="s">
        <v>311</v>
      </c>
      <c r="AL2" t="s">
        <v>320</v>
      </c>
      <c r="AM2" s="13">
        <v>44127</v>
      </c>
    </row>
    <row r="3" spans="2:46" ht="15.75" thickTop="1">
      <c r="C3" s="107" t="s">
        <v>262</v>
      </c>
      <c r="D3" s="108" t="s">
        <v>220</v>
      </c>
      <c r="E3" s="108" t="s">
        <v>263</v>
      </c>
      <c r="F3" s="108" t="s">
        <v>264</v>
      </c>
      <c r="G3" s="109" t="s">
        <v>128</v>
      </c>
      <c r="H3" s="108" t="s">
        <v>265</v>
      </c>
      <c r="I3" s="108" t="s">
        <v>264</v>
      </c>
      <c r="J3" s="110" t="s">
        <v>128</v>
      </c>
      <c r="L3" s="111" t="s">
        <v>262</v>
      </c>
      <c r="M3" s="112" t="s">
        <v>220</v>
      </c>
      <c r="N3" s="112" t="s">
        <v>263</v>
      </c>
      <c r="O3" s="112" t="s">
        <v>264</v>
      </c>
      <c r="P3" s="113" t="s">
        <v>128</v>
      </c>
      <c r="Q3" s="112" t="s">
        <v>265</v>
      </c>
      <c r="R3" s="112" t="s">
        <v>264</v>
      </c>
      <c r="S3" s="114" t="s">
        <v>128</v>
      </c>
      <c r="U3" s="111" t="s">
        <v>262</v>
      </c>
      <c r="V3" s="112" t="s">
        <v>220</v>
      </c>
      <c r="W3" s="112" t="s">
        <v>263</v>
      </c>
      <c r="X3" s="112" t="s">
        <v>264</v>
      </c>
      <c r="Y3" s="113" t="s">
        <v>128</v>
      </c>
      <c r="Z3" s="112" t="s">
        <v>265</v>
      </c>
      <c r="AA3" s="112" t="s">
        <v>264</v>
      </c>
      <c r="AB3" s="114" t="s">
        <v>128</v>
      </c>
      <c r="AD3" s="70" t="s">
        <v>262</v>
      </c>
      <c r="AE3" s="71" t="s">
        <v>220</v>
      </c>
      <c r="AF3" s="71" t="s">
        <v>263</v>
      </c>
      <c r="AG3" s="71" t="s">
        <v>264</v>
      </c>
      <c r="AH3" s="72" t="s">
        <v>128</v>
      </c>
      <c r="AI3" s="71" t="s">
        <v>265</v>
      </c>
      <c r="AJ3" s="71" t="s">
        <v>264</v>
      </c>
      <c r="AK3" s="73" t="s">
        <v>128</v>
      </c>
    </row>
    <row r="4" spans="2:46">
      <c r="C4" s="115"/>
      <c r="D4" s="116"/>
      <c r="E4" s="116" t="s">
        <v>266</v>
      </c>
      <c r="F4" s="116" t="s">
        <v>267</v>
      </c>
      <c r="G4" s="117"/>
      <c r="H4" s="116"/>
      <c r="I4" s="116" t="s">
        <v>267</v>
      </c>
      <c r="J4" s="118"/>
      <c r="L4" s="119"/>
      <c r="M4" s="120"/>
      <c r="N4" s="120" t="s">
        <v>266</v>
      </c>
      <c r="O4" s="120" t="s">
        <v>267</v>
      </c>
      <c r="P4" s="121"/>
      <c r="Q4" s="120"/>
      <c r="R4" s="120" t="s">
        <v>267</v>
      </c>
      <c r="S4" s="122"/>
      <c r="U4" s="119"/>
      <c r="V4" s="120"/>
      <c r="W4" s="120" t="s">
        <v>266</v>
      </c>
      <c r="X4" s="120" t="s">
        <v>267</v>
      </c>
      <c r="Y4" s="121"/>
      <c r="Z4" s="120"/>
      <c r="AA4" s="120" t="s">
        <v>267</v>
      </c>
      <c r="AB4" s="122"/>
      <c r="AD4" s="74"/>
      <c r="AE4" s="75"/>
      <c r="AF4" s="75" t="s">
        <v>266</v>
      </c>
      <c r="AG4" s="75" t="s">
        <v>267</v>
      </c>
      <c r="AH4" s="76"/>
      <c r="AI4" s="75"/>
      <c r="AJ4" s="75" t="s">
        <v>267</v>
      </c>
      <c r="AK4" s="77"/>
    </row>
    <row r="5" spans="2:46">
      <c r="C5" s="123"/>
      <c r="D5" s="124"/>
      <c r="E5" s="124"/>
      <c r="F5" s="124"/>
      <c r="G5" s="125"/>
      <c r="H5" s="124" t="s">
        <v>268</v>
      </c>
      <c r="I5" s="124" t="s">
        <v>268</v>
      </c>
      <c r="J5" s="126"/>
      <c r="L5" s="127"/>
      <c r="M5" s="128"/>
      <c r="N5" s="128"/>
      <c r="O5" s="128"/>
      <c r="P5" s="129"/>
      <c r="Q5" s="128" t="s">
        <v>268</v>
      </c>
      <c r="R5" s="128" t="s">
        <v>268</v>
      </c>
      <c r="S5" s="130"/>
      <c r="U5" s="127"/>
      <c r="V5" s="128"/>
      <c r="W5" s="128"/>
      <c r="X5" s="128"/>
      <c r="Y5" s="129"/>
      <c r="Z5" s="128" t="s">
        <v>268</v>
      </c>
      <c r="AA5" s="128" t="s">
        <v>268</v>
      </c>
      <c r="AB5" s="130"/>
      <c r="AD5" s="78"/>
      <c r="AE5" s="79"/>
      <c r="AF5" s="79"/>
      <c r="AG5" s="79"/>
      <c r="AH5" s="80"/>
      <c r="AI5" s="79" t="s">
        <v>268</v>
      </c>
      <c r="AJ5" s="79" t="s">
        <v>268</v>
      </c>
      <c r="AK5" s="81"/>
    </row>
    <row r="6" spans="2:46">
      <c r="B6" t="s">
        <v>85</v>
      </c>
      <c r="C6" s="115" t="s">
        <v>223</v>
      </c>
      <c r="D6" s="116">
        <v>10</v>
      </c>
      <c r="E6" s="117">
        <v>10.199999999999999</v>
      </c>
      <c r="F6" s="117">
        <v>1.2</v>
      </c>
      <c r="G6" s="117">
        <v>2.469610312893018</v>
      </c>
      <c r="H6" s="131">
        <v>8.8527248114708787E-2</v>
      </c>
      <c r="I6" s="131">
        <v>3.4599540478940323E-2</v>
      </c>
      <c r="J6" s="118">
        <v>2.1476896791993485</v>
      </c>
      <c r="L6" s="119" t="s">
        <v>223</v>
      </c>
      <c r="M6" s="120">
        <v>10</v>
      </c>
      <c r="N6" s="121">
        <v>10.6</v>
      </c>
      <c r="O6" s="121">
        <v>1.2</v>
      </c>
      <c r="P6" s="121">
        <v>2.4696100574368529</v>
      </c>
      <c r="Q6" s="132">
        <v>9.4467260736983846E-2</v>
      </c>
      <c r="R6" s="132">
        <v>3.4598958356785288E-2</v>
      </c>
      <c r="S6" s="122">
        <v>2.1477105772792346</v>
      </c>
      <c r="U6" s="119" t="s">
        <v>223</v>
      </c>
      <c r="V6" s="120">
        <v>10</v>
      </c>
      <c r="W6" s="121">
        <v>10.3</v>
      </c>
      <c r="X6" s="121">
        <v>1.2</v>
      </c>
      <c r="Y6" s="121">
        <v>2.4696100868213162</v>
      </c>
      <c r="Z6" s="133">
        <v>0.21829371087479849</v>
      </c>
      <c r="AA6" s="133">
        <v>0.20369517920224095</v>
      </c>
      <c r="AB6" s="122">
        <v>2.1403870158886953</v>
      </c>
      <c r="AD6" s="74" t="s">
        <v>223</v>
      </c>
      <c r="AE6" s="75">
        <v>10</v>
      </c>
      <c r="AF6" s="76">
        <v>10.325593878760797</v>
      </c>
      <c r="AG6" s="76">
        <v>1.234805057211908</v>
      </c>
      <c r="AH6" s="76">
        <v>2.4695030191085343</v>
      </c>
      <c r="AI6" s="82">
        <v>9.2023612139707944E-2</v>
      </c>
      <c r="AJ6" s="82">
        <v>0.34495167113807446</v>
      </c>
      <c r="AK6" s="77">
        <v>2.0819794831418976</v>
      </c>
      <c r="AM6" s="115" t="s">
        <v>223</v>
      </c>
      <c r="AN6" s="116">
        <v>10</v>
      </c>
      <c r="AO6" s="117">
        <v>10.464601899743949</v>
      </c>
      <c r="AP6" s="117">
        <v>1.2852788543875491</v>
      </c>
      <c r="AQ6" s="117">
        <v>2.570438836634326</v>
      </c>
      <c r="AR6" s="131">
        <v>2.350912351804133</v>
      </c>
      <c r="AS6" s="131">
        <v>0.48048714870640641</v>
      </c>
      <c r="AT6" s="118">
        <v>2.0217111161654069</v>
      </c>
    </row>
    <row r="7" spans="2:46">
      <c r="B7" t="s">
        <v>86</v>
      </c>
      <c r="C7" s="115" t="s">
        <v>224</v>
      </c>
      <c r="D7" s="116">
        <v>20</v>
      </c>
      <c r="E7" s="117">
        <v>20.464660075237305</v>
      </c>
      <c r="F7" s="117">
        <v>1.2348063242519718</v>
      </c>
      <c r="G7" s="117">
        <v>2.4696023876676239</v>
      </c>
      <c r="H7" s="131">
        <v>0.13192651218431348</v>
      </c>
      <c r="I7" s="131">
        <v>3.455936087726575E-2</v>
      </c>
      <c r="J7" s="118">
        <v>2.1491471974019514</v>
      </c>
      <c r="L7" s="119" t="s">
        <v>224</v>
      </c>
      <c r="M7" s="120">
        <v>20</v>
      </c>
      <c r="N7" s="121">
        <v>20.997394473489596</v>
      </c>
      <c r="O7" s="121">
        <v>1.2348063153197701</v>
      </c>
      <c r="P7" s="121">
        <v>2.4696016903127509</v>
      </c>
      <c r="Q7" s="132">
        <v>0.17620107583686923</v>
      </c>
      <c r="R7" s="132">
        <v>3.4558653283961661E-2</v>
      </c>
      <c r="S7" s="122">
        <v>2.1491731812021393</v>
      </c>
      <c r="U7" s="119" t="s">
        <v>224</v>
      </c>
      <c r="V7" s="120">
        <v>20</v>
      </c>
      <c r="W7" s="121">
        <v>21.016783150833682</v>
      </c>
      <c r="X7" s="121">
        <v>1.2348063085685228</v>
      </c>
      <c r="Y7" s="121">
        <v>2.4696011632552595</v>
      </c>
      <c r="Z7" s="133">
        <v>0.29117794196833929</v>
      </c>
      <c r="AA7" s="133">
        <v>0.11728770772950052</v>
      </c>
      <c r="AB7" s="122">
        <v>2.1437641648384163</v>
      </c>
      <c r="AD7" s="74" t="s">
        <v>224</v>
      </c>
      <c r="AE7" s="75">
        <v>20</v>
      </c>
      <c r="AF7" s="76">
        <v>21.066251827619013</v>
      </c>
      <c r="AG7" s="76">
        <v>1.2348045805253904</v>
      </c>
      <c r="AH7" s="76">
        <v>2.4694653919921175</v>
      </c>
      <c r="AI7" s="82">
        <v>0.13260558181787208</v>
      </c>
      <c r="AJ7" s="82">
        <v>0.17817364412761788</v>
      </c>
      <c r="AK7" s="77">
        <v>2.070230476118041</v>
      </c>
      <c r="AM7" s="115" t="s">
        <v>224</v>
      </c>
      <c r="AN7" s="116">
        <v>20</v>
      </c>
      <c r="AO7" s="117">
        <v>21.279257384971068</v>
      </c>
      <c r="AP7" s="117">
        <v>1.285276072532445</v>
      </c>
      <c r="AQ7" s="117">
        <v>2.570405838185962</v>
      </c>
      <c r="AR7" s="131">
        <v>1.3911029942762141</v>
      </c>
      <c r="AS7" s="131">
        <v>0.21954736500502858</v>
      </c>
      <c r="AT7" s="118">
        <v>2.0130809049984362</v>
      </c>
    </row>
    <row r="8" spans="2:46">
      <c r="B8" t="s">
        <v>87</v>
      </c>
      <c r="C8" s="115"/>
      <c r="D8" s="116">
        <v>30</v>
      </c>
      <c r="E8" s="117">
        <v>31.034110870470162</v>
      </c>
      <c r="F8" s="117">
        <v>1.2348061496016891</v>
      </c>
      <c r="G8" s="117">
        <v>2.4695887441349131</v>
      </c>
      <c r="H8" s="131">
        <v>0.12888237662969812</v>
      </c>
      <c r="I8" s="131">
        <v>3.45330615461572E-2</v>
      </c>
      <c r="J8" s="118">
        <v>2.1501197979519073</v>
      </c>
      <c r="L8" s="119"/>
      <c r="M8" s="120">
        <v>30</v>
      </c>
      <c r="N8" s="121">
        <v>31.491791506569193</v>
      </c>
      <c r="O8" s="121">
        <v>1.2348061363189979</v>
      </c>
      <c r="P8" s="121">
        <v>2.4695877059297286</v>
      </c>
      <c r="Q8" s="132">
        <v>0.16511183922055836</v>
      </c>
      <c r="R8" s="132">
        <v>3.4532742563910222E-2</v>
      </c>
      <c r="S8" s="122">
        <v>2.1501316946940205</v>
      </c>
      <c r="U8" s="119"/>
      <c r="V8" s="120">
        <v>30</v>
      </c>
      <c r="W8" s="121">
        <v>31.698184465924587</v>
      </c>
      <c r="X8" s="121">
        <v>1.2348061171292968</v>
      </c>
      <c r="Y8" s="121">
        <v>2.4695862060719711</v>
      </c>
      <c r="Z8" s="133">
        <v>0.27444679119813609</v>
      </c>
      <c r="AA8" s="133">
        <v>8.9296431685813679E-2</v>
      </c>
      <c r="AB8" s="122">
        <v>2.1459764178796372</v>
      </c>
      <c r="AD8" s="74"/>
      <c r="AE8" s="75">
        <v>30</v>
      </c>
      <c r="AF8" s="76">
        <v>31.701893565970654</v>
      </c>
      <c r="AG8" s="76">
        <v>1.2348040337479795</v>
      </c>
      <c r="AH8" s="76">
        <v>2.4694220654283998</v>
      </c>
      <c r="AI8" s="82">
        <v>5.2216667656395321E-2</v>
      </c>
      <c r="AJ8" s="82">
        <v>0.12525498684301165</v>
      </c>
      <c r="AK8" s="77">
        <v>2.0637140692388911</v>
      </c>
      <c r="AM8" s="115"/>
      <c r="AN8" s="116">
        <v>30</v>
      </c>
      <c r="AO8" s="117">
        <v>31.497821621775429</v>
      </c>
      <c r="AP8" s="117">
        <v>1.285272780496252</v>
      </c>
      <c r="AQ8" s="117">
        <v>2.5703667762454052</v>
      </c>
      <c r="AR8" s="131">
        <v>0.75247464168081013</v>
      </c>
      <c r="AS8" s="131">
        <v>0.1457576801894846</v>
      </c>
      <c r="AT8" s="118">
        <v>2.013725392206541</v>
      </c>
    </row>
    <row r="9" spans="2:46">
      <c r="B9" t="s">
        <v>88</v>
      </c>
      <c r="C9" s="115"/>
      <c r="D9" s="116">
        <v>40</v>
      </c>
      <c r="E9" s="117">
        <v>41.548858297439899</v>
      </c>
      <c r="F9" s="117">
        <v>1.2348059054159055</v>
      </c>
      <c r="G9" s="117">
        <v>2.4695696407781367</v>
      </c>
      <c r="H9" s="131">
        <v>0.15402589161675023</v>
      </c>
      <c r="I9" s="131">
        <v>3.4515427384264101E-2</v>
      </c>
      <c r="J9" s="118">
        <v>2.1507803992398369</v>
      </c>
      <c r="L9" s="119"/>
      <c r="M9" s="120">
        <v>40</v>
      </c>
      <c r="N9" s="121">
        <v>41.495765312343195</v>
      </c>
      <c r="O9" s="121">
        <v>1.234805899699249</v>
      </c>
      <c r="P9" s="121">
        <v>2.4695691934726924</v>
      </c>
      <c r="Q9" s="132">
        <v>0.18313951196700715</v>
      </c>
      <c r="R9" s="132">
        <v>3.4515919388080983E-2</v>
      </c>
      <c r="S9" s="122">
        <v>2.1507618796470278</v>
      </c>
      <c r="U9" s="119"/>
      <c r="V9" s="120">
        <v>40</v>
      </c>
      <c r="W9" s="121">
        <v>41.812553859655992</v>
      </c>
      <c r="X9" s="121">
        <v>1.2348058649260472</v>
      </c>
      <c r="Y9" s="121">
        <v>2.4695664714567451</v>
      </c>
      <c r="Z9" s="133">
        <v>0.29797830198877456</v>
      </c>
      <c r="AA9" s="133">
        <v>7.5986823895112132E-2</v>
      </c>
      <c r="AB9" s="122">
        <v>2.1474286186744638</v>
      </c>
      <c r="AD9" s="74"/>
      <c r="AE9" s="75">
        <v>40</v>
      </c>
      <c r="AF9" s="76">
        <v>41.895467065808894</v>
      </c>
      <c r="AG9" s="76">
        <v>1.2348034407971593</v>
      </c>
      <c r="AH9" s="76">
        <v>2.4693748760708152</v>
      </c>
      <c r="AI9" s="82">
        <v>4.9208650436167019E-2</v>
      </c>
      <c r="AJ9" s="82">
        <v>0.10027982340329335</v>
      </c>
      <c r="AK9" s="77">
        <v>2.0612499105141193</v>
      </c>
      <c r="AM9" s="115"/>
      <c r="AN9" s="116">
        <v>40</v>
      </c>
      <c r="AO9" s="117">
        <v>41.795397953588839</v>
      </c>
      <c r="AP9" s="117">
        <v>1.2852691461945041</v>
      </c>
      <c r="AQ9" s="117">
        <v>2.570323638597412</v>
      </c>
      <c r="AR9" s="131">
        <v>0.54793754508044379</v>
      </c>
      <c r="AS9" s="131">
        <v>0.1113139372055076</v>
      </c>
      <c r="AT9" s="118">
        <v>2.01191336870319</v>
      </c>
    </row>
    <row r="10" spans="2:46">
      <c r="B10" t="s">
        <v>89</v>
      </c>
      <c r="C10" s="115"/>
      <c r="D10" s="116">
        <v>50</v>
      </c>
      <c r="E10" s="117">
        <v>51.465457972948656</v>
      </c>
      <c r="F10" s="117">
        <v>1.2348053169859514</v>
      </c>
      <c r="G10" s="117">
        <v>2.4695234926087268</v>
      </c>
      <c r="H10" s="131">
        <v>2.3317095861165187E-2</v>
      </c>
      <c r="I10" s="131">
        <v>4.0484495052466769E-2</v>
      </c>
      <c r="J10" s="118">
        <v>2.0754696695179602</v>
      </c>
      <c r="L10" s="119"/>
      <c r="M10" s="120">
        <v>50</v>
      </c>
      <c r="N10" s="121">
        <v>51.150512676959998</v>
      </c>
      <c r="O10" s="121">
        <v>1.2348053167123532</v>
      </c>
      <c r="P10" s="121">
        <v>2.4695234718219696</v>
      </c>
      <c r="Q10" s="132">
        <v>1.9550460076824257E-2</v>
      </c>
      <c r="R10" s="132">
        <v>4.0557833967752956E-2</v>
      </c>
      <c r="S10" s="122">
        <v>2.0752886578376684</v>
      </c>
      <c r="U10" s="119"/>
      <c r="V10" s="120">
        <v>50</v>
      </c>
      <c r="W10" s="121">
        <v>51.556955522625849</v>
      </c>
      <c r="X10" s="121">
        <v>1.2348053753541812</v>
      </c>
      <c r="Y10" s="121">
        <v>2.4695280761768985</v>
      </c>
      <c r="Z10" s="133">
        <v>3.1034171856253935E-2</v>
      </c>
      <c r="AA10" s="133">
        <v>9.5175931670200636E-2</v>
      </c>
      <c r="AB10" s="122">
        <v>2.0671691684039026</v>
      </c>
      <c r="AD10" s="74"/>
      <c r="AE10" s="75">
        <v>50</v>
      </c>
      <c r="AF10" s="76">
        <v>51.635970628890206</v>
      </c>
      <c r="AG10" s="76">
        <v>1.2348028121084194</v>
      </c>
      <c r="AH10" s="76">
        <v>2.4693246074661128</v>
      </c>
      <c r="AI10" s="82">
        <v>3.8302674462593361E-2</v>
      </c>
      <c r="AJ10" s="82">
        <v>8.5958829536314854E-2</v>
      </c>
      <c r="AK10" s="77">
        <v>2.0614388563081398</v>
      </c>
      <c r="AM10" s="115"/>
      <c r="AN10" s="116">
        <v>50</v>
      </c>
      <c r="AO10" s="117">
        <v>51.693913197951417</v>
      </c>
      <c r="AP10" s="117">
        <v>1.285265579410219</v>
      </c>
      <c r="AQ10" s="117">
        <v>2.5702812878241481</v>
      </c>
      <c r="AR10" s="131">
        <v>0.46236242590305882</v>
      </c>
      <c r="AS10" s="131">
        <v>9.1935994627894008E-2</v>
      </c>
      <c r="AT10" s="118">
        <v>2.0100109311215189</v>
      </c>
    </row>
    <row r="11" spans="2:46">
      <c r="B11" t="s">
        <v>90</v>
      </c>
      <c r="C11" s="115"/>
      <c r="D11" s="116">
        <v>60</v>
      </c>
      <c r="E11" s="117">
        <v>61.30088324610302</v>
      </c>
      <c r="F11" s="117">
        <v>1.2348049120574982</v>
      </c>
      <c r="G11" s="117">
        <v>2.4694916244641778</v>
      </c>
      <c r="H11" s="131">
        <v>1.4681986868072153E-2</v>
      </c>
      <c r="I11" s="131">
        <v>3.9422208799307315E-2</v>
      </c>
      <c r="J11" s="118">
        <v>2.0789902799542106</v>
      </c>
      <c r="L11" s="119"/>
      <c r="M11" s="120">
        <v>60</v>
      </c>
      <c r="N11" s="121">
        <v>60.889752713879993</v>
      </c>
      <c r="O11" s="121">
        <v>1.2348049131801193</v>
      </c>
      <c r="P11" s="121">
        <v>2.4694917143828876</v>
      </c>
      <c r="Q11" s="132">
        <v>8.2116941802922033E-3</v>
      </c>
      <c r="R11" s="132">
        <v>3.9491297106357473E-2</v>
      </c>
      <c r="S11" s="122">
        <v>2.0786434801312446</v>
      </c>
      <c r="U11" s="119"/>
      <c r="V11" s="120">
        <v>60</v>
      </c>
      <c r="W11" s="121">
        <v>61.695323284659949</v>
      </c>
      <c r="X11" s="121">
        <v>1.2348049551069349</v>
      </c>
      <c r="Y11" s="121">
        <v>2.4694950125196962</v>
      </c>
      <c r="Z11" s="133">
        <v>2.2692546473181609E-2</v>
      </c>
      <c r="AA11" s="133">
        <v>8.3241045819243534E-2</v>
      </c>
      <c r="AB11" s="122">
        <v>2.0645766098571277</v>
      </c>
      <c r="AD11" s="74"/>
      <c r="AE11" s="75">
        <v>60</v>
      </c>
      <c r="AF11" s="76">
        <v>61.118434360441071</v>
      </c>
      <c r="AG11" s="76">
        <v>1.2348021427059599</v>
      </c>
      <c r="AH11" s="76">
        <v>2.4692708135176198</v>
      </c>
      <c r="AI11" s="82">
        <v>3.2946100619726103E-2</v>
      </c>
      <c r="AJ11" s="82">
        <v>7.6622970178303565E-2</v>
      </c>
      <c r="AK11" s="77">
        <v>2.0632917137285234</v>
      </c>
      <c r="AM11" s="115"/>
      <c r="AN11" s="116">
        <v>60</v>
      </c>
      <c r="AO11" s="117">
        <v>61.542420787244978</v>
      </c>
      <c r="AP11" s="117">
        <v>1.2852612090642459</v>
      </c>
      <c r="AQ11" s="117">
        <v>2.5702293755095309</v>
      </c>
      <c r="AR11" s="131">
        <v>0.39487145523164868</v>
      </c>
      <c r="AS11" s="131">
        <v>7.9262261915497262E-2</v>
      </c>
      <c r="AT11" s="118">
        <v>2.0090584095808088</v>
      </c>
    </row>
    <row r="12" spans="2:46">
      <c r="B12" t="s">
        <v>91</v>
      </c>
      <c r="C12" s="115"/>
      <c r="D12" s="116">
        <v>70</v>
      </c>
      <c r="E12" s="117">
        <v>70.428205906547049</v>
      </c>
      <c r="F12" s="117">
        <v>1.2348044873608577</v>
      </c>
      <c r="G12" s="117">
        <v>2.469458104651109</v>
      </c>
      <c r="H12" s="131">
        <v>1.2779237398362332E-2</v>
      </c>
      <c r="I12" s="131">
        <v>3.8661559076044946E-2</v>
      </c>
      <c r="J12" s="118">
        <v>2.0828613212641853</v>
      </c>
      <c r="L12" s="119"/>
      <c r="M12" s="120">
        <v>70</v>
      </c>
      <c r="N12" s="121">
        <v>70.214940032039991</v>
      </c>
      <c r="O12" s="121">
        <v>1.2348044758907344</v>
      </c>
      <c r="P12" s="121">
        <v>2.4694572005481348</v>
      </c>
      <c r="Q12" s="132">
        <v>0</v>
      </c>
      <c r="R12" s="132">
        <v>3.8693925109861145E-2</v>
      </c>
      <c r="S12" s="122">
        <v>2.0827088099173281</v>
      </c>
      <c r="U12" s="119"/>
      <c r="V12" s="120">
        <v>70</v>
      </c>
      <c r="W12" s="121">
        <v>70.424500933573199</v>
      </c>
      <c r="X12" s="121">
        <v>1.2348045418067435</v>
      </c>
      <c r="Y12" s="121">
        <v>2.4694624022620526</v>
      </c>
      <c r="Z12" s="133">
        <v>1.4199846971436223E-2</v>
      </c>
      <c r="AA12" s="133">
        <v>7.5890683705522183E-2</v>
      </c>
      <c r="AB12" s="122">
        <v>2.0639216163060348</v>
      </c>
      <c r="AD12" s="74"/>
      <c r="AE12" s="75">
        <v>70</v>
      </c>
      <c r="AF12" s="76">
        <v>70.650905811280779</v>
      </c>
      <c r="AG12" s="76">
        <v>1.2348014137132861</v>
      </c>
      <c r="AH12" s="76">
        <v>2.4692119089699229</v>
      </c>
      <c r="AI12" s="82">
        <v>4.8452420239664153E-2</v>
      </c>
      <c r="AJ12" s="82">
        <v>6.9923354278962555E-2</v>
      </c>
      <c r="AK12" s="77">
        <v>2.0662552927213116</v>
      </c>
      <c r="AM12" s="115"/>
      <c r="AN12" s="116">
        <v>70</v>
      </c>
      <c r="AO12" s="117">
        <v>70.976864992567059</v>
      </c>
      <c r="AP12" s="117">
        <v>1.2852565774550189</v>
      </c>
      <c r="AQ12" s="117">
        <v>2.570174335731843</v>
      </c>
      <c r="AR12" s="131">
        <v>0.31561326458356553</v>
      </c>
      <c r="AS12" s="131">
        <v>7.0714698489858188E-2</v>
      </c>
      <c r="AT12" s="118">
        <v>2.0094382445131349</v>
      </c>
    </row>
    <row r="13" spans="2:46">
      <c r="B13" t="s">
        <v>92</v>
      </c>
      <c r="C13" s="115"/>
      <c r="D13" s="116">
        <v>80</v>
      </c>
      <c r="E13" s="117">
        <v>80.482662920073679</v>
      </c>
      <c r="F13" s="117">
        <v>1.2348039651074114</v>
      </c>
      <c r="G13" s="117">
        <v>2.4694167484047278</v>
      </c>
      <c r="H13" s="131">
        <v>7.4551771372534095E-3</v>
      </c>
      <c r="I13" s="131">
        <v>3.801172670677621E-2</v>
      </c>
      <c r="J13" s="118">
        <v>2.0872593418543195</v>
      </c>
      <c r="L13" s="119"/>
      <c r="M13" s="120">
        <v>80</v>
      </c>
      <c r="N13" s="121">
        <v>80.305224765299997</v>
      </c>
      <c r="O13" s="121">
        <v>1.2348039467187297</v>
      </c>
      <c r="P13" s="121">
        <v>2.4694152938871374</v>
      </c>
      <c r="Q13" s="132">
        <v>0</v>
      </c>
      <c r="R13" s="132">
        <v>3.8026138357724663E-2</v>
      </c>
      <c r="S13" s="122">
        <v>2.0872706312281362</v>
      </c>
      <c r="U13" s="119"/>
      <c r="V13" s="120">
        <v>80</v>
      </c>
      <c r="W13" s="121">
        <v>80.28483118570837</v>
      </c>
      <c r="X13" s="121">
        <v>1.2348040179716695</v>
      </c>
      <c r="Y13" s="121">
        <v>2.46942093613128</v>
      </c>
      <c r="Z13" s="133">
        <v>6.2279332317667097E-3</v>
      </c>
      <c r="AA13" s="133">
        <v>6.9657284780941561E-2</v>
      </c>
      <c r="AB13" s="122">
        <v>2.0645210451722864</v>
      </c>
      <c r="AD13" s="74"/>
      <c r="AE13" s="75">
        <v>80</v>
      </c>
      <c r="AF13" s="76">
        <v>80.203380349836024</v>
      </c>
      <c r="AG13" s="76">
        <v>1.2348006278811119</v>
      </c>
      <c r="AH13" s="76">
        <v>2.4691480291297583</v>
      </c>
      <c r="AI13" s="82">
        <v>4.7990273867916919E-2</v>
      </c>
      <c r="AJ13" s="82">
        <v>6.4925909082736835E-2</v>
      </c>
      <c r="AK13" s="77">
        <v>2.06990880959561</v>
      </c>
      <c r="AM13" s="115"/>
      <c r="AN13" s="116">
        <v>80</v>
      </c>
      <c r="AO13" s="117">
        <v>80.660347320132871</v>
      </c>
      <c r="AP13" s="117">
        <v>1.2852513715801879</v>
      </c>
      <c r="AQ13" s="117">
        <v>2.5701124420489538</v>
      </c>
      <c r="AR13" s="131">
        <v>0.27276373902506912</v>
      </c>
      <c r="AS13" s="131">
        <v>6.4310184148716934E-2</v>
      </c>
      <c r="AT13" s="118">
        <v>2.0111365866292079</v>
      </c>
    </row>
    <row r="14" spans="2:46">
      <c r="B14" t="s">
        <v>93</v>
      </c>
      <c r="C14" s="115"/>
      <c r="D14" s="116">
        <v>90</v>
      </c>
      <c r="E14" s="117">
        <v>90.48511239707355</v>
      </c>
      <c r="F14" s="117">
        <v>1.2348033890747041</v>
      </c>
      <c r="G14" s="117">
        <v>2.4693709560966495</v>
      </c>
      <c r="H14" s="131">
        <v>2.2103544353019684E-3</v>
      </c>
      <c r="I14" s="131">
        <v>3.7627993896216697E-2</v>
      </c>
      <c r="J14" s="118">
        <v>2.0892589675511455</v>
      </c>
      <c r="L14" s="119"/>
      <c r="M14" s="120">
        <v>90</v>
      </c>
      <c r="N14" s="121">
        <v>90.053465948279992</v>
      </c>
      <c r="O14" s="121">
        <v>1.2348033803229113</v>
      </c>
      <c r="P14" s="121">
        <v>2.4693702659431365</v>
      </c>
      <c r="Q14" s="132">
        <v>0</v>
      </c>
      <c r="R14" s="132">
        <v>3.7517072183823351E-2</v>
      </c>
      <c r="S14" s="122">
        <v>2.0916951736915652</v>
      </c>
      <c r="U14" s="119"/>
      <c r="V14" s="120">
        <v>90</v>
      </c>
      <c r="W14" s="121">
        <v>90.423198947742492</v>
      </c>
      <c r="X14" s="121">
        <v>1.2348034167308324</v>
      </c>
      <c r="Y14" s="121">
        <v>2.4693731549645732</v>
      </c>
      <c r="Z14" s="133">
        <v>0</v>
      </c>
      <c r="AA14" s="133">
        <v>6.4791011201062385E-2</v>
      </c>
      <c r="AB14" s="122">
        <v>2.0662292410902494</v>
      </c>
      <c r="AD14" s="74"/>
      <c r="AE14" s="75">
        <v>90</v>
      </c>
      <c r="AF14" s="76">
        <v>90.322942425126783</v>
      </c>
      <c r="AG14" s="76">
        <v>1.2347997363011229</v>
      </c>
      <c r="AH14" s="76">
        <v>2.4690750630306866</v>
      </c>
      <c r="AI14" s="82">
        <v>4.1556491292210951E-2</v>
      </c>
      <c r="AJ14" s="82">
        <v>6.0881065081670342E-2</v>
      </c>
      <c r="AK14" s="77">
        <v>2.0741819857134889</v>
      </c>
      <c r="AM14" s="115"/>
      <c r="AN14" s="116">
        <v>90</v>
      </c>
      <c r="AO14" s="117">
        <v>90.683881702168023</v>
      </c>
      <c r="AP14" s="117">
        <v>1.285245501582468</v>
      </c>
      <c r="AQ14" s="117">
        <v>2.5700426148497999</v>
      </c>
      <c r="AR14" s="131">
        <v>0.23710046198262238</v>
      </c>
      <c r="AS14" s="131">
        <v>5.9353062968224415E-2</v>
      </c>
      <c r="AT14" s="118">
        <v>2.0143645394822092</v>
      </c>
    </row>
    <row r="15" spans="2:46">
      <c r="B15" t="s">
        <v>94</v>
      </c>
      <c r="C15" s="115"/>
      <c r="D15" s="116" t="s">
        <v>225</v>
      </c>
      <c r="E15" s="117">
        <v>100.26352940903514</v>
      </c>
      <c r="F15" s="117">
        <v>1.2348027717104675</v>
      </c>
      <c r="G15" s="117">
        <v>2.4693216683035963</v>
      </c>
      <c r="H15" s="131">
        <v>0</v>
      </c>
      <c r="I15" s="131">
        <v>3.7080271158589369E-2</v>
      </c>
      <c r="J15" s="118">
        <v>2.0962929632162539</v>
      </c>
      <c r="L15" s="119"/>
      <c r="M15" s="120" t="s">
        <v>225</v>
      </c>
      <c r="N15" s="121">
        <v>99.80570764062</v>
      </c>
      <c r="O15" s="121">
        <v>1.2348027596728699</v>
      </c>
      <c r="P15" s="121">
        <v>2.4693207157584216</v>
      </c>
      <c r="Q15" s="132">
        <v>-1.0019627931509222E-2</v>
      </c>
      <c r="R15" s="132">
        <v>3.7114343644909842E-2</v>
      </c>
      <c r="S15" s="122">
        <v>2.0958380351306021</v>
      </c>
      <c r="U15" s="119"/>
      <c r="V15" s="120" t="s">
        <v>225</v>
      </c>
      <c r="W15" s="121">
        <v>100.26852717596226</v>
      </c>
      <c r="X15" s="121">
        <v>1.2348027725885997</v>
      </c>
      <c r="Y15" s="121">
        <v>2.4693217385776922</v>
      </c>
      <c r="Z15" s="133">
        <v>-1.0970729110199485E-2</v>
      </c>
      <c r="AA15" s="133">
        <v>6.1101744594989099E-2</v>
      </c>
      <c r="AB15" s="122">
        <v>2.0686282846512829</v>
      </c>
      <c r="AD15" s="74"/>
      <c r="AE15" s="75" t="s">
        <v>225</v>
      </c>
      <c r="AF15" s="76">
        <v>100.16246127240001</v>
      </c>
      <c r="AG15" s="76">
        <v>1.2347988124898768</v>
      </c>
      <c r="AH15" s="76">
        <v>2.4689988976491599</v>
      </c>
      <c r="AI15" s="82">
        <v>2.5055796580639025E-2</v>
      </c>
      <c r="AJ15" s="82">
        <v>5.7803466754986529E-2</v>
      </c>
      <c r="AK15" s="77">
        <v>2.0784941689553644</v>
      </c>
      <c r="AM15" s="115"/>
      <c r="AN15" s="116" t="s">
        <v>225</v>
      </c>
      <c r="AO15" s="117">
        <v>100.05831672140729</v>
      </c>
      <c r="AP15" s="117">
        <v>1.2852404691356629</v>
      </c>
      <c r="AQ15" s="117">
        <v>2.569982720775001</v>
      </c>
      <c r="AR15" s="131">
        <v>0.20888975264285439</v>
      </c>
      <c r="AS15" s="131">
        <v>5.5792218110455045E-2</v>
      </c>
      <c r="AT15" s="118">
        <v>2.018611515181846</v>
      </c>
    </row>
    <row r="16" spans="2:46">
      <c r="B16" s="69"/>
      <c r="C16" s="115"/>
      <c r="D16" s="134"/>
      <c r="E16" s="134"/>
      <c r="F16" s="134"/>
      <c r="G16" s="135"/>
      <c r="H16" s="134"/>
      <c r="I16" s="134"/>
      <c r="J16" s="136"/>
      <c r="L16" s="119"/>
      <c r="M16" s="137"/>
      <c r="N16" s="137"/>
      <c r="O16" s="137"/>
      <c r="P16" s="138"/>
      <c r="Q16" s="137"/>
      <c r="R16" s="137"/>
      <c r="S16" s="139"/>
      <c r="U16" s="119"/>
      <c r="V16" s="137"/>
      <c r="W16" s="137"/>
      <c r="X16" s="137"/>
      <c r="Y16" s="138"/>
      <c r="Z16" s="137"/>
      <c r="AA16" s="137"/>
      <c r="AB16" s="139"/>
      <c r="AD16" s="74"/>
      <c r="AE16" s="83"/>
      <c r="AF16" s="83"/>
      <c r="AG16" s="83"/>
      <c r="AH16" s="84"/>
      <c r="AI16" s="83"/>
      <c r="AJ16" s="83"/>
      <c r="AK16" s="85"/>
      <c r="AL16" s="69"/>
      <c r="AM16" s="115"/>
      <c r="AN16" s="134"/>
      <c r="AO16" s="134"/>
      <c r="AP16" s="134"/>
      <c r="AQ16" s="135"/>
      <c r="AR16" s="134"/>
      <c r="AS16" s="134"/>
      <c r="AT16" s="136"/>
    </row>
    <row r="17" spans="2:46">
      <c r="B17" s="7" t="s">
        <v>75</v>
      </c>
      <c r="C17" s="115" t="s">
        <v>235</v>
      </c>
      <c r="D17" s="116">
        <v>1</v>
      </c>
      <c r="E17" s="131">
        <v>97.49</v>
      </c>
      <c r="F17" s="131">
        <v>1.6E-2</v>
      </c>
      <c r="G17" s="117">
        <v>2.1075358315943968</v>
      </c>
      <c r="H17" s="131">
        <v>7.4880937935269704E-2</v>
      </c>
      <c r="I17" s="131">
        <v>3.7186656280500482E-2</v>
      </c>
      <c r="J17" s="118">
        <v>2.0950954323305075</v>
      </c>
      <c r="L17" s="119" t="s">
        <v>235</v>
      </c>
      <c r="M17" s="120">
        <v>1</v>
      </c>
      <c r="N17" s="132">
        <v>97.144999999999996</v>
      </c>
      <c r="O17" s="132">
        <v>1.6E-2</v>
      </c>
      <c r="P17" s="121">
        <v>2.1039197834560452</v>
      </c>
      <c r="Q17" s="132">
        <v>5.1470083811325708E-2</v>
      </c>
      <c r="R17" s="132">
        <v>3.721111967726709E-2</v>
      </c>
      <c r="S17" s="122">
        <v>2.0948263771403299</v>
      </c>
      <c r="U17" s="119" t="s">
        <v>235</v>
      </c>
      <c r="V17" s="120">
        <v>1</v>
      </c>
      <c r="W17" s="132">
        <v>96.977000000000004</v>
      </c>
      <c r="X17" s="132">
        <v>1.4999999999999999E-2</v>
      </c>
      <c r="Y17" s="121">
        <v>2.1078899662362414</v>
      </c>
      <c r="Z17" s="133">
        <v>3.5060430296589624E-2</v>
      </c>
      <c r="AA17" s="133">
        <v>6.2242066293902276E-2</v>
      </c>
      <c r="AB17" s="122">
        <v>2.0677604743544173</v>
      </c>
      <c r="AD17" s="74" t="s">
        <v>235</v>
      </c>
      <c r="AE17" s="75">
        <v>1</v>
      </c>
      <c r="AF17" s="86">
        <v>96.959966929142354</v>
      </c>
      <c r="AG17" s="86">
        <v>2.4080429429392564E-2</v>
      </c>
      <c r="AH17" s="76">
        <v>2.2337942649327687</v>
      </c>
      <c r="AI17" s="82">
        <v>0.32281757708029457</v>
      </c>
      <c r="AJ17" s="82">
        <v>5.8728539677740443E-2</v>
      </c>
      <c r="AK17" s="77">
        <v>2.0770722466574383</v>
      </c>
      <c r="AL17" s="7"/>
      <c r="AM17" s="115" t="s">
        <v>235</v>
      </c>
      <c r="AN17" s="116">
        <v>1</v>
      </c>
      <c r="AO17" s="131">
        <v>96.631792196077697</v>
      </c>
      <c r="AP17" s="131">
        <v>1.827442516364625E-2</v>
      </c>
      <c r="AQ17" s="117">
        <v>2.0619664594650802</v>
      </c>
      <c r="AR17" s="131">
        <v>5.6920236668737849E-2</v>
      </c>
      <c r="AS17" s="131">
        <v>5.6946375808647275E-2</v>
      </c>
      <c r="AT17" s="118">
        <v>2.017101825517674</v>
      </c>
    </row>
    <row r="18" spans="2:46">
      <c r="B18" s="7" t="s">
        <v>76</v>
      </c>
      <c r="C18" s="115" t="s">
        <v>236</v>
      </c>
      <c r="D18" s="116">
        <v>2</v>
      </c>
      <c r="E18" s="131">
        <v>195.97639937197994</v>
      </c>
      <c r="F18" s="131">
        <v>3.0255754993742355E-2</v>
      </c>
      <c r="G18" s="117">
        <v>2.1365728821379615</v>
      </c>
      <c r="H18" s="131">
        <v>2.3982979576520468E-2</v>
      </c>
      <c r="I18" s="131">
        <v>3.538288466910719E-2</v>
      </c>
      <c r="J18" s="118">
        <v>2.1247521319708529</v>
      </c>
      <c r="L18" s="119" t="s">
        <v>236</v>
      </c>
      <c r="M18" s="120">
        <v>2</v>
      </c>
      <c r="N18" s="132">
        <v>195.84693597347999</v>
      </c>
      <c r="O18" s="132">
        <v>3.0358583710593454E-2</v>
      </c>
      <c r="P18" s="121">
        <v>2.1320808027933933</v>
      </c>
      <c r="Q18" s="132">
        <v>2.0424441179624348E-2</v>
      </c>
      <c r="R18" s="132">
        <v>3.538657393856065E-2</v>
      </c>
      <c r="S18" s="122">
        <v>2.1246610292025649</v>
      </c>
      <c r="U18" s="119" t="s">
        <v>236</v>
      </c>
      <c r="V18" s="120">
        <v>2</v>
      </c>
      <c r="W18" s="132">
        <v>195.83942059654578</v>
      </c>
      <c r="X18" s="132">
        <v>3.0609080776182476E-2</v>
      </c>
      <c r="Y18" s="121">
        <v>2.1248714774906956</v>
      </c>
      <c r="Z18" s="132">
        <v>-1.0212623518292263E-3</v>
      </c>
      <c r="AA18" s="132">
        <v>4.6049262462747542E-2</v>
      </c>
      <c r="AB18" s="122">
        <v>2.0992751371596077</v>
      </c>
      <c r="AD18" s="74" t="s">
        <v>236</v>
      </c>
      <c r="AE18" s="75">
        <v>2</v>
      </c>
      <c r="AF18" s="86">
        <v>195.93924556316827</v>
      </c>
      <c r="AG18" s="86">
        <v>4.0182518091219609E-2</v>
      </c>
      <c r="AH18" s="76">
        <v>2.2424488430538321</v>
      </c>
      <c r="AI18" s="86">
        <v>4.7647547780302842E-2</v>
      </c>
      <c r="AJ18" s="86">
        <v>4.5047724160050234E-2</v>
      </c>
      <c r="AK18" s="77">
        <v>2.1123206051247916</v>
      </c>
      <c r="AL18" s="7"/>
      <c r="AM18" s="115" t="s">
        <v>236</v>
      </c>
      <c r="AN18" s="116">
        <v>2</v>
      </c>
      <c r="AO18" s="131">
        <v>195.7349627056667</v>
      </c>
      <c r="AP18" s="131">
        <v>3.0332601084148272E-2</v>
      </c>
      <c r="AQ18" s="117">
        <v>2.0683479977606511</v>
      </c>
      <c r="AR18" s="131">
        <v>2.1969698155861538E-2</v>
      </c>
      <c r="AS18" s="131">
        <v>4.2311328196444044E-2</v>
      </c>
      <c r="AT18" s="118">
        <v>2.0883206330597139</v>
      </c>
    </row>
    <row r="19" spans="2:46">
      <c r="B19" s="7" t="s">
        <v>77</v>
      </c>
      <c r="C19" s="115"/>
      <c r="D19" s="116">
        <v>3</v>
      </c>
      <c r="E19" s="140">
        <v>293.33550789498292</v>
      </c>
      <c r="F19" s="140">
        <v>4.4873349204521205E-2</v>
      </c>
      <c r="G19" s="117">
        <v>2.1469567858959517</v>
      </c>
      <c r="H19" s="131">
        <v>3.2045885050512847E-2</v>
      </c>
      <c r="I19" s="131">
        <v>3.4919142097813494E-2</v>
      </c>
      <c r="J19" s="118">
        <v>2.1371908731100779</v>
      </c>
      <c r="L19" s="119"/>
      <c r="M19" s="120">
        <v>3</v>
      </c>
      <c r="N19" s="133">
        <v>292.83828527934003</v>
      </c>
      <c r="O19" s="133">
        <v>4.497786793909983E-2</v>
      </c>
      <c r="P19" s="121">
        <v>2.1420624005158597</v>
      </c>
      <c r="Q19" s="132">
        <v>2.0489453181562218E-2</v>
      </c>
      <c r="R19" s="132">
        <v>3.4922881240593097E-2</v>
      </c>
      <c r="S19" s="122">
        <v>2.1370731523710167</v>
      </c>
      <c r="U19" s="119"/>
      <c r="V19" s="120">
        <v>3</v>
      </c>
      <c r="W19" s="133">
        <v>292.67648483558992</v>
      </c>
      <c r="X19" s="133">
        <v>4.5488012185065776E-2</v>
      </c>
      <c r="Y19" s="121">
        <v>2.1304495614354257</v>
      </c>
      <c r="Z19" s="132">
        <v>6.1502407559147565E-3</v>
      </c>
      <c r="AA19" s="132">
        <v>4.1629830253542603E-2</v>
      </c>
      <c r="AB19" s="122">
        <v>2.1198569873137667</v>
      </c>
      <c r="AD19" s="74"/>
      <c r="AE19" s="75">
        <v>3</v>
      </c>
      <c r="AF19" s="82">
        <v>292.77619350286005</v>
      </c>
      <c r="AG19" s="82">
        <v>5.5966023789375881E-2</v>
      </c>
      <c r="AH19" s="76">
        <v>2.244899107800411</v>
      </c>
      <c r="AI19" s="86">
        <v>0.13934662507516088</v>
      </c>
      <c r="AJ19" s="86">
        <v>4.1170160055634626E-2</v>
      </c>
      <c r="AK19" s="77">
        <v>2.1293383582675753</v>
      </c>
      <c r="AL19" s="7"/>
      <c r="AM19" s="115"/>
      <c r="AN19" s="116">
        <v>3</v>
      </c>
      <c r="AO19" s="140">
        <v>292.23473469236222</v>
      </c>
      <c r="AP19" s="140">
        <v>4.2243347034811619E-2</v>
      </c>
      <c r="AQ19" s="117">
        <v>2.0679663073779428</v>
      </c>
      <c r="AR19" s="131">
        <v>2.5665721119617551E-2</v>
      </c>
      <c r="AS19" s="131">
        <v>3.9613729872058995E-2</v>
      </c>
      <c r="AT19" s="118">
        <v>2.1426266040931439</v>
      </c>
    </row>
    <row r="20" spans="2:46">
      <c r="B20" s="7" t="s">
        <v>78</v>
      </c>
      <c r="C20" s="115"/>
      <c r="D20" s="116">
        <v>4</v>
      </c>
      <c r="E20" s="140">
        <v>392.64089845800606</v>
      </c>
      <c r="F20" s="140">
        <v>5.9837009422528981E-2</v>
      </c>
      <c r="G20" s="117">
        <v>2.1517152263970107</v>
      </c>
      <c r="H20" s="131">
        <v>1.6045530061910701E-2</v>
      </c>
      <c r="I20" s="131">
        <v>3.4734566462926622E-2</v>
      </c>
      <c r="J20" s="118">
        <v>2.1430186671167415</v>
      </c>
      <c r="L20" s="119"/>
      <c r="M20" s="120">
        <v>4</v>
      </c>
      <c r="N20" s="133">
        <v>392.22994020119995</v>
      </c>
      <c r="O20" s="133">
        <v>6.0013212061829108E-2</v>
      </c>
      <c r="P20" s="121">
        <v>2.146655459881158</v>
      </c>
      <c r="Q20" s="132">
        <v>1.2747829187733947E-2</v>
      </c>
      <c r="R20" s="132">
        <v>3.4737973457877033E-2</v>
      </c>
      <c r="S20" s="122">
        <v>2.1429001546829261</v>
      </c>
      <c r="U20" s="119"/>
      <c r="V20" s="120">
        <v>4</v>
      </c>
      <c r="W20" s="133">
        <v>392.24891810187717</v>
      </c>
      <c r="X20" s="133">
        <v>6.0820211107660734E-2</v>
      </c>
      <c r="Y20" s="121">
        <v>2.1329603293559556</v>
      </c>
      <c r="Z20" s="132">
        <v>-8.6681138086021209E-3</v>
      </c>
      <c r="AA20" s="132">
        <v>3.9571525280563E-2</v>
      </c>
      <c r="AB20" s="122">
        <v>2.1314530064351911</v>
      </c>
      <c r="AD20" s="74"/>
      <c r="AE20" s="75">
        <v>4</v>
      </c>
      <c r="AF20" s="82">
        <v>392.49358607358937</v>
      </c>
      <c r="AG20" s="82">
        <v>7.2228570399291966E-2</v>
      </c>
      <c r="AH20" s="76">
        <v>2.2459543791987522</v>
      </c>
      <c r="AI20" s="86">
        <v>4.9769957795642417E-2</v>
      </c>
      <c r="AJ20" s="86">
        <v>3.9310818528632968E-2</v>
      </c>
      <c r="AK20" s="77">
        <v>2.1380651299009945</v>
      </c>
      <c r="AL20" s="7"/>
      <c r="AM20" s="115"/>
      <c r="AN20" s="116">
        <v>4</v>
      </c>
      <c r="AO20" s="140">
        <v>392.04901405703265</v>
      </c>
      <c r="AP20" s="140">
        <v>5.4939715580221656E-2</v>
      </c>
      <c r="AQ20" s="117">
        <v>2.0678475086628829</v>
      </c>
      <c r="AR20" s="131">
        <v>7.1423595223454655E-3</v>
      </c>
      <c r="AS20" s="131">
        <v>3.8703385886035092E-2</v>
      </c>
      <c r="AT20" s="118">
        <v>2.1738393693081872</v>
      </c>
    </row>
    <row r="21" spans="2:46">
      <c r="B21" s="7" t="s">
        <v>79</v>
      </c>
      <c r="C21" s="115"/>
      <c r="D21" s="116">
        <v>5</v>
      </c>
      <c r="E21" s="140">
        <v>489.94299871981627</v>
      </c>
      <c r="F21" s="140">
        <v>7.4526152955221622E-2</v>
      </c>
      <c r="G21" s="117">
        <v>2.1541663271514411</v>
      </c>
      <c r="H21" s="131">
        <v>2.2860278689853315E-2</v>
      </c>
      <c r="I21" s="131">
        <v>3.4640062317612776E-2</v>
      </c>
      <c r="J21" s="118">
        <v>2.1462497572800356</v>
      </c>
      <c r="L21" s="119"/>
      <c r="M21" s="120">
        <v>5</v>
      </c>
      <c r="N21" s="133">
        <v>489.19928670557999</v>
      </c>
      <c r="O21" s="133">
        <v>7.4709640678352451E-2</v>
      </c>
      <c r="P21" s="121">
        <v>2.1490094183852664</v>
      </c>
      <c r="Q21" s="132">
        <v>1.0220947609453997E-2</v>
      </c>
      <c r="R21" s="132">
        <v>3.4650799605733335E-2</v>
      </c>
      <c r="S21" s="122">
        <v>2.1458600598340154</v>
      </c>
      <c r="U21" s="119"/>
      <c r="V21" s="120">
        <v>5</v>
      </c>
      <c r="W21" s="133">
        <v>489.04397667395813</v>
      </c>
      <c r="X21" s="133">
        <v>7.5741589716227881E-2</v>
      </c>
      <c r="Y21" s="121">
        <v>2.1342269948080235</v>
      </c>
      <c r="Z21" s="132">
        <v>-5.9300386746063754E-3</v>
      </c>
      <c r="AA21" s="132">
        <v>3.8444850616812833E-2</v>
      </c>
      <c r="AB21" s="122">
        <v>2.1379387412258706</v>
      </c>
      <c r="AD21" s="74"/>
      <c r="AE21" s="75">
        <v>5</v>
      </c>
      <c r="AF21" s="82">
        <v>489.30953077117977</v>
      </c>
      <c r="AG21" s="82">
        <v>8.8022048141629866E-2</v>
      </c>
      <c r="AH21" s="76">
        <v>2.246475255874341</v>
      </c>
      <c r="AI21" s="86">
        <v>0.10453234242116739</v>
      </c>
      <c r="AJ21" s="86">
        <v>3.8275665633810046E-2</v>
      </c>
      <c r="AK21" s="77">
        <v>2.1427290130100083</v>
      </c>
      <c r="AL21" s="7"/>
      <c r="AM21" s="115"/>
      <c r="AN21" s="116">
        <v>5</v>
      </c>
      <c r="AO21" s="140">
        <v>488.55078634993083</v>
      </c>
      <c r="AP21" s="140">
        <v>6.7266869452088082E-2</v>
      </c>
      <c r="AQ21" s="117">
        <v>2.06752602303396</v>
      </c>
      <c r="AR21" s="131">
        <v>9.2114253972859252E-3</v>
      </c>
      <c r="AS21" s="131">
        <v>3.8320117956753393E-2</v>
      </c>
      <c r="AT21" s="118">
        <v>2.1908534861376139</v>
      </c>
    </row>
    <row r="22" spans="2:46">
      <c r="B22" s="7" t="s">
        <v>80</v>
      </c>
      <c r="C22" s="115"/>
      <c r="D22" s="116">
        <v>6</v>
      </c>
      <c r="E22" s="140">
        <v>592.96692814450182</v>
      </c>
      <c r="F22" s="140">
        <v>9.0096003180293913E-2</v>
      </c>
      <c r="G22" s="117">
        <v>2.1556786490744106</v>
      </c>
      <c r="H22" s="131">
        <v>1.7876580431728968E-2</v>
      </c>
      <c r="I22" s="131">
        <v>3.4587004431087101E-2</v>
      </c>
      <c r="J22" s="118">
        <v>2.1481358148252623</v>
      </c>
      <c r="L22" s="119"/>
      <c r="M22" s="120">
        <v>6</v>
      </c>
      <c r="N22" s="133">
        <v>592.32641724233997</v>
      </c>
      <c r="O22" s="133">
        <v>9.0356434201146418E-2</v>
      </c>
      <c r="P22" s="121">
        <v>2.1504678413344829</v>
      </c>
      <c r="Q22" s="132">
        <v>3.3765708463779714E-3</v>
      </c>
      <c r="R22" s="132">
        <v>3.4701163459882917E-2</v>
      </c>
      <c r="S22" s="122">
        <v>2.1440587825018613</v>
      </c>
      <c r="U22" s="119"/>
      <c r="V22" s="120">
        <v>6</v>
      </c>
      <c r="W22" s="133">
        <v>592.009867749911</v>
      </c>
      <c r="X22" s="133">
        <v>9.1624752575172094E-2</v>
      </c>
      <c r="Y22" s="121">
        <v>2.1350075316785193</v>
      </c>
      <c r="Z22" s="132">
        <v>-1.064189687008632E-2</v>
      </c>
      <c r="AA22" s="132">
        <v>3.7683034725429082E-2</v>
      </c>
      <c r="AB22" s="122">
        <v>2.1421643348321564</v>
      </c>
      <c r="AD22" s="74"/>
      <c r="AE22" s="75">
        <v>6</v>
      </c>
      <c r="AF22" s="82">
        <v>592.13040240097473</v>
      </c>
      <c r="AG22" s="82">
        <v>0.10479744259151502</v>
      </c>
      <c r="AH22" s="76">
        <v>2.2467924442376193</v>
      </c>
      <c r="AI22" s="86">
        <v>9.4743309749210233E-2</v>
      </c>
      <c r="AJ22" s="86">
        <v>3.7567577511245877E-2</v>
      </c>
      <c r="AK22" s="77">
        <v>2.145692674472881</v>
      </c>
      <c r="AL22" s="7"/>
      <c r="AM22" s="115"/>
      <c r="AN22" s="116">
        <v>6</v>
      </c>
      <c r="AO22" s="140">
        <v>591.524549361862</v>
      </c>
      <c r="AP22" s="140">
        <v>8.1071794935420452E-2</v>
      </c>
      <c r="AQ22" s="117">
        <v>2.0682985875629321</v>
      </c>
      <c r="AR22" s="131">
        <v>-6.2553698523885896E-3</v>
      </c>
      <c r="AS22" s="131">
        <v>3.81078923290286E-2</v>
      </c>
      <c r="AT22" s="118">
        <v>2.2017085966696102</v>
      </c>
    </row>
    <row r="23" spans="2:46">
      <c r="B23" s="7" t="s">
        <v>81</v>
      </c>
      <c r="C23" s="115"/>
      <c r="D23" s="116">
        <v>7</v>
      </c>
      <c r="E23" s="140">
        <v>691.49520609442334</v>
      </c>
      <c r="F23" s="140">
        <v>0.10499660456508784</v>
      </c>
      <c r="G23" s="117">
        <v>2.1565877517036731</v>
      </c>
      <c r="H23" s="131">
        <v>2.3283365530393622E-2</v>
      </c>
      <c r="I23" s="131">
        <v>3.4552703737386066E-2</v>
      </c>
      <c r="J23" s="118">
        <v>2.1493895416330142</v>
      </c>
      <c r="L23" s="119"/>
      <c r="M23" s="120">
        <v>7</v>
      </c>
      <c r="N23" s="133">
        <v>691.04198608235993</v>
      </c>
      <c r="O23" s="133">
        <v>0.10534421610247872</v>
      </c>
      <c r="P23" s="121">
        <v>2.1513440956852179</v>
      </c>
      <c r="Q23" s="132">
        <v>1.3458153785306447E-2</v>
      </c>
      <c r="R23" s="132">
        <v>3.4558058897599608E-2</v>
      </c>
      <c r="S23" s="122">
        <v>2.1491884372238728</v>
      </c>
      <c r="U23" s="119"/>
      <c r="V23" s="120">
        <v>7</v>
      </c>
      <c r="W23" s="133">
        <v>690.89620845580021</v>
      </c>
      <c r="X23" s="133">
        <v>0.10688502859971501</v>
      </c>
      <c r="Y23" s="121">
        <v>2.1354761395475177</v>
      </c>
      <c r="Z23" s="132">
        <v>-4.1975186138909016E-3</v>
      </c>
      <c r="AA23" s="132">
        <v>3.7180687253343322E-2</v>
      </c>
      <c r="AB23" s="122">
        <v>2.1447883425351537</v>
      </c>
      <c r="AD23" s="74"/>
      <c r="AE23" s="75">
        <v>7</v>
      </c>
      <c r="AF23" s="82">
        <v>691.16668983499005</v>
      </c>
      <c r="AG23" s="82">
        <v>0.12095672612610965</v>
      </c>
      <c r="AH23" s="76">
        <v>2.2469822333284308</v>
      </c>
      <c r="AI23" s="86">
        <v>5.0105754748969604E-2</v>
      </c>
      <c r="AJ23" s="86">
        <v>3.7094766593034234E-2</v>
      </c>
      <c r="AK23" s="77">
        <v>2.1475123001630574</v>
      </c>
      <c r="AL23" s="7"/>
      <c r="AM23" s="115"/>
      <c r="AN23" s="116">
        <v>7</v>
      </c>
      <c r="AO23" s="140">
        <v>690.61871849353849</v>
      </c>
      <c r="AP23" s="140">
        <v>9.315439395322396E-2</v>
      </c>
      <c r="AQ23" s="117">
        <v>2.0668719412483751</v>
      </c>
      <c r="AR23" s="131">
        <v>9.9915942055048678E-3</v>
      </c>
      <c r="AS23" s="131">
        <v>3.7989641090324142E-2</v>
      </c>
      <c r="AT23" s="118">
        <v>2.2083073632526151</v>
      </c>
    </row>
    <row r="24" spans="2:46">
      <c r="B24" s="7" t="s">
        <v>82</v>
      </c>
      <c r="C24" s="115"/>
      <c r="D24" s="116">
        <v>8</v>
      </c>
      <c r="E24" s="140">
        <v>788.85931534209249</v>
      </c>
      <c r="F24" s="140">
        <v>0.11972764446506644</v>
      </c>
      <c r="G24" s="117">
        <v>2.1571950093067525</v>
      </c>
      <c r="H24" s="131">
        <v>3.359350893807219E-2</v>
      </c>
      <c r="I24" s="131">
        <v>3.4529772592225054E-2</v>
      </c>
      <c r="J24" s="118">
        <v>2.1502414573388746</v>
      </c>
      <c r="L24" s="119"/>
      <c r="M24" s="120">
        <v>8</v>
      </c>
      <c r="N24" s="133">
        <v>788.03533564290001</v>
      </c>
      <c r="O24" s="133">
        <v>0.12007705872519479</v>
      </c>
      <c r="P24" s="121">
        <v>2.1519259330843954</v>
      </c>
      <c r="Q24" s="132">
        <v>2.5760679779972623E-2</v>
      </c>
      <c r="R24" s="132">
        <v>3.4530867130742507E-2</v>
      </c>
      <c r="S24" s="122">
        <v>2.1502000224164926</v>
      </c>
      <c r="U24" s="119"/>
      <c r="V24" s="120">
        <v>8</v>
      </c>
      <c r="W24" s="133">
        <v>787.72327134556747</v>
      </c>
      <c r="X24" s="133">
        <v>0.12183157209622629</v>
      </c>
      <c r="Y24" s="121">
        <v>2.1357854052283822</v>
      </c>
      <c r="Z24" s="132">
        <v>7.4900683003448626E-3</v>
      </c>
      <c r="AA24" s="132">
        <v>3.6819149895865981E-2</v>
      </c>
      <c r="AB24" s="122">
        <v>2.1465566934566822</v>
      </c>
      <c r="AD24" s="74"/>
      <c r="AE24" s="75">
        <v>8</v>
      </c>
      <c r="AF24" s="82">
        <v>787.99863700275284</v>
      </c>
      <c r="AG24" s="82">
        <v>0.13675715850784195</v>
      </c>
      <c r="AH24" s="76">
        <v>2.2471067736267698</v>
      </c>
      <c r="AI24" s="86">
        <v>8.3687958615363683E-2</v>
      </c>
      <c r="AJ24" s="86">
        <v>3.6752675286357554E-2</v>
      </c>
      <c r="AK24" s="77">
        <v>2.1487253918711398</v>
      </c>
      <c r="AL24" s="7"/>
      <c r="AM24" s="115"/>
      <c r="AN24" s="116">
        <v>8</v>
      </c>
      <c r="AO24" s="140">
        <v>787.15249568568095</v>
      </c>
      <c r="AP24" s="140">
        <v>0.1055403803619015</v>
      </c>
      <c r="AQ24" s="117">
        <v>2.0666173231272702</v>
      </c>
      <c r="AR24" s="131">
        <v>2.706105778823811E-2</v>
      </c>
      <c r="AS24" s="131">
        <v>3.7915924308206811E-2</v>
      </c>
      <c r="AT24" s="118">
        <v>2.2126495763788472</v>
      </c>
    </row>
    <row r="25" spans="2:46">
      <c r="B25" s="7" t="s">
        <v>83</v>
      </c>
      <c r="C25" s="115"/>
      <c r="D25" s="116">
        <v>9</v>
      </c>
      <c r="E25" s="140">
        <v>888.18070822404684</v>
      </c>
      <c r="F25" s="140">
        <v>0.13475949087623623</v>
      </c>
      <c r="G25" s="117">
        <v>2.1576325060947275</v>
      </c>
      <c r="H25" s="131">
        <v>4.3573122499660805E-2</v>
      </c>
      <c r="I25" s="131">
        <v>3.4513865265687969E-2</v>
      </c>
      <c r="J25" s="118">
        <v>2.1508386863411837</v>
      </c>
      <c r="L25" s="119"/>
      <c r="M25" s="120">
        <v>9</v>
      </c>
      <c r="N25" s="133">
        <v>887.48599807782</v>
      </c>
      <c r="O25" s="133">
        <v>0.13518788223156361</v>
      </c>
      <c r="P25" s="121">
        <v>2.1523472886872184</v>
      </c>
      <c r="Q25" s="132">
        <v>3.8311078684780127E-2</v>
      </c>
      <c r="R25" s="132">
        <v>3.4514199365382012E-2</v>
      </c>
      <c r="S25" s="122">
        <v>2.1508259847462865</v>
      </c>
      <c r="U25" s="119"/>
      <c r="V25" s="120">
        <v>9</v>
      </c>
      <c r="W25" s="133">
        <v>887.34571135823933</v>
      </c>
      <c r="X25" s="133">
        <v>0.13721256521806771</v>
      </c>
      <c r="Y25" s="121">
        <v>2.1360097468191461</v>
      </c>
      <c r="Z25" s="132">
        <v>2.3215701325896489E-2</v>
      </c>
      <c r="AA25" s="132">
        <v>3.6534558198688949E-2</v>
      </c>
      <c r="AB25" s="122">
        <v>2.1478578024816706</v>
      </c>
      <c r="AD25" s="74"/>
      <c r="AE25" s="75">
        <v>9</v>
      </c>
      <c r="AF25" s="82">
        <v>887.7340323524262</v>
      </c>
      <c r="AG25" s="82">
        <v>0.15303193644190988</v>
      </c>
      <c r="AH25" s="76">
        <v>2.2471969591830452</v>
      </c>
      <c r="AI25" s="86">
        <v>5.0687545443315697E-2</v>
      </c>
      <c r="AJ25" s="86">
        <v>3.6481627995017862E-2</v>
      </c>
      <c r="AK25" s="77">
        <v>2.1496134100965452</v>
      </c>
      <c r="AL25" s="7"/>
      <c r="AM25" s="115"/>
      <c r="AN25" s="116">
        <v>9</v>
      </c>
      <c r="AO25" s="140">
        <v>886.95877382554022</v>
      </c>
      <c r="AP25" s="140">
        <v>0.11835350819726871</v>
      </c>
      <c r="AQ25" s="117">
        <v>2.0663913239040248</v>
      </c>
      <c r="AR25" s="131">
        <v>3.7320598659176106E-2</v>
      </c>
      <c r="AS25" s="131">
        <v>3.7864206013941387E-2</v>
      </c>
      <c r="AT25" s="118">
        <v>2.2158105628358959</v>
      </c>
    </row>
    <row r="26" spans="2:46">
      <c r="B26" s="7" t="s">
        <v>84</v>
      </c>
      <c r="C26" s="115"/>
      <c r="D26" s="116" t="s">
        <v>269</v>
      </c>
      <c r="E26" s="140">
        <v>985.32878616614312</v>
      </c>
      <c r="F26" s="140">
        <v>0.14946574763555182</v>
      </c>
      <c r="G26" s="117">
        <v>2.1579457144192014</v>
      </c>
      <c r="H26" s="131">
        <v>5.0136594570211114E-2</v>
      </c>
      <c r="I26" s="131">
        <v>3.4502760582382143E-2</v>
      </c>
      <c r="J26" s="118">
        <v>2.1512587754148904</v>
      </c>
      <c r="L26" s="119"/>
      <c r="M26" s="120" t="s">
        <v>269</v>
      </c>
      <c r="N26" s="133">
        <v>984.25431898685986</v>
      </c>
      <c r="O26" s="133">
        <v>0.14989449706071573</v>
      </c>
      <c r="P26" s="121">
        <v>2.1526473564398581</v>
      </c>
      <c r="Q26" s="132">
        <v>4.2672583235634956E-2</v>
      </c>
      <c r="R26" s="132">
        <v>3.4503123651581723E-2</v>
      </c>
      <c r="S26" s="122">
        <v>2.1512449007161365</v>
      </c>
      <c r="U26" s="119"/>
      <c r="V26" s="120" t="s">
        <v>269</v>
      </c>
      <c r="W26" s="133">
        <v>983.95474483376927</v>
      </c>
      <c r="X26" s="133">
        <v>0.1521303961941462</v>
      </c>
      <c r="Y26" s="121">
        <v>2.136168757054195</v>
      </c>
      <c r="Z26" s="132">
        <v>2.5916270142961714E-2</v>
      </c>
      <c r="AA26" s="132">
        <v>3.6316721525046385E-2</v>
      </c>
      <c r="AB26" s="122">
        <v>2.1487896085713123</v>
      </c>
      <c r="AD26" s="74"/>
      <c r="AE26" s="75" t="s">
        <v>269</v>
      </c>
      <c r="AF26" s="82">
        <v>984.3529466360186</v>
      </c>
      <c r="AG26" s="82">
        <v>0.16879856909167018</v>
      </c>
      <c r="AH26" s="76">
        <v>2.2472606833655924</v>
      </c>
      <c r="AI26" s="86">
        <v>7.7225646377689944E-2</v>
      </c>
      <c r="AJ26" s="86">
        <v>3.6273469505851155E-2</v>
      </c>
      <c r="AK26" s="77">
        <v>2.1502455468824437</v>
      </c>
      <c r="AL26" s="7"/>
      <c r="AM26" s="115"/>
      <c r="AN26" s="116">
        <v>10</v>
      </c>
      <c r="AO26" s="140">
        <v>983.27351748848037</v>
      </c>
      <c r="AP26" s="140">
        <v>0.13072338101368011</v>
      </c>
      <c r="AQ26" s="117">
        <v>2.0662036653567859</v>
      </c>
      <c r="AR26" s="131">
        <v>4.4649255304170153E-2</v>
      </c>
      <c r="AS26" s="131">
        <v>3.7828792182755505E-2</v>
      </c>
      <c r="AT26" s="118">
        <v>2.2180330021658312</v>
      </c>
    </row>
    <row r="27" spans="2:46">
      <c r="B27" s="69"/>
      <c r="C27" s="115"/>
      <c r="D27" s="134"/>
      <c r="E27" s="134"/>
      <c r="F27" s="134"/>
      <c r="G27" s="135"/>
      <c r="H27" s="134"/>
      <c r="I27" s="134"/>
      <c r="J27" s="136"/>
      <c r="L27" s="119"/>
      <c r="M27" s="137"/>
      <c r="N27" s="137"/>
      <c r="O27" s="137"/>
      <c r="P27" s="138"/>
      <c r="Q27" s="137"/>
      <c r="R27" s="137"/>
      <c r="S27" s="139"/>
      <c r="U27" s="119"/>
      <c r="V27" s="137"/>
      <c r="W27" s="137"/>
      <c r="X27" s="137"/>
      <c r="Y27" s="138"/>
      <c r="Z27" s="137"/>
      <c r="AA27" s="137"/>
      <c r="AB27" s="139"/>
      <c r="AD27" s="74"/>
      <c r="AE27" s="83"/>
      <c r="AF27" s="83"/>
      <c r="AG27" s="83"/>
      <c r="AH27" s="84"/>
      <c r="AI27" s="83"/>
      <c r="AJ27" s="83"/>
      <c r="AK27" s="85"/>
      <c r="AL27" s="69"/>
      <c r="AM27" s="115"/>
      <c r="AN27" s="134"/>
      <c r="AO27" s="134"/>
      <c r="AP27" s="134"/>
      <c r="AQ27" s="135"/>
      <c r="AR27" s="134"/>
      <c r="AS27" s="134"/>
      <c r="AT27" s="136"/>
    </row>
    <row r="28" spans="2:46">
      <c r="B28" s="7" t="s">
        <v>65</v>
      </c>
      <c r="C28" s="115" t="s">
        <v>237</v>
      </c>
      <c r="D28" s="116">
        <v>1</v>
      </c>
      <c r="E28" s="140">
        <v>0.99504999999999999</v>
      </c>
      <c r="F28" s="141">
        <v>1.7000000000000001E-4</v>
      </c>
      <c r="G28" s="117">
        <v>2.080448301344854</v>
      </c>
      <c r="H28" s="131">
        <v>2.0098614529959855E-2</v>
      </c>
      <c r="I28" s="131">
        <v>4.0169085267383796E-2</v>
      </c>
      <c r="J28" s="118">
        <v>2.0761952257075111</v>
      </c>
      <c r="L28" s="119" t="s">
        <v>237</v>
      </c>
      <c r="M28" s="120">
        <v>1</v>
      </c>
      <c r="N28" s="133">
        <v>0.99470999999999998</v>
      </c>
      <c r="O28" s="142">
        <v>1.7000000000000001E-4</v>
      </c>
      <c r="P28" s="121">
        <v>2.0780413039482668</v>
      </c>
      <c r="Q28" s="132">
        <v>2.312113872290246E-2</v>
      </c>
      <c r="R28" s="132">
        <v>4.0171607896663533E-2</v>
      </c>
      <c r="S28" s="122">
        <v>2.0762705643307036</v>
      </c>
      <c r="U28" s="119" t="s">
        <v>237</v>
      </c>
      <c r="V28" s="120">
        <v>1</v>
      </c>
      <c r="W28" s="133">
        <v>0.99519999999999997</v>
      </c>
      <c r="X28" s="142">
        <v>1.6000000000000001E-4</v>
      </c>
      <c r="Y28" s="121">
        <v>2.0905603200437128</v>
      </c>
      <c r="Z28" s="133">
        <v>4.2200569882662402E-2</v>
      </c>
      <c r="AA28" s="133">
        <v>4.9981346365802572E-2</v>
      </c>
      <c r="AB28" s="122">
        <v>2.0661795420783564</v>
      </c>
      <c r="AD28" s="74" t="s">
        <v>237</v>
      </c>
      <c r="AE28" s="75">
        <v>1</v>
      </c>
      <c r="AF28" s="87">
        <v>0.99596003160883473</v>
      </c>
      <c r="AG28" s="87">
        <v>1.7246721837312919E-4</v>
      </c>
      <c r="AH28" s="76">
        <v>2.2219726789872971</v>
      </c>
      <c r="AI28" s="82">
        <v>2.4096663691863713E-2</v>
      </c>
      <c r="AJ28" s="82">
        <v>4.5354081522708464E-2</v>
      </c>
      <c r="AK28" s="77">
        <v>2.0618897455233425</v>
      </c>
      <c r="AL28" s="7"/>
      <c r="AM28" s="115" t="s">
        <v>237</v>
      </c>
      <c r="AN28" s="116">
        <v>1</v>
      </c>
      <c r="AO28" s="140">
        <v>0.99509964564418796</v>
      </c>
      <c r="AP28" s="141">
        <v>1.3731299610302729E-4</v>
      </c>
      <c r="AQ28" s="117">
        <v>2.044223981891109</v>
      </c>
      <c r="AR28" s="131">
        <v>4.0196672349375691E-2</v>
      </c>
      <c r="AS28" s="131">
        <v>5.5932045319331616E-2</v>
      </c>
      <c r="AT28" s="118">
        <v>2.0184910902926858</v>
      </c>
    </row>
    <row r="29" spans="2:46">
      <c r="B29" s="7" t="s">
        <v>66</v>
      </c>
      <c r="C29" s="115" t="s">
        <v>236</v>
      </c>
      <c r="D29" s="116">
        <v>2</v>
      </c>
      <c r="E29" s="141">
        <v>1.9976401979060725</v>
      </c>
      <c r="F29" s="141">
        <v>3.1105121456655085E-4</v>
      </c>
      <c r="G29" s="117">
        <v>2.1280742928276086</v>
      </c>
      <c r="H29" s="131">
        <v>1.0011423700418106E-2</v>
      </c>
      <c r="I29" s="131">
        <v>3.5870302459244621E-2</v>
      </c>
      <c r="J29" s="118">
        <v>2.1140096135857145</v>
      </c>
      <c r="L29" s="119" t="s">
        <v>236</v>
      </c>
      <c r="M29" s="120">
        <v>2</v>
      </c>
      <c r="N29" s="142">
        <v>1.9966969499068798</v>
      </c>
      <c r="O29" s="142">
        <v>3.1215929932989616E-4</v>
      </c>
      <c r="P29" s="121">
        <v>2.1239427371393473</v>
      </c>
      <c r="Q29" s="132">
        <v>1.0516868020947959E-2</v>
      </c>
      <c r="R29" s="132">
        <v>3.5846636599414956E-2</v>
      </c>
      <c r="S29" s="122">
        <v>2.1146351065871931</v>
      </c>
      <c r="U29" s="119" t="s">
        <v>236</v>
      </c>
      <c r="V29" s="120">
        <v>2</v>
      </c>
      <c r="W29" s="142">
        <v>1.9971396875419236</v>
      </c>
      <c r="X29" s="142">
        <v>3.1376431838192842E-4</v>
      </c>
      <c r="Y29" s="121">
        <v>2.1202022721691143</v>
      </c>
      <c r="Z29" s="132">
        <v>1.9526993718983476E-2</v>
      </c>
      <c r="AA29" s="132">
        <v>3.8708001482755466E-2</v>
      </c>
      <c r="AB29" s="122">
        <v>2.0865914848478955</v>
      </c>
      <c r="AD29" s="74" t="s">
        <v>236</v>
      </c>
      <c r="AE29" s="75">
        <v>2</v>
      </c>
      <c r="AF29" s="87">
        <v>1.9991407159416352</v>
      </c>
      <c r="AG29" s="87">
        <v>3.3526220333219333E-4</v>
      </c>
      <c r="AH29" s="76">
        <v>2.2402788220182446</v>
      </c>
      <c r="AI29" s="86">
        <v>1.0004012282560397E-2</v>
      </c>
      <c r="AJ29" s="86">
        <v>3.7509828367562961E-2</v>
      </c>
      <c r="AK29" s="77">
        <v>2.1003669119069301</v>
      </c>
      <c r="AL29" s="7"/>
      <c r="AM29" s="115" t="s">
        <v>236</v>
      </c>
      <c r="AN29" s="116">
        <v>2</v>
      </c>
      <c r="AO29" s="141">
        <v>1.9974799471815732</v>
      </c>
      <c r="AP29" s="141">
        <v>2.6050153815686272E-4</v>
      </c>
      <c r="AQ29" s="117">
        <v>2.0570959303601128</v>
      </c>
      <c r="AR29" s="131">
        <v>1.7021317434135798E-2</v>
      </c>
      <c r="AS29" s="131">
        <v>4.2112376699771699E-2</v>
      </c>
      <c r="AT29" s="118">
        <v>2.0911731222351522</v>
      </c>
    </row>
    <row r="30" spans="2:46">
      <c r="B30" s="7" t="s">
        <v>67</v>
      </c>
      <c r="C30" s="115"/>
      <c r="D30" s="116">
        <v>3</v>
      </c>
      <c r="E30" s="143">
        <v>2.99240495134578</v>
      </c>
      <c r="F30" s="143">
        <v>4.5898182185751256E-4</v>
      </c>
      <c r="G30" s="117">
        <v>2.1438022441930769</v>
      </c>
      <c r="H30" s="131">
        <v>1.0024991310031659E-2</v>
      </c>
      <c r="I30" s="131">
        <v>3.5104989249754907E-2</v>
      </c>
      <c r="J30" s="118">
        <v>2.1316565875768618</v>
      </c>
      <c r="L30" s="119"/>
      <c r="M30" s="120">
        <v>3</v>
      </c>
      <c r="N30" s="144">
        <v>2.9909101619404797</v>
      </c>
      <c r="O30" s="144">
        <v>4.6059161325964553E-4</v>
      </c>
      <c r="P30" s="121">
        <v>2.1390674596775363</v>
      </c>
      <c r="Q30" s="132">
        <v>8.0239304762098635E-3</v>
      </c>
      <c r="R30" s="132">
        <v>3.5094528767183039E-2</v>
      </c>
      <c r="S30" s="122">
        <v>2.1319846310305781</v>
      </c>
      <c r="U30" s="119"/>
      <c r="V30" s="120">
        <v>3</v>
      </c>
      <c r="W30" s="144">
        <v>2.9919992718032309</v>
      </c>
      <c r="X30" s="144">
        <v>4.6575832498174186E-4</v>
      </c>
      <c r="Y30" s="121">
        <v>2.1288157559174028</v>
      </c>
      <c r="Z30" s="132">
        <v>1.5373599742862626E-2</v>
      </c>
      <c r="AA30" s="132">
        <v>3.6484457300433717E-2</v>
      </c>
      <c r="AB30" s="122">
        <v>2.1131226473024194</v>
      </c>
      <c r="AD30" s="74"/>
      <c r="AE30" s="75">
        <v>3</v>
      </c>
      <c r="AF30" s="88">
        <v>2.9947107122925276</v>
      </c>
      <c r="AG30" s="88">
        <v>4.9746345512619288E-4</v>
      </c>
      <c r="AH30" s="76">
        <v>2.2442019825261053</v>
      </c>
      <c r="AI30" s="86">
        <v>8.3478131104425743E-3</v>
      </c>
      <c r="AJ30" s="86">
        <v>3.5975656748749432E-2</v>
      </c>
      <c r="AK30" s="77">
        <v>2.1240365712234421</v>
      </c>
      <c r="AL30" s="7"/>
      <c r="AM30" s="115"/>
      <c r="AN30" s="116">
        <v>3</v>
      </c>
      <c r="AO30" s="143">
        <v>2.9922795657971948</v>
      </c>
      <c r="AP30" s="143">
        <v>3.8566949719083239E-4</v>
      </c>
      <c r="AQ30" s="117">
        <v>2.0600827706940499</v>
      </c>
      <c r="AR30" s="131">
        <v>1.236506032158176E-2</v>
      </c>
      <c r="AS30" s="131">
        <v>3.9517165735250138E-2</v>
      </c>
      <c r="AT30" s="118">
        <v>2.145468806757918</v>
      </c>
    </row>
    <row r="31" spans="2:46">
      <c r="B31" s="7" t="s">
        <v>68</v>
      </c>
      <c r="C31" s="115"/>
      <c r="D31" s="116">
        <v>4</v>
      </c>
      <c r="E31" s="143">
        <v>3.9948503591732476</v>
      </c>
      <c r="F31" s="143">
        <v>6.094944348109285E-4</v>
      </c>
      <c r="G31" s="117">
        <v>2.1502566880753924</v>
      </c>
      <c r="H31" s="131">
        <v>-2.5031253519047585E-3</v>
      </c>
      <c r="I31" s="131">
        <v>3.5404139370542161E-2</v>
      </c>
      <c r="J31" s="118">
        <v>2.1236496118807544</v>
      </c>
      <c r="L31" s="119"/>
      <c r="M31" s="120">
        <v>4</v>
      </c>
      <c r="N31" s="144">
        <v>3.9926838546691199</v>
      </c>
      <c r="O31" s="144">
        <v>6.1159453493404153E-4</v>
      </c>
      <c r="P31" s="121">
        <v>2.1452675091545306</v>
      </c>
      <c r="Q31" s="132">
        <v>1.0017846004317487E-3</v>
      </c>
      <c r="R31" s="132">
        <v>3.7183004103493754E-2</v>
      </c>
      <c r="S31" s="122">
        <v>2.0973934381430017</v>
      </c>
      <c r="U31" s="119"/>
      <c r="V31" s="120">
        <v>4</v>
      </c>
      <c r="W31" s="144">
        <v>3.9942893757833344</v>
      </c>
      <c r="X31" s="144">
        <v>6.1976165231914882E-4</v>
      </c>
      <c r="Y31" s="121">
        <v>2.1322151744142714</v>
      </c>
      <c r="Z31" s="132">
        <v>6.2586361629119744E-3</v>
      </c>
      <c r="AA31" s="132">
        <v>3.568362095816191E-2</v>
      </c>
      <c r="AB31" s="122">
        <v>2.127798821946044</v>
      </c>
      <c r="AD31" s="74"/>
      <c r="AE31" s="75">
        <v>4</v>
      </c>
      <c r="AF31" s="88">
        <v>3.9982214264589713</v>
      </c>
      <c r="AG31" s="88">
        <v>6.611055828082544E-4</v>
      </c>
      <c r="AH31" s="76">
        <v>2.2456465252310345</v>
      </c>
      <c r="AI31" s="86">
        <v>7.5031218173023562E-4</v>
      </c>
      <c r="AJ31" s="86">
        <v>3.540694155156008E-2</v>
      </c>
      <c r="AK31" s="77">
        <v>2.1353686860843459</v>
      </c>
      <c r="AL31" s="7"/>
      <c r="AM31" s="115"/>
      <c r="AN31" s="116">
        <v>4</v>
      </c>
      <c r="AO31" s="143">
        <v>3.9948598853536237</v>
      </c>
      <c r="AP31" s="143">
        <v>5.1587561710510893E-4</v>
      </c>
      <c r="AQ31" s="117">
        <v>2.062021930302981</v>
      </c>
      <c r="AR31" s="131">
        <v>5.7573544370390752E-3</v>
      </c>
      <c r="AS31" s="131">
        <v>3.8664218074281623E-2</v>
      </c>
      <c r="AT31" s="118">
        <v>2.1754446616058178</v>
      </c>
    </row>
    <row r="32" spans="2:46">
      <c r="B32" s="7" t="s">
        <v>69</v>
      </c>
      <c r="C32" s="115"/>
      <c r="D32" s="116">
        <v>5</v>
      </c>
      <c r="E32" s="143">
        <v>4.9985458735091388</v>
      </c>
      <c r="F32" s="143">
        <v>7.607600128930141E-4</v>
      </c>
      <c r="G32" s="117">
        <v>2.1534305897300579</v>
      </c>
      <c r="H32" s="131">
        <v>-4.0010080788124638E-3</v>
      </c>
      <c r="I32" s="131">
        <v>3.4875705967351817E-2</v>
      </c>
      <c r="J32" s="118">
        <v>2.1382795682376323</v>
      </c>
      <c r="L32" s="119"/>
      <c r="M32" s="120">
        <v>5</v>
      </c>
      <c r="N32" s="144">
        <v>4.9959176402303997</v>
      </c>
      <c r="O32" s="144">
        <v>7.6338539829167774E-4</v>
      </c>
      <c r="P32" s="121">
        <v>2.1483155538402428</v>
      </c>
      <c r="Q32" s="132">
        <v>-3.2024620804721972E-3</v>
      </c>
      <c r="R32" s="132">
        <v>3.4820463625662913E-2</v>
      </c>
      <c r="S32" s="122">
        <v>2.1400453283892951</v>
      </c>
      <c r="U32" s="119"/>
      <c r="V32" s="120">
        <v>5</v>
      </c>
      <c r="W32" s="144">
        <v>4.9973495336239324</v>
      </c>
      <c r="X32" s="144">
        <v>7.7423011203899472E-4</v>
      </c>
      <c r="Y32" s="121">
        <v>2.1338595951357573</v>
      </c>
      <c r="Z32" s="132">
        <v>2.0009650126901781E-4</v>
      </c>
      <c r="AA32" s="132">
        <v>3.5302605812836209E-2</v>
      </c>
      <c r="AB32" s="122">
        <v>2.1359306136092173</v>
      </c>
      <c r="AD32" s="74"/>
      <c r="AE32" s="75">
        <v>5</v>
      </c>
      <c r="AF32" s="88">
        <v>5.0023721984846041</v>
      </c>
      <c r="AG32" s="88">
        <v>8.2490977980313838E-4</v>
      </c>
      <c r="AH32" s="76">
        <v>2.2463262490997358</v>
      </c>
      <c r="AI32" s="86">
        <v>-4.7975866209008372E-3</v>
      </c>
      <c r="AJ32" s="86">
        <v>3.512909782078158E-2</v>
      </c>
      <c r="AK32" s="77">
        <v>2.1412804407843291</v>
      </c>
      <c r="AL32" s="7"/>
      <c r="AM32" s="115"/>
      <c r="AN32" s="116">
        <v>5</v>
      </c>
      <c r="AO32" s="143">
        <v>4.9983002823919414</v>
      </c>
      <c r="AP32" s="143">
        <v>6.4374454220189105E-4</v>
      </c>
      <c r="AQ32" s="117">
        <v>2.0624820917606308</v>
      </c>
      <c r="AR32" s="131">
        <v>-1.400465383517246E-3</v>
      </c>
      <c r="AS32" s="131">
        <v>3.8291981040163819E-2</v>
      </c>
      <c r="AT32" s="118">
        <v>2.192222978747254</v>
      </c>
    </row>
    <row r="33" spans="2:46">
      <c r="B33" s="7" t="s">
        <v>70</v>
      </c>
      <c r="C33" s="115"/>
      <c r="D33" s="116">
        <v>6</v>
      </c>
      <c r="E33" s="143">
        <v>5.9926805732686006</v>
      </c>
      <c r="F33" s="143">
        <v>9.1085991498276195E-4</v>
      </c>
      <c r="G33" s="117">
        <v>2.1551939971167138</v>
      </c>
      <c r="H33" s="131">
        <v>-6.6745497870968791E-3</v>
      </c>
      <c r="I33" s="131">
        <v>3.4658707748653227E-2</v>
      </c>
      <c r="J33" s="118">
        <v>2.1455419141174596</v>
      </c>
      <c r="L33" s="119"/>
      <c r="M33" s="120">
        <v>6</v>
      </c>
      <c r="N33" s="144">
        <v>5.9896208198361593</v>
      </c>
      <c r="O33" s="144">
        <v>9.1401122345331754E-4</v>
      </c>
      <c r="P33" s="121">
        <v>2.1500085478345943</v>
      </c>
      <c r="Q33" s="132">
        <v>-6.6779005221058538E-3</v>
      </c>
      <c r="R33" s="132">
        <v>3.4622652147999707E-2</v>
      </c>
      <c r="S33" s="122">
        <v>2.1468404312534979</v>
      </c>
      <c r="U33" s="119"/>
      <c r="V33" s="120">
        <v>6</v>
      </c>
      <c r="W33" s="144">
        <v>5.9916090759160232</v>
      </c>
      <c r="X33" s="144">
        <v>9.2751369784962914E-4</v>
      </c>
      <c r="Y33" s="121">
        <v>2.1347665993283402</v>
      </c>
      <c r="Z33" s="132">
        <v>-1.1682446255066143E-3</v>
      </c>
      <c r="AA33" s="132">
        <v>3.5090094683835907E-2</v>
      </c>
      <c r="AB33" s="122">
        <v>2.1407161894182249</v>
      </c>
      <c r="AD33" s="74"/>
      <c r="AE33" s="75">
        <v>6</v>
      </c>
      <c r="AF33" s="88">
        <v>5.9974221478249055</v>
      </c>
      <c r="AG33" s="88">
        <v>9.8725756350970164E-4</v>
      </c>
      <c r="AH33" s="76">
        <v>2.2466960447621105</v>
      </c>
      <c r="AI33" s="86">
        <v>-6.1691409075789114E-3</v>
      </c>
      <c r="AJ33" s="86">
        <v>3.4970775368034598E-2</v>
      </c>
      <c r="AK33" s="77">
        <v>2.1446495311637563</v>
      </c>
      <c r="AL33" s="7"/>
      <c r="AM33" s="115"/>
      <c r="AN33" s="116">
        <v>6</v>
      </c>
      <c r="AO33" s="143">
        <v>5.9925798541580484</v>
      </c>
      <c r="AP33" s="143">
        <v>7.7055037542047102E-4</v>
      </c>
      <c r="AQ33" s="117">
        <v>2.0627167651707259</v>
      </c>
      <c r="AR33" s="131">
        <v>-9.3448186821338455E-3</v>
      </c>
      <c r="AS33" s="131">
        <v>3.8099319622979098E-2</v>
      </c>
      <c r="AT33" s="118">
        <v>2.2021688395577241</v>
      </c>
    </row>
    <row r="34" spans="2:46">
      <c r="B34" s="7" t="s">
        <v>71</v>
      </c>
      <c r="C34" s="115"/>
      <c r="D34" s="116">
        <v>7</v>
      </c>
      <c r="E34" s="143">
        <v>6.9954760109184271</v>
      </c>
      <c r="F34" s="143">
        <v>1.0624250695576382E-3</v>
      </c>
      <c r="G34" s="117">
        <v>2.1562878731526141</v>
      </c>
      <c r="H34" s="131">
        <v>0</v>
      </c>
      <c r="I34" s="131">
        <v>3.4560056732901606E-2</v>
      </c>
      <c r="J34" s="118">
        <v>2.1491220083377258</v>
      </c>
      <c r="L34" s="119"/>
      <c r="M34" s="120">
        <v>7</v>
      </c>
      <c r="N34" s="144">
        <v>6.9916345278249592</v>
      </c>
      <c r="O34" s="144">
        <v>1.0660554277853447E-3</v>
      </c>
      <c r="P34" s="121">
        <v>2.1510582450010882</v>
      </c>
      <c r="Q34" s="132">
        <v>5.7208499444325316E-4</v>
      </c>
      <c r="R34" s="132">
        <v>4.2668066599234819E-2</v>
      </c>
      <c r="S34" s="122">
        <v>2.0950468428192695</v>
      </c>
      <c r="U34" s="119"/>
      <c r="V34" s="120">
        <v>7</v>
      </c>
      <c r="W34" s="144">
        <v>6.9936991659063876</v>
      </c>
      <c r="X34" s="144">
        <v>1.0821025153710995E-3</v>
      </c>
      <c r="Y34" s="121">
        <v>2.1353261653384323</v>
      </c>
      <c r="Z34" s="132">
        <v>3.5744751581937412E-3</v>
      </c>
      <c r="AA34" s="132">
        <v>3.4956095453931135E-2</v>
      </c>
      <c r="AB34" s="122">
        <v>2.1437645736839239</v>
      </c>
      <c r="AD34" s="74"/>
      <c r="AE34" s="75">
        <v>7</v>
      </c>
      <c r="AF34" s="88">
        <v>7.0007328439103542</v>
      </c>
      <c r="AG34" s="88">
        <v>1.1509692915366554E-3</v>
      </c>
      <c r="AH34" s="76">
        <v>2.2469225469949592</v>
      </c>
      <c r="AI34" s="86">
        <v>-2.8567621023052424E-4</v>
      </c>
      <c r="AJ34" s="86">
        <v>3.4869145051625632E-2</v>
      </c>
      <c r="AK34" s="77">
        <v>2.1467522632439726</v>
      </c>
      <c r="AL34" s="7"/>
      <c r="AM34" s="115"/>
      <c r="AN34" s="116">
        <v>7</v>
      </c>
      <c r="AO34" s="143">
        <v>6.9950101602001951</v>
      </c>
      <c r="AP34" s="143">
        <v>8.9230108832025895E-4</v>
      </c>
      <c r="AQ34" s="117">
        <v>2.0619797893028169</v>
      </c>
      <c r="AR34" s="131">
        <v>2.0014113951520029E-3</v>
      </c>
      <c r="AS34" s="131">
        <v>3.7985434400951354E-2</v>
      </c>
      <c r="AT34" s="118">
        <v>2.2085461632705661</v>
      </c>
    </row>
    <row r="35" spans="2:46">
      <c r="B35" s="7" t="s">
        <v>72</v>
      </c>
      <c r="C35" s="115"/>
      <c r="D35" s="116">
        <v>8</v>
      </c>
      <c r="E35" s="143">
        <v>7.9895507055654837</v>
      </c>
      <c r="F35" s="143">
        <v>1.2127696474019361E-3</v>
      </c>
      <c r="G35" s="117">
        <v>2.1570005109385626</v>
      </c>
      <c r="H35" s="131">
        <v>8.7611032281235679E-3</v>
      </c>
      <c r="I35" s="131">
        <v>3.4633179128241015E-2</v>
      </c>
      <c r="J35" s="118">
        <v>2.1464509929573063</v>
      </c>
      <c r="L35" s="119"/>
      <c r="M35" s="120">
        <v>8</v>
      </c>
      <c r="N35" s="144">
        <v>7.98518769789312</v>
      </c>
      <c r="O35" s="144">
        <v>1.2169140749488327E-3</v>
      </c>
      <c r="P35" s="121">
        <v>2.1517422389969507</v>
      </c>
      <c r="Q35" s="132">
        <v>1.0518975430240945E-2</v>
      </c>
      <c r="R35" s="132">
        <v>3.4581629149244515E-2</v>
      </c>
      <c r="S35" s="122">
        <v>2.1483081594436024</v>
      </c>
      <c r="U35" s="119"/>
      <c r="V35" s="120">
        <v>8</v>
      </c>
      <c r="W35" s="144">
        <v>7.9878386998046347</v>
      </c>
      <c r="X35" s="144">
        <v>1.2355257045789326E-3</v>
      </c>
      <c r="Y35" s="121">
        <v>2.1356899444743953</v>
      </c>
      <c r="Z35" s="132">
        <v>1.3394722258643391E-2</v>
      </c>
      <c r="AA35" s="132">
        <v>3.4866764657006492E-2</v>
      </c>
      <c r="AB35" s="122">
        <v>2.1457716940280727</v>
      </c>
      <c r="AD35" s="74"/>
      <c r="AE35" s="75">
        <v>8</v>
      </c>
      <c r="AF35" s="88">
        <v>7.9956327796899078</v>
      </c>
      <c r="AG35" s="88">
        <v>1.3133186304642333E-3</v>
      </c>
      <c r="AH35" s="76">
        <v>2.2470690297242397</v>
      </c>
      <c r="AI35" s="86">
        <v>9.7550465896618019E-3</v>
      </c>
      <c r="AJ35" s="86">
        <v>3.4800461607960041E-2</v>
      </c>
      <c r="AK35" s="77">
        <v>2.1481129701335027</v>
      </c>
      <c r="AL35" s="7"/>
      <c r="AM35" s="115"/>
      <c r="AN35" s="116">
        <v>8</v>
      </c>
      <c r="AO35" s="143">
        <v>7.9890897139472594</v>
      </c>
      <c r="AP35" s="143">
        <v>1.0183114850657409E-3</v>
      </c>
      <c r="AQ35" s="117">
        <v>2.0620628906411418</v>
      </c>
      <c r="AR35" s="131">
        <v>1.4394521221946769E-2</v>
      </c>
      <c r="AS35" s="131">
        <v>3.7913842821833549E-2</v>
      </c>
      <c r="AT35" s="118">
        <v>2.2127708251176181</v>
      </c>
    </row>
    <row r="36" spans="2:46">
      <c r="B36" s="7" t="s">
        <v>73</v>
      </c>
      <c r="C36" s="115"/>
      <c r="D36" s="116">
        <v>9</v>
      </c>
      <c r="E36" s="143">
        <v>8.9917460920912671</v>
      </c>
      <c r="F36" s="143">
        <v>1.3644078268093714E-3</v>
      </c>
      <c r="G36" s="117">
        <v>2.1574975331450812</v>
      </c>
      <c r="H36" s="131">
        <v>2.1129668372002208E-2</v>
      </c>
      <c r="I36" s="131">
        <v>3.4552389007754272E-2</v>
      </c>
      <c r="J36" s="118">
        <v>2.1493871656913162</v>
      </c>
      <c r="L36" s="119"/>
      <c r="M36" s="120">
        <v>9</v>
      </c>
      <c r="N36" s="144">
        <v>8.9867213753615989</v>
      </c>
      <c r="O36" s="144">
        <v>1.3690504001406109E-3</v>
      </c>
      <c r="P36" s="121">
        <v>2.1522191904309667</v>
      </c>
      <c r="Q36" s="132">
        <v>2.2253995828590258E-2</v>
      </c>
      <c r="R36" s="132">
        <v>3.4541387376746398E-2</v>
      </c>
      <c r="S36" s="122">
        <v>2.1497983621787911</v>
      </c>
      <c r="U36" s="119"/>
      <c r="V36" s="120">
        <v>9</v>
      </c>
      <c r="W36" s="144">
        <v>8.9898887869970512</v>
      </c>
      <c r="X36" s="144">
        <v>1.3902106545487232E-3</v>
      </c>
      <c r="Y36" s="121">
        <v>2.1359430911851756</v>
      </c>
      <c r="Z36" s="132">
        <v>2.4248305563683716E-2</v>
      </c>
      <c r="AA36" s="132">
        <v>3.480305507695701E-2</v>
      </c>
      <c r="AB36" s="122">
        <v>2.1471660173676579</v>
      </c>
      <c r="AD36" s="74"/>
      <c r="AE36" s="75">
        <v>9</v>
      </c>
      <c r="AF36" s="88">
        <v>8.9988334658308098</v>
      </c>
      <c r="AG36" s="88">
        <v>1.4770292190093837E-3</v>
      </c>
      <c r="AH36" s="76">
        <v>2.247170682097114</v>
      </c>
      <c r="AI36" s="86">
        <v>2.2002222920624166E-2</v>
      </c>
      <c r="AJ36" s="86">
        <v>3.4750900213838747E-2</v>
      </c>
      <c r="AK36" s="77">
        <v>2.1490430200971198</v>
      </c>
      <c r="AL36" s="7"/>
      <c r="AM36" s="115"/>
      <c r="AN36" s="116">
        <v>9</v>
      </c>
      <c r="AO36" s="143">
        <v>8.9913700064751207</v>
      </c>
      <c r="AP36" s="143">
        <v>1.1304600396244082E-3</v>
      </c>
      <c r="AQ36" s="117">
        <v>2.060512217986965</v>
      </c>
      <c r="AR36" s="131">
        <v>2.2910682806734452E-2</v>
      </c>
      <c r="AS36" s="131">
        <v>3.7865436599769139E-2</v>
      </c>
      <c r="AT36" s="118">
        <v>2.2157301697992038</v>
      </c>
    </row>
    <row r="37" spans="2:46">
      <c r="B37" s="7" t="s">
        <v>74</v>
      </c>
      <c r="C37" s="115"/>
      <c r="D37" s="116" t="s">
        <v>269</v>
      </c>
      <c r="E37" s="143">
        <v>9.9858907927027953</v>
      </c>
      <c r="F37" s="143">
        <v>1.5148733399660119E-3</v>
      </c>
      <c r="G37" s="117">
        <v>2.157852436736174</v>
      </c>
      <c r="H37" s="131">
        <v>3.4046715334226062E-2</v>
      </c>
      <c r="I37" s="131">
        <v>3.4530786952490691E-2</v>
      </c>
      <c r="J37" s="118">
        <v>2.1501945422902744</v>
      </c>
      <c r="L37" s="119"/>
      <c r="M37" s="120" t="s">
        <v>269</v>
      </c>
      <c r="N37" s="144">
        <v>9.9802945467014403</v>
      </c>
      <c r="O37" s="144">
        <v>1.5200233216949724E-3</v>
      </c>
      <c r="P37" s="121">
        <v>2.1525597803080769</v>
      </c>
      <c r="Q37" s="132">
        <v>3.6069359107139452E-2</v>
      </c>
      <c r="R37" s="132">
        <v>3.452471916655539E-2</v>
      </c>
      <c r="S37" s="122">
        <v>2.1504234571835488</v>
      </c>
      <c r="U37" s="119"/>
      <c r="V37" s="120" t="s">
        <v>269</v>
      </c>
      <c r="W37" s="144">
        <v>9.9840383215947863</v>
      </c>
      <c r="X37" s="144">
        <v>1.543704499888891E-3</v>
      </c>
      <c r="Y37" s="121">
        <v>2.1361236235959833</v>
      </c>
      <c r="Z37" s="132">
        <v>3.9461101538710006E-2</v>
      </c>
      <c r="AA37" s="132">
        <v>3.4756622523482834E-2</v>
      </c>
      <c r="AB37" s="122">
        <v>2.1481457202437229</v>
      </c>
      <c r="AD37" s="74"/>
      <c r="AE37" s="75" t="s">
        <v>269</v>
      </c>
      <c r="AF37" s="88">
        <v>9.9937734052265625</v>
      </c>
      <c r="AG37" s="88">
        <v>1.6393964182611523E-3</v>
      </c>
      <c r="AH37" s="76">
        <v>2.2472429893631318</v>
      </c>
      <c r="AI37" s="86">
        <v>3.632157829743575E-2</v>
      </c>
      <c r="AJ37" s="86">
        <v>3.4714468823970369E-2</v>
      </c>
      <c r="AK37" s="77">
        <v>2.1496838409970422</v>
      </c>
      <c r="AL37" s="7"/>
      <c r="AM37" s="115"/>
      <c r="AN37" s="116">
        <v>10</v>
      </c>
      <c r="AO37" s="143">
        <v>9.9855195665288505</v>
      </c>
      <c r="AP37" s="143">
        <v>1.2020661047791449E-3</v>
      </c>
      <c r="AQ37" s="117">
        <v>2.0558475199345829</v>
      </c>
      <c r="AR37" s="131">
        <v>3.7053372219249099E-2</v>
      </c>
      <c r="AS37" s="131">
        <v>3.7831909652559989E-2</v>
      </c>
      <c r="AT37" s="118">
        <v>2.217831537152184</v>
      </c>
    </row>
    <row r="38" spans="2:46">
      <c r="B38" s="69"/>
      <c r="C38" s="115"/>
      <c r="D38" s="134"/>
      <c r="E38" s="134"/>
      <c r="F38" s="134"/>
      <c r="G38" s="135"/>
      <c r="H38" s="134"/>
      <c r="I38" s="134"/>
      <c r="J38" s="136"/>
      <c r="L38" s="119"/>
      <c r="M38" s="137"/>
      <c r="N38" s="137"/>
      <c r="O38" s="137"/>
      <c r="P38" s="138"/>
      <c r="Q38" s="137"/>
      <c r="R38" s="137"/>
      <c r="S38" s="139"/>
      <c r="U38" s="119"/>
      <c r="V38" s="137"/>
      <c r="W38" s="137"/>
      <c r="X38" s="137"/>
      <c r="Y38" s="138"/>
      <c r="Z38" s="137"/>
      <c r="AA38" s="137"/>
      <c r="AB38" s="139"/>
      <c r="AD38" s="74"/>
      <c r="AE38" s="83"/>
      <c r="AF38" s="83"/>
      <c r="AG38" s="83"/>
      <c r="AH38" s="84"/>
      <c r="AI38" s="83"/>
      <c r="AJ38" s="83"/>
      <c r="AK38" s="85"/>
      <c r="AL38" s="69"/>
      <c r="AM38" s="115"/>
      <c r="AN38" s="134"/>
      <c r="AO38" s="134"/>
      <c r="AP38" s="134"/>
      <c r="AQ38" s="135"/>
      <c r="AR38" s="134"/>
      <c r="AS38" s="134"/>
      <c r="AT38" s="136"/>
    </row>
    <row r="39" spans="2:46">
      <c r="B39" s="7" t="s">
        <v>55</v>
      </c>
      <c r="C39" s="115" t="s">
        <v>312</v>
      </c>
      <c r="D39" s="116">
        <v>1</v>
      </c>
      <c r="E39" s="141">
        <f>0.01001*1000</f>
        <v>10.01</v>
      </c>
      <c r="F39" s="145">
        <f>0.000009*1000</f>
        <v>9.0000000000000011E-3</v>
      </c>
      <c r="G39" s="117">
        <v>2.1351585277221945</v>
      </c>
      <c r="H39" s="140">
        <v>2.99693053734751E-2</v>
      </c>
      <c r="I39" s="140">
        <v>0.256395978363955</v>
      </c>
      <c r="J39" s="118">
        <v>2.2484967486200942</v>
      </c>
      <c r="L39" s="119" t="s">
        <v>313</v>
      </c>
      <c r="M39" s="120">
        <v>1</v>
      </c>
      <c r="N39" s="142">
        <v>10.005836</v>
      </c>
      <c r="O39" s="146">
        <v>1.7080000000000001E-3</v>
      </c>
      <c r="P39" s="121">
        <v>2.0752028533136793</v>
      </c>
      <c r="Q39" s="133">
        <v>3.6976654893246488E-2</v>
      </c>
      <c r="R39" s="133">
        <v>4.0658022413615186E-2</v>
      </c>
      <c r="S39" s="122">
        <v>2.0748616621658509</v>
      </c>
      <c r="U39" s="119" t="s">
        <v>314</v>
      </c>
      <c r="V39" s="120">
        <v>1</v>
      </c>
      <c r="W39" s="142">
        <v>10.0116</v>
      </c>
      <c r="X39" s="146">
        <v>1.6999999999999999E-3</v>
      </c>
      <c r="Y39" s="121">
        <v>2.0885054293286829</v>
      </c>
      <c r="Z39" s="133">
        <v>4.0950534807552334E-2</v>
      </c>
      <c r="AA39" s="133">
        <v>4.8840005989845496E-2</v>
      </c>
      <c r="AB39" s="122">
        <v>2.0674174985618916</v>
      </c>
      <c r="AD39" s="74" t="s">
        <v>238</v>
      </c>
      <c r="AE39" s="75">
        <v>1</v>
      </c>
      <c r="AF39" s="88">
        <v>10.021205885035201</v>
      </c>
      <c r="AG39" s="88">
        <v>1.6624077829409626E-3</v>
      </c>
      <c r="AH39" s="76">
        <v>2.220221936632067</v>
      </c>
      <c r="AI39" s="86">
        <v>4.0912070301598963E-2</v>
      </c>
      <c r="AJ39" s="86">
        <v>4.4109422790355936E-2</v>
      </c>
      <c r="AK39" s="77">
        <v>2.0612371722288789</v>
      </c>
      <c r="AL39" s="7"/>
      <c r="AM39" s="115" t="s">
        <v>312</v>
      </c>
      <c r="AN39" s="116">
        <v>1</v>
      </c>
      <c r="AO39" s="141">
        <v>10.01270201531691</v>
      </c>
      <c r="AP39" s="145">
        <v>1.3724227673510461E-3</v>
      </c>
      <c r="AQ39" s="117">
        <v>2.0446893330285159</v>
      </c>
      <c r="AR39" s="140">
        <v>3.695277985254989E-2</v>
      </c>
      <c r="AS39" s="140">
        <v>5.5732652786123632E-2</v>
      </c>
      <c r="AT39" s="118">
        <v>2.018761064365556</v>
      </c>
    </row>
    <row r="40" spans="2:46">
      <c r="B40" s="7" t="s">
        <v>56</v>
      </c>
      <c r="C40" s="115" t="s">
        <v>236</v>
      </c>
      <c r="D40" s="116">
        <v>2</v>
      </c>
      <c r="E40" s="145">
        <f>0.0200017041347912*1000</f>
        <v>20.001704134791201</v>
      </c>
      <c r="F40" s="145">
        <f>9.41146875959135E-06*1000</f>
        <v>9.4114687595913491E-3</v>
      </c>
      <c r="G40" s="117">
        <v>2.110718107230027</v>
      </c>
      <c r="H40" s="140">
        <v>3.9995036997748312E-2</v>
      </c>
      <c r="I40" s="140">
        <v>0.13040621939903219</v>
      </c>
      <c r="J40" s="118">
        <v>2.2151769651875965</v>
      </c>
      <c r="L40" s="119" t="s">
        <v>236</v>
      </c>
      <c r="M40" s="120">
        <v>2</v>
      </c>
      <c r="N40" s="146">
        <v>19.994771266703999</v>
      </c>
      <c r="O40" s="146">
        <v>3.1296410120622113E-3</v>
      </c>
      <c r="P40" s="121">
        <v>2.1228856445451076</v>
      </c>
      <c r="Q40" s="133">
        <v>2.6505665502787351E-2</v>
      </c>
      <c r="R40" s="133">
        <v>3.59449051017545E-2</v>
      </c>
      <c r="S40" s="122">
        <v>2.1125235406433358</v>
      </c>
      <c r="U40" s="119" t="s">
        <v>236</v>
      </c>
      <c r="V40" s="120">
        <v>2</v>
      </c>
      <c r="W40" s="144">
        <v>20.000498910926233</v>
      </c>
      <c r="X40" s="144">
        <v>3.1444756079831537E-3</v>
      </c>
      <c r="Y40" s="121">
        <v>2.1195846280131776</v>
      </c>
      <c r="Z40" s="133">
        <v>2.9497852800193833E-2</v>
      </c>
      <c r="AA40" s="133">
        <v>3.8050550586521951E-2</v>
      </c>
      <c r="AB40" s="122">
        <v>2.0844080100876687</v>
      </c>
      <c r="AD40" s="74" t="s">
        <v>236</v>
      </c>
      <c r="AE40" s="75">
        <v>2</v>
      </c>
      <c r="AF40" s="88">
        <v>20.020709808282309</v>
      </c>
      <c r="AG40" s="88">
        <v>3.2844668216827802E-3</v>
      </c>
      <c r="AH40" s="76">
        <v>2.2399821129277853</v>
      </c>
      <c r="AI40" s="86">
        <v>2.946864221182155E-2</v>
      </c>
      <c r="AJ40" s="86">
        <v>3.6828452785982208E-2</v>
      </c>
      <c r="AK40" s="77">
        <v>2.097996701581426</v>
      </c>
      <c r="AL40" s="7"/>
      <c r="AM40" s="115" t="s">
        <v>236</v>
      </c>
      <c r="AN40" s="116">
        <v>2</v>
      </c>
      <c r="AO40" s="145">
        <v>20.004402138634219</v>
      </c>
      <c r="AP40" s="145">
        <v>2.6271823487962111E-3</v>
      </c>
      <c r="AQ40" s="117">
        <v>2.0586947418483699</v>
      </c>
      <c r="AR40" s="140">
        <v>2.8493510648591722E-2</v>
      </c>
      <c r="AS40" s="140">
        <v>4.2136298673457744E-2</v>
      </c>
      <c r="AT40" s="118">
        <v>2.0906972967999939</v>
      </c>
    </row>
    <row r="41" spans="2:46">
      <c r="B41" s="7" t="s">
        <v>57</v>
      </c>
      <c r="C41" s="115"/>
      <c r="D41" s="116">
        <v>3</v>
      </c>
      <c r="E41" s="145">
        <f>0.0300115569690475*1000</f>
        <v>30.011556969047501</v>
      </c>
      <c r="F41" s="145">
        <f>9.86066487979601E-06*1000</f>
        <v>9.8606648797960102E-3</v>
      </c>
      <c r="G41" s="117">
        <v>2.0844930430551152</v>
      </c>
      <c r="H41" s="140">
        <v>2.6655361390081848E-2</v>
      </c>
      <c r="I41" s="140">
        <v>8.9258707498885259E-2</v>
      </c>
      <c r="J41" s="118">
        <v>2.1739002231017399</v>
      </c>
      <c r="L41" s="119"/>
      <c r="M41" s="120">
        <v>3</v>
      </c>
      <c r="N41" s="146">
        <v>30.000407424623997</v>
      </c>
      <c r="O41" s="146">
        <v>4.6213425936250958E-3</v>
      </c>
      <c r="P41" s="121">
        <v>2.1387381791265323</v>
      </c>
      <c r="Q41" s="133">
        <v>1.7998896960205783E-2</v>
      </c>
      <c r="R41" s="133">
        <v>3.5201613133966053E-2</v>
      </c>
      <c r="S41" s="122">
        <v>2.1287924629251882</v>
      </c>
      <c r="U41" s="119"/>
      <c r="V41" s="120">
        <v>3</v>
      </c>
      <c r="W41" s="144">
        <v>30.011899146317283</v>
      </c>
      <c r="X41" s="144">
        <v>4.6727309106092754E-3</v>
      </c>
      <c r="Y41" s="121">
        <v>2.1286336389821199</v>
      </c>
      <c r="Z41" s="133">
        <v>2.0990669601597071E-2</v>
      </c>
      <c r="AA41" s="133">
        <v>3.6078865515880978E-2</v>
      </c>
      <c r="AB41" s="122">
        <v>2.1100020208670807</v>
      </c>
      <c r="AD41" s="74"/>
      <c r="AE41" s="75">
        <v>3</v>
      </c>
      <c r="AF41" s="88">
        <v>30.041615666196012</v>
      </c>
      <c r="AG41" s="88">
        <v>4.9170021569003262E-3</v>
      </c>
      <c r="AH41" s="76">
        <v>2.2441238967691435</v>
      </c>
      <c r="AI41" s="86">
        <v>2.063744784804886E-2</v>
      </c>
      <c r="AJ41" s="86">
        <v>3.5565494415031283E-2</v>
      </c>
      <c r="AK41" s="77">
        <v>2.1207634693028763</v>
      </c>
      <c r="AL41" s="7"/>
      <c r="AM41" s="115"/>
      <c r="AN41" s="116">
        <v>3</v>
      </c>
      <c r="AO41" s="145">
        <v>30.016804126922565</v>
      </c>
      <c r="AP41" s="145">
        <v>3.972820808266447E-3</v>
      </c>
      <c r="AQ41" s="117">
        <v>2.0640835212985338</v>
      </c>
      <c r="AR41" s="140">
        <v>1.9988650811294847E-2</v>
      </c>
      <c r="AS41" s="140">
        <v>3.9586611843663418E-2</v>
      </c>
      <c r="AT41" s="118">
        <v>2.1432138718975331</v>
      </c>
    </row>
    <row r="42" spans="2:46">
      <c r="B42" s="7" t="s">
        <v>58</v>
      </c>
      <c r="C42" s="115"/>
      <c r="D42" s="116">
        <v>4</v>
      </c>
      <c r="E42" s="145">
        <f>0.0400154092920633*1000</f>
        <v>40.015409292063296</v>
      </c>
      <c r="F42" s="145">
        <f>0.0000104987403955649*1000</f>
        <v>1.0498740395564901E-2</v>
      </c>
      <c r="G42" s="117">
        <v>2.0652358619948092</v>
      </c>
      <c r="H42" s="140">
        <v>4.2481982215442957E-2</v>
      </c>
      <c r="I42" s="140">
        <v>6.9652616691876987E-2</v>
      </c>
      <c r="J42" s="118">
        <v>2.1356288357311652</v>
      </c>
      <c r="L42" s="119"/>
      <c r="M42" s="120">
        <v>4</v>
      </c>
      <c r="N42" s="146">
        <v>40.001043264623995</v>
      </c>
      <c r="O42" s="146">
        <v>6.1281071079481737E-3</v>
      </c>
      <c r="P42" s="121">
        <v>2.1451102946026119</v>
      </c>
      <c r="Q42" s="133">
        <v>1.1749133088627149E-2</v>
      </c>
      <c r="R42" s="133">
        <v>3.504448937566737E-2</v>
      </c>
      <c r="S42" s="122">
        <v>2.133083192919051</v>
      </c>
      <c r="U42" s="119"/>
      <c r="V42" s="120">
        <v>4</v>
      </c>
      <c r="W42" s="132">
        <v>40.012898654241923</v>
      </c>
      <c r="X42" s="132">
        <v>6.2089767369026376E-3</v>
      </c>
      <c r="Y42" s="121">
        <v>2.1321289565259476</v>
      </c>
      <c r="Z42" s="133">
        <v>1.549426205986976E-2</v>
      </c>
      <c r="AA42" s="133">
        <v>3.5474519452757529E-2</v>
      </c>
      <c r="AB42" s="122">
        <v>2.1224974908288043</v>
      </c>
      <c r="AD42" s="74"/>
      <c r="AE42" s="75">
        <v>4</v>
      </c>
      <c r="AF42" s="86">
        <v>40.053020665262395</v>
      </c>
      <c r="AG42" s="86">
        <v>6.5495271887414481E-3</v>
      </c>
      <c r="AH42" s="76">
        <v>2.2456107484703618</v>
      </c>
      <c r="AI42" s="86">
        <v>1.5229377268238262E-2</v>
      </c>
      <c r="AJ42" s="86">
        <v>3.5195614552460765E-2</v>
      </c>
      <c r="AK42" s="77">
        <v>2.129803351023869</v>
      </c>
      <c r="AL42" s="7"/>
      <c r="AM42" s="115"/>
      <c r="AN42" s="116">
        <v>4</v>
      </c>
      <c r="AO42" s="145">
        <v>40.020305313363458</v>
      </c>
      <c r="AP42" s="145">
        <v>5.2439430361900892E-3</v>
      </c>
      <c r="AQ42" s="117">
        <v>2.064267686632502</v>
      </c>
      <c r="AR42" s="140">
        <v>1.3493047349825361E-2</v>
      </c>
      <c r="AS42" s="140">
        <v>3.879981143213284E-2</v>
      </c>
      <c r="AT42" s="118">
        <v>2.169805980313257</v>
      </c>
    </row>
    <row r="43" spans="2:46">
      <c r="B43" s="7" t="s">
        <v>59</v>
      </c>
      <c r="C43" s="115"/>
      <c r="D43" s="116">
        <v>5</v>
      </c>
      <c r="E43" s="145">
        <f>0.0500142611890455*1000</f>
        <v>50.014261189045499</v>
      </c>
      <c r="F43" s="145">
        <f>0.0000113105078928091*1000</f>
        <v>1.13105078928091E-2</v>
      </c>
      <c r="G43" s="117">
        <v>2.0552782299028385</v>
      </c>
      <c r="H43" s="140">
        <v>3.3988983651355796E-2</v>
      </c>
      <c r="I43" s="140">
        <v>5.8700099579989271E-2</v>
      </c>
      <c r="J43" s="118">
        <v>2.1058737982825098</v>
      </c>
      <c r="L43" s="119"/>
      <c r="M43" s="120">
        <v>5</v>
      </c>
      <c r="N43" s="146">
        <v>49.995778729478396</v>
      </c>
      <c r="O43" s="146">
        <v>7.6400034366144488E-3</v>
      </c>
      <c r="P43" s="121">
        <v>2.1482236841073363</v>
      </c>
      <c r="Q43" s="133">
        <v>8.6003158651967622E-3</v>
      </c>
      <c r="R43" s="133">
        <v>3.5078205094771553E-2</v>
      </c>
      <c r="S43" s="122">
        <v>2.132314390329265</v>
      </c>
      <c r="U43" s="119"/>
      <c r="V43" s="120">
        <v>5</v>
      </c>
      <c r="W43" s="132">
        <v>50.023598840668896</v>
      </c>
      <c r="X43" s="132">
        <v>7.7503979173590863E-3</v>
      </c>
      <c r="Y43" s="121">
        <v>2.1338119030085054</v>
      </c>
      <c r="Z43" s="133">
        <v>1.15939729382377E-2</v>
      </c>
      <c r="AA43" s="133">
        <v>3.5264630964172858E-2</v>
      </c>
      <c r="AB43" s="122">
        <v>2.1276217195816929</v>
      </c>
      <c r="AD43" s="74"/>
      <c r="AE43" s="75">
        <v>5</v>
      </c>
      <c r="AF43" s="86">
        <v>50.069326107313188</v>
      </c>
      <c r="AG43" s="86">
        <v>8.1834428707813905E-3</v>
      </c>
      <c r="AH43" s="76">
        <v>2.2463065400605888</v>
      </c>
      <c r="AI43" s="86">
        <v>1.0784737991430447E-2</v>
      </c>
      <c r="AJ43" s="86">
        <v>3.5089765968379337E-2</v>
      </c>
      <c r="AK43" s="77">
        <v>2.1326330483656957</v>
      </c>
      <c r="AL43" s="7"/>
      <c r="AM43" s="115"/>
      <c r="AN43" s="116">
        <v>5</v>
      </c>
      <c r="AO43" s="145">
        <v>50.029407004337585</v>
      </c>
      <c r="AP43" s="145">
        <v>6.5971801585010441E-3</v>
      </c>
      <c r="AQ43" s="117">
        <v>2.0658604789371089</v>
      </c>
      <c r="AR43" s="140">
        <v>9.394402961597919E-3</v>
      </c>
      <c r="AS43" s="140">
        <v>3.85032668573305E-2</v>
      </c>
      <c r="AT43" s="118">
        <v>2.1823222540270359</v>
      </c>
    </row>
    <row r="44" spans="2:46">
      <c r="B44" s="7" t="s">
        <v>60</v>
      </c>
      <c r="C44" s="115"/>
      <c r="D44" s="116">
        <v>6</v>
      </c>
      <c r="E44" s="145">
        <f>0.0600241140233018*1000</f>
        <v>60.024114023301799</v>
      </c>
      <c r="F44" s="145">
        <f>0.0000122697963127539*1000</f>
        <v>1.22697963127539E-2</v>
      </c>
      <c r="G44" s="117">
        <v>2.0531101311035003</v>
      </c>
      <c r="H44" s="140">
        <v>2.8320849604363676E-2</v>
      </c>
      <c r="I44" s="140">
        <v>5.2033096406282175E-2</v>
      </c>
      <c r="J44" s="118">
        <v>2.08551098624711</v>
      </c>
      <c r="L44" s="119"/>
      <c r="M44" s="120">
        <v>6</v>
      </c>
      <c r="N44" s="146">
        <v>60.001314881039995</v>
      </c>
      <c r="O44" s="146">
        <v>9.1564734010971625E-3</v>
      </c>
      <c r="P44" s="121">
        <v>2.1499632124902361</v>
      </c>
      <c r="Q44" s="133">
        <v>0</v>
      </c>
      <c r="R44" s="133">
        <v>3.4601307027454509E-2</v>
      </c>
      <c r="S44" s="122">
        <v>2.1476269843891016</v>
      </c>
      <c r="U44" s="119"/>
      <c r="V44" s="120">
        <v>6</v>
      </c>
      <c r="W44" s="132">
        <v>60.034799062070206</v>
      </c>
      <c r="X44" s="132">
        <v>9.2937056073533874E-3</v>
      </c>
      <c r="Y44" s="121">
        <v>2.134743364471122</v>
      </c>
      <c r="Z44" s="133">
        <v>5.4965489526611951E-3</v>
      </c>
      <c r="AA44" s="133">
        <v>3.5220410834392327E-2</v>
      </c>
      <c r="AB44" s="122">
        <v>2.1288151860648461</v>
      </c>
      <c r="AD44" s="74"/>
      <c r="AE44" s="75">
        <v>6</v>
      </c>
      <c r="AF44" s="86">
        <v>60.090131956186404</v>
      </c>
      <c r="AG44" s="86">
        <v>9.8183838004512903E-3</v>
      </c>
      <c r="AH44" s="76">
        <v>2.2466865645868932</v>
      </c>
      <c r="AI44" s="86">
        <v>4.8259456348959144E-3</v>
      </c>
      <c r="AJ44" s="86">
        <v>3.5100549639919813E-2</v>
      </c>
      <c r="AK44" s="77">
        <v>2.1323600945813834</v>
      </c>
      <c r="AL44" s="7"/>
      <c r="AM44" s="115"/>
      <c r="AN44" s="116">
        <v>6</v>
      </c>
      <c r="AO44" s="145">
        <v>60.042109019654504</v>
      </c>
      <c r="AP44" s="145">
        <v>7.8526105863660593E-3</v>
      </c>
      <c r="AQ44" s="117">
        <v>2.0651467378195969</v>
      </c>
      <c r="AR44" s="140">
        <v>-1.1824943983259471E-2</v>
      </c>
      <c r="AS44" s="140">
        <v>3.840078532271804E-2</v>
      </c>
      <c r="AT44" s="118">
        <v>2.1873204012174789</v>
      </c>
    </row>
    <row r="45" spans="2:46">
      <c r="B45" s="7" t="s">
        <v>61</v>
      </c>
      <c r="C45" s="115"/>
      <c r="D45" s="116">
        <v>7</v>
      </c>
      <c r="E45" s="145">
        <f>0.0700159653238367*1000</f>
        <v>70.01596532383671</v>
      </c>
      <c r="F45" s="145">
        <f>0.0000133440543031849*1000</f>
        <v>1.33440543031849E-2</v>
      </c>
      <c r="G45" s="117">
        <v>2.0561477387954339</v>
      </c>
      <c r="H45" s="131">
        <v>3.2848373480510326E-2</v>
      </c>
      <c r="I45" s="131">
        <v>4.7773418769283094E-2</v>
      </c>
      <c r="J45" s="118">
        <v>2.0730963564171927</v>
      </c>
      <c r="L45" s="119"/>
      <c r="M45" s="120">
        <v>7</v>
      </c>
      <c r="N45" s="146">
        <v>69.989949958031985</v>
      </c>
      <c r="O45" s="146">
        <v>1.0672034956781354E-2</v>
      </c>
      <c r="P45" s="121">
        <v>2.1510266839481553</v>
      </c>
      <c r="Q45" s="132">
        <v>1.1572538107052175E-2</v>
      </c>
      <c r="R45" s="132">
        <v>3.5239241749614909E-2</v>
      </c>
      <c r="S45" s="122">
        <v>2.1286152885260328</v>
      </c>
      <c r="U45" s="119"/>
      <c r="V45" s="120">
        <v>7</v>
      </c>
      <c r="W45" s="132">
        <v>70.02339770263103</v>
      </c>
      <c r="X45" s="132">
        <v>1.0834549366309686E-2</v>
      </c>
      <c r="Y45" s="121">
        <v>2.1353099509051012</v>
      </c>
      <c r="Z45" s="132">
        <v>1.5851085937199787E-2</v>
      </c>
      <c r="AA45" s="132">
        <v>3.5266401899229707E-2</v>
      </c>
      <c r="AB45" s="122">
        <v>2.1277828489650479</v>
      </c>
      <c r="AD45" s="74"/>
      <c r="AE45" s="75">
        <v>7</v>
      </c>
      <c r="AF45" s="86">
        <v>70.089335852312004</v>
      </c>
      <c r="AG45" s="86">
        <v>1.1449964695501379E-2</v>
      </c>
      <c r="AH45" s="76">
        <v>2.2469159449117</v>
      </c>
      <c r="AI45" s="86">
        <v>1.4980452757419259E-2</v>
      </c>
      <c r="AJ45" s="86">
        <v>3.5179227273623652E-2</v>
      </c>
      <c r="AK45" s="77">
        <v>2.1303650500211537</v>
      </c>
      <c r="AL45" s="7"/>
      <c r="AM45" s="115"/>
      <c r="AN45" s="116">
        <v>7</v>
      </c>
      <c r="AO45" s="145">
        <v>70.033109079905145</v>
      </c>
      <c r="AP45" s="145">
        <v>9.155441462624956E-3</v>
      </c>
      <c r="AQ45" s="117">
        <v>2.065332995525289</v>
      </c>
      <c r="AR45" s="131">
        <v>1.270817777956924E-2</v>
      </c>
      <c r="AS45" s="131">
        <v>3.839741064454491E-2</v>
      </c>
      <c r="AT45" s="118">
        <v>2.188028252389945</v>
      </c>
    </row>
    <row r="46" spans="2:46">
      <c r="B46" s="7" t="s">
        <v>62</v>
      </c>
      <c r="C46" s="115"/>
      <c r="D46" s="116">
        <v>8</v>
      </c>
      <c r="E46" s="145">
        <f>0.0800248180728863*1000</f>
        <v>80.024818072886305</v>
      </c>
      <c r="F46" s="145">
        <f>0.0000145107410366389*1000</f>
        <v>1.4510741036638901E-2</v>
      </c>
      <c r="G46" s="117">
        <v>2.0621232965672465</v>
      </c>
      <c r="H46" s="131">
        <v>2.4991275086698191E-2</v>
      </c>
      <c r="I46" s="131">
        <v>4.495094985730376E-2</v>
      </c>
      <c r="J46" s="118">
        <v>2.0663909133612317</v>
      </c>
      <c r="L46" s="119"/>
      <c r="M46" s="120">
        <v>8</v>
      </c>
      <c r="N46" s="146">
        <v>79.995186090518388</v>
      </c>
      <c r="O46" s="146">
        <v>1.2191141288725459E-2</v>
      </c>
      <c r="P46" s="121">
        <v>2.1517248561478035</v>
      </c>
      <c r="Q46" s="132">
        <v>2.1250265085657277E-2</v>
      </c>
      <c r="R46" s="132">
        <v>3.532721379145843E-2</v>
      </c>
      <c r="S46" s="122">
        <v>2.1267153928579097</v>
      </c>
      <c r="U46" s="119"/>
      <c r="V46" s="120">
        <v>8</v>
      </c>
      <c r="W46" s="132">
        <v>80.034497917037484</v>
      </c>
      <c r="X46" s="132">
        <v>1.2379499576817006E-2</v>
      </c>
      <c r="Y46" s="121">
        <v>2.1356811070939781</v>
      </c>
      <c r="Z46" s="132">
        <v>2.5362848923174041E-2</v>
      </c>
      <c r="AA46" s="132">
        <v>3.5372798865902416E-2</v>
      </c>
      <c r="AB46" s="122">
        <v>2.1254192375250547</v>
      </c>
      <c r="AD46" s="74"/>
      <c r="AE46" s="75">
        <v>8</v>
      </c>
      <c r="AF46" s="86">
        <v>80.109941683104225</v>
      </c>
      <c r="AG46" s="86">
        <v>1.3085140229055166E-2</v>
      </c>
      <c r="AH46" s="76">
        <v>2.247065459453256</v>
      </c>
      <c r="AI46" s="86">
        <v>2.434085228405317E-2</v>
      </c>
      <c r="AJ46" s="86">
        <v>3.5306838250745425E-2</v>
      </c>
      <c r="AK46" s="77">
        <v>2.1273440883020731</v>
      </c>
      <c r="AL46" s="7"/>
      <c r="AM46" s="115"/>
      <c r="AN46" s="116">
        <v>8</v>
      </c>
      <c r="AO46" s="145">
        <v>80.045111032155432</v>
      </c>
      <c r="AP46" s="145">
        <v>1.0540874096176239E-2</v>
      </c>
      <c r="AQ46" s="117">
        <v>2.066474039595112</v>
      </c>
      <c r="AR46" s="131">
        <v>2.2362219276208718E-2</v>
      </c>
      <c r="AS46" s="131">
        <v>3.8456147647708223E-2</v>
      </c>
      <c r="AT46" s="118">
        <v>2.1861300130166339</v>
      </c>
    </row>
    <row r="47" spans="2:46">
      <c r="B47" s="7" t="s">
        <v>63</v>
      </c>
      <c r="C47" s="115"/>
      <c r="D47" s="116">
        <v>9</v>
      </c>
      <c r="E47" s="145">
        <f>0.0900276703106953*1000</f>
        <v>90.027670310695314</v>
      </c>
      <c r="F47" s="145">
        <f>0.0000157461269271074*1000</f>
        <v>1.57461269271074E-2</v>
      </c>
      <c r="G47" s="117">
        <v>2.0694298882468956</v>
      </c>
      <c r="H47" s="131">
        <v>2.7768160546092758E-2</v>
      </c>
      <c r="I47" s="131">
        <v>4.3048324240730663E-2</v>
      </c>
      <c r="J47" s="118">
        <v>2.0634096315816302</v>
      </c>
      <c r="L47" s="119"/>
      <c r="M47" s="120">
        <v>9</v>
      </c>
      <c r="N47" s="146">
        <v>89.995721924159994</v>
      </c>
      <c r="O47" s="146">
        <v>1.3710214169463702E-2</v>
      </c>
      <c r="P47" s="121">
        <v>2.1522063189502747</v>
      </c>
      <c r="Q47" s="132">
        <v>3.3222216712918563E-2</v>
      </c>
      <c r="R47" s="132">
        <v>3.5481823377305426E-2</v>
      </c>
      <c r="S47" s="122">
        <v>2.1234915021042906</v>
      </c>
      <c r="U47" s="119"/>
      <c r="V47" s="120">
        <v>9</v>
      </c>
      <c r="W47" s="132">
        <v>90.03519740397752</v>
      </c>
      <c r="X47" s="132">
        <v>1.3923266569799021E-2</v>
      </c>
      <c r="Y47" s="121">
        <v>2.1359364374481884</v>
      </c>
      <c r="Z47" s="132">
        <v>3.8649701535925257E-2</v>
      </c>
      <c r="AA47" s="132">
        <v>3.5525826975780765E-2</v>
      </c>
      <c r="AB47" s="122">
        <v>2.122260627769518</v>
      </c>
      <c r="AD47" s="74"/>
      <c r="AE47" s="75">
        <v>9</v>
      </c>
      <c r="AF47" s="86">
        <v>90.120946646008619</v>
      </c>
      <c r="AG47" s="86">
        <v>1.471881715333536E-2</v>
      </c>
      <c r="AH47" s="76">
        <v>2.2471679918637188</v>
      </c>
      <c r="AI47" s="86">
        <v>3.7947917355706691E-2</v>
      </c>
      <c r="AJ47" s="86">
        <v>3.5474510160420067E-2</v>
      </c>
      <c r="AK47" s="77">
        <v>2.1237234174391766</v>
      </c>
      <c r="AL47" s="7"/>
      <c r="AM47" s="115"/>
      <c r="AN47" s="116">
        <v>9</v>
      </c>
      <c r="AO47" s="145">
        <v>90.048212182558217</v>
      </c>
      <c r="AP47" s="145">
        <v>1.176639006173057E-2</v>
      </c>
      <c r="AQ47" s="117">
        <v>2.0655362197898808</v>
      </c>
      <c r="AR47" s="131">
        <v>3.5425196702464766E-2</v>
      </c>
      <c r="AS47" s="131">
        <v>3.8560650383955959E-2</v>
      </c>
      <c r="AT47" s="118">
        <v>2.1825847279602582</v>
      </c>
    </row>
    <row r="48" spans="2:46">
      <c r="B48" s="7" t="s">
        <v>64</v>
      </c>
      <c r="C48" s="115"/>
      <c r="D48" s="116" t="s">
        <v>269</v>
      </c>
      <c r="E48" s="145">
        <f>0.100037523144952*1000</f>
        <v>100.037523144952</v>
      </c>
      <c r="F48" s="145">
        <f>0.0000170354935857927*1000</f>
        <v>1.7035493585792701E-2</v>
      </c>
      <c r="G48" s="117">
        <v>2.0770870650467534</v>
      </c>
      <c r="H48" s="131">
        <v>3.9983441799626422E-2</v>
      </c>
      <c r="I48" s="131">
        <v>4.1754374106286428E-2</v>
      </c>
      <c r="J48" s="118">
        <v>2.0626214825518496</v>
      </c>
      <c r="L48" s="119"/>
      <c r="M48" s="120" t="s">
        <v>269</v>
      </c>
      <c r="N48" s="146">
        <v>100.00115806936319</v>
      </c>
      <c r="O48" s="146">
        <v>1.5230505854501588E-2</v>
      </c>
      <c r="P48" s="121">
        <v>2.1525524003221514</v>
      </c>
      <c r="Q48" s="132">
        <v>4.8897101207651415E-2</v>
      </c>
      <c r="R48" s="132">
        <v>3.5678811925941717E-2</v>
      </c>
      <c r="S48" s="122">
        <v>2.1197540302271665</v>
      </c>
      <c r="U48" s="119"/>
      <c r="V48" s="120" t="s">
        <v>269</v>
      </c>
      <c r="W48" s="132">
        <v>100.04569757641474</v>
      </c>
      <c r="X48" s="132">
        <v>1.5468841246457379E-2</v>
      </c>
      <c r="Y48" s="121">
        <v>2.1361198288869407</v>
      </c>
      <c r="Z48" s="132">
        <v>5.4672399042788582E-2</v>
      </c>
      <c r="AA48" s="132">
        <v>3.5719193315832086E-2</v>
      </c>
      <c r="AB48" s="122">
        <v>2.1186497287357486</v>
      </c>
      <c r="AD48" s="74"/>
      <c r="AE48" s="75" t="s">
        <v>269</v>
      </c>
      <c r="AF48" s="86">
        <v>100.14175249488183</v>
      </c>
      <c r="AG48" s="86">
        <v>1.6354141053257699E-2</v>
      </c>
      <c r="AH48" s="76">
        <v>2.2472414688707678</v>
      </c>
      <c r="AI48" s="86">
        <v>5.3322886976548432E-2</v>
      </c>
      <c r="AJ48" s="86">
        <v>3.5678539259417753E-2</v>
      </c>
      <c r="AK48" s="77">
        <v>2.1197785286802198</v>
      </c>
      <c r="AL48" s="7"/>
      <c r="AM48" s="115"/>
      <c r="AN48" s="116">
        <v>10</v>
      </c>
      <c r="AO48" s="145">
        <v>100.060114125799</v>
      </c>
      <c r="AP48" s="145">
        <v>1.3172113689479761E-2</v>
      </c>
      <c r="AQ48" s="117">
        <v>2.0666142895076471</v>
      </c>
      <c r="AR48" s="131">
        <v>5.036933587185341E-2</v>
      </c>
      <c r="AS48" s="131">
        <v>3.8703386371831038E-2</v>
      </c>
      <c r="AT48" s="118">
        <v>2.1779862318291441</v>
      </c>
    </row>
    <row r="49" spans="2:46">
      <c r="B49" s="7"/>
      <c r="C49" s="115"/>
      <c r="D49" s="134"/>
      <c r="E49" s="134"/>
      <c r="F49" s="134"/>
      <c r="G49" s="135"/>
      <c r="H49" s="135"/>
      <c r="I49" s="147"/>
      <c r="J49" s="136"/>
      <c r="L49" s="119"/>
      <c r="M49" s="137"/>
      <c r="N49" s="137"/>
      <c r="O49" s="137"/>
      <c r="P49" s="138"/>
      <c r="Q49" s="138"/>
      <c r="R49" s="148"/>
      <c r="S49" s="139"/>
      <c r="U49" s="119"/>
      <c r="V49" s="137"/>
      <c r="W49" s="137"/>
      <c r="X49" s="137"/>
      <c r="Y49" s="138"/>
      <c r="Z49" s="138"/>
      <c r="AA49" s="148"/>
      <c r="AB49" s="139"/>
      <c r="AD49" s="74"/>
      <c r="AE49" s="83"/>
      <c r="AF49" s="83"/>
      <c r="AG49" s="83"/>
      <c r="AH49" s="84"/>
      <c r="AI49" s="84"/>
      <c r="AJ49" s="89"/>
      <c r="AK49" s="85"/>
      <c r="AL49" s="7"/>
      <c r="AM49" s="115"/>
      <c r="AN49" s="134"/>
      <c r="AO49" s="134"/>
      <c r="AP49" s="134"/>
      <c r="AQ49" s="135"/>
      <c r="AR49" s="135"/>
      <c r="AS49" s="147"/>
      <c r="AT49" s="136"/>
    </row>
    <row r="50" spans="2:46">
      <c r="B50" s="7" t="s">
        <v>45</v>
      </c>
      <c r="C50" s="115" t="s">
        <v>315</v>
      </c>
      <c r="D50" s="116">
        <v>1</v>
      </c>
      <c r="E50" s="141">
        <v>0.10003099999999999</v>
      </c>
      <c r="F50" s="145">
        <v>1.7E-5</v>
      </c>
      <c r="G50" s="117">
        <v>2.0770817378838871</v>
      </c>
      <c r="H50" s="131">
        <v>4.2985208026813534E-2</v>
      </c>
      <c r="I50" s="131">
        <v>4.175511477679994E-2</v>
      </c>
      <c r="J50" s="118">
        <v>2.0626215326420176</v>
      </c>
      <c r="L50" s="119" t="s">
        <v>316</v>
      </c>
      <c r="M50" s="120">
        <v>1</v>
      </c>
      <c r="N50" s="142">
        <v>9.9994E-2</v>
      </c>
      <c r="O50" s="146">
        <v>1.7E-5</v>
      </c>
      <c r="P50" s="121">
        <v>2.0748250584861565</v>
      </c>
      <c r="Q50" s="132">
        <v>3.9000340240770738E-2</v>
      </c>
      <c r="R50" s="132">
        <v>4.1758789903761896E-2</v>
      </c>
      <c r="S50" s="122">
        <v>2.062622068688317</v>
      </c>
      <c r="U50" s="119" t="s">
        <v>315</v>
      </c>
      <c r="V50" s="120">
        <v>1</v>
      </c>
      <c r="W50" s="142">
        <v>9.9981E-2</v>
      </c>
      <c r="X50" s="146">
        <v>1.7E-5</v>
      </c>
      <c r="Y50" s="121">
        <v>2.0881915613746327</v>
      </c>
      <c r="Z50" s="132">
        <v>3.9005547899263818E-2</v>
      </c>
      <c r="AA50" s="132">
        <v>4.964963940078021E-2</v>
      </c>
      <c r="AB50" s="122">
        <v>2.0592383811123183</v>
      </c>
      <c r="AD50" s="74" t="s">
        <v>239</v>
      </c>
      <c r="AE50" s="75">
        <v>1</v>
      </c>
      <c r="AF50" s="90">
        <v>0.10003304266786034</v>
      </c>
      <c r="AG50" s="90">
        <v>1.6523113553257367E-5</v>
      </c>
      <c r="AH50" s="76">
        <v>2.2199219251574065</v>
      </c>
      <c r="AI50" s="86">
        <v>4.298456754733454E-2</v>
      </c>
      <c r="AJ50" s="86">
        <v>4.5008724513850844E-2</v>
      </c>
      <c r="AK50" s="77">
        <v>2.0519567509165895</v>
      </c>
      <c r="AL50" s="7"/>
      <c r="AM50" s="115" t="s">
        <v>315</v>
      </c>
      <c r="AN50" s="116">
        <v>1</v>
      </c>
      <c r="AO50" s="141">
        <v>9.9973006278505333E-2</v>
      </c>
      <c r="AP50" s="145">
        <v>1.332280727905451E-5</v>
      </c>
      <c r="AQ50" s="117">
        <v>2.040563208930231</v>
      </c>
      <c r="AR50" s="131">
        <v>4.001049473245602E-2</v>
      </c>
      <c r="AS50" s="131">
        <v>5.6588987393851709E-2</v>
      </c>
      <c r="AT50" s="118">
        <v>2.0153724133859638</v>
      </c>
    </row>
    <row r="51" spans="2:46">
      <c r="B51" s="7" t="s">
        <v>46</v>
      </c>
      <c r="C51" s="115" t="s">
        <v>236</v>
      </c>
      <c r="D51" s="116">
        <v>2</v>
      </c>
      <c r="E51" s="145">
        <v>0.20037507185192513</v>
      </c>
      <c r="F51" s="145">
        <v>3.1238653932896224E-5</v>
      </c>
      <c r="G51" s="117">
        <v>2.1269326330621334</v>
      </c>
      <c r="H51" s="131">
        <v>4.4914020525725795E-2</v>
      </c>
      <c r="I51" s="131">
        <v>4.0858385140654631E-2</v>
      </c>
      <c r="J51" s="118">
        <v>2.0730210554282027</v>
      </c>
      <c r="L51" s="119" t="s">
        <v>236</v>
      </c>
      <c r="M51" s="120">
        <v>2</v>
      </c>
      <c r="N51" s="146">
        <v>0.20036073892723194</v>
      </c>
      <c r="O51" s="146">
        <v>3.1361404034273391E-5</v>
      </c>
      <c r="P51" s="121">
        <v>2.1228758738872657</v>
      </c>
      <c r="Q51" s="132">
        <v>4.1922381425487792E-2</v>
      </c>
      <c r="R51" s="132">
        <v>4.0857698612836058E-2</v>
      </c>
      <c r="S51" s="122">
        <v>2.0730193083715056</v>
      </c>
      <c r="U51" s="119" t="s">
        <v>236</v>
      </c>
      <c r="V51" s="120">
        <v>2</v>
      </c>
      <c r="W51" s="146">
        <v>0.20036301415089477</v>
      </c>
      <c r="X51" s="146">
        <v>3.1501552040748945E-5</v>
      </c>
      <c r="Y51" s="121">
        <v>2.1195708802496487</v>
      </c>
      <c r="Z51" s="132">
        <v>4.6413531470703248E-2</v>
      </c>
      <c r="AA51" s="132">
        <v>4.2708603880885654E-2</v>
      </c>
      <c r="AB51" s="122">
        <v>2.0567623591744084</v>
      </c>
      <c r="AD51" s="74" t="s">
        <v>236</v>
      </c>
      <c r="AE51" s="75">
        <v>2</v>
      </c>
      <c r="AF51" s="90">
        <v>0.20048612330581286</v>
      </c>
      <c r="AG51" s="90">
        <v>3.2817160479577246E-5</v>
      </c>
      <c r="AH51" s="76">
        <v>2.2399697623814343</v>
      </c>
      <c r="AI51" s="86">
        <v>5.1373658150221845E-2</v>
      </c>
      <c r="AJ51" s="86">
        <v>4.1620416647742603E-2</v>
      </c>
      <c r="AK51" s="77">
        <v>2.0646937981207052</v>
      </c>
      <c r="AL51" s="7"/>
      <c r="AM51" s="115" t="s">
        <v>236</v>
      </c>
      <c r="AN51" s="116">
        <v>2</v>
      </c>
      <c r="AO51" s="145">
        <v>0.20038205183852642</v>
      </c>
      <c r="AP51" s="145">
        <v>2.5915934870750148E-5</v>
      </c>
      <c r="AQ51" s="117">
        <v>2.0567037554746999</v>
      </c>
      <c r="AR51" s="131">
        <v>4.4913859100084212E-2</v>
      </c>
      <c r="AS51" s="131">
        <v>4.629618724796964E-2</v>
      </c>
      <c r="AT51" s="118">
        <v>2.0596370851624441</v>
      </c>
    </row>
    <row r="52" spans="2:46">
      <c r="B52" s="7" t="s">
        <v>47</v>
      </c>
      <c r="C52" s="115"/>
      <c r="D52" s="116">
        <v>3</v>
      </c>
      <c r="E52" s="141">
        <v>0.30040459431522282</v>
      </c>
      <c r="F52" s="141">
        <v>4.6091257672671655E-5</v>
      </c>
      <c r="G52" s="117">
        <v>2.1434358164215848</v>
      </c>
      <c r="H52" s="140">
        <v>3.6615859212464207E-2</v>
      </c>
      <c r="I52" s="140">
        <v>4.6827083328710453E-2</v>
      </c>
      <c r="J52" s="118">
        <v>2.1028545766039777</v>
      </c>
      <c r="L52" s="119"/>
      <c r="M52" s="120">
        <v>3</v>
      </c>
      <c r="N52" s="142">
        <v>0.30035409650063999</v>
      </c>
      <c r="O52" s="142">
        <v>4.6267737733319125E-5</v>
      </c>
      <c r="P52" s="121">
        <v>2.138728726783079</v>
      </c>
      <c r="Q52" s="133">
        <v>3.6621692289708983E-2</v>
      </c>
      <c r="R52" s="133">
        <v>4.6823000195974213E-2</v>
      </c>
      <c r="S52" s="122">
        <v>2.1028320171159476</v>
      </c>
      <c r="U52" s="119"/>
      <c r="V52" s="120">
        <v>3</v>
      </c>
      <c r="W52" s="142">
        <v>0.30034400720162896</v>
      </c>
      <c r="X52" s="142">
        <v>4.6762881447597106E-5</v>
      </c>
      <c r="Y52" s="121">
        <v>2.1286220088372647</v>
      </c>
      <c r="Z52" s="133">
        <v>4.6610985624737193E-2</v>
      </c>
      <c r="AA52" s="133">
        <v>4.7485736700465152E-2</v>
      </c>
      <c r="AB52" s="122">
        <v>2.0928315562884361</v>
      </c>
      <c r="AD52" s="74"/>
      <c r="AE52" s="75">
        <v>3</v>
      </c>
      <c r="AF52" s="87">
        <v>0.30051916597367323</v>
      </c>
      <c r="AG52" s="87">
        <v>4.9113775852261081E-5</v>
      </c>
      <c r="AH52" s="76">
        <v>2.2441161308784237</v>
      </c>
      <c r="AI52" s="82">
        <v>5.0910438880720291E-2</v>
      </c>
      <c r="AJ52" s="82">
        <v>4.7110464922039207E-2</v>
      </c>
      <c r="AK52" s="77">
        <v>2.0984769996259338</v>
      </c>
      <c r="AL52" s="7"/>
      <c r="AM52" s="115"/>
      <c r="AN52" s="116">
        <v>3</v>
      </c>
      <c r="AO52" s="141">
        <v>0.30035405802693649</v>
      </c>
      <c r="AP52" s="141">
        <v>3.858241028533889E-5</v>
      </c>
      <c r="AQ52" s="117">
        <v>2.0601214249424942</v>
      </c>
      <c r="AR52" s="140">
        <v>3.9619604827137812E-2</v>
      </c>
      <c r="AS52" s="140">
        <v>4.9721218419083946E-2</v>
      </c>
      <c r="AT52" s="118">
        <v>2.092718157613473</v>
      </c>
    </row>
    <row r="53" spans="2:46">
      <c r="B53" s="7" t="s">
        <v>48</v>
      </c>
      <c r="C53" s="115"/>
      <c r="D53" s="116">
        <v>4</v>
      </c>
      <c r="E53" s="141">
        <v>0.40072814182930194</v>
      </c>
      <c r="F53" s="141">
        <v>6.1146992371421271E-5</v>
      </c>
      <c r="G53" s="117">
        <v>2.1500932643427624</v>
      </c>
      <c r="H53" s="140">
        <v>3.9925765794095555E-2</v>
      </c>
      <c r="I53" s="140">
        <v>5.5545573571299141E-2</v>
      </c>
      <c r="J53" s="118">
        <v>2.153175703255362</v>
      </c>
      <c r="L53" s="119"/>
      <c r="M53" s="120">
        <v>4</v>
      </c>
      <c r="N53" s="142">
        <v>0.40069747632844793</v>
      </c>
      <c r="O53" s="142">
        <v>6.1385816871732036E-5</v>
      </c>
      <c r="P53" s="121">
        <v>2.145120318657233</v>
      </c>
      <c r="Q53" s="133">
        <v>4.666639825470853E-2</v>
      </c>
      <c r="R53" s="133">
        <v>5.5542226682316995E-2</v>
      </c>
      <c r="S53" s="122">
        <v>2.1531572566218093</v>
      </c>
      <c r="U53" s="119"/>
      <c r="V53" s="120">
        <v>4</v>
      </c>
      <c r="W53" s="142">
        <v>0.40071702767225126</v>
      </c>
      <c r="X53" s="142">
        <v>6.2180830702092404E-5</v>
      </c>
      <c r="Y53" s="121">
        <v>2.1321321616363855</v>
      </c>
      <c r="Z53" s="133">
        <v>5.8642069275098962E-2</v>
      </c>
      <c r="AA53" s="133">
        <v>5.5824254183319814E-2</v>
      </c>
      <c r="AB53" s="122">
        <v>2.1468540544182182</v>
      </c>
      <c r="AD53" s="74"/>
      <c r="AE53" s="75">
        <v>4</v>
      </c>
      <c r="AF53" s="87">
        <v>0.40096624606919584</v>
      </c>
      <c r="AG53" s="87">
        <v>6.5493314469221406E-5</v>
      </c>
      <c r="AH53" s="76">
        <v>2.2456106329535284</v>
      </c>
      <c r="AI53" s="82">
        <v>6.0601872587986751E-2</v>
      </c>
      <c r="AJ53" s="82">
        <v>5.5685362864611371E-2</v>
      </c>
      <c r="AK53" s="77">
        <v>2.1506170344361513</v>
      </c>
      <c r="AL53" s="7"/>
      <c r="AM53" s="115"/>
      <c r="AN53" s="116">
        <v>4</v>
      </c>
      <c r="AO53" s="141">
        <v>0.40075410277610052</v>
      </c>
      <c r="AP53" s="141">
        <v>5.1355718454141081E-5</v>
      </c>
      <c r="AQ53" s="117">
        <v>2.0613759349146479</v>
      </c>
      <c r="AR53" s="140">
        <v>5.2151282257470573E-2</v>
      </c>
      <c r="AS53" s="140">
        <v>5.7200766812333645E-2</v>
      </c>
      <c r="AT53" s="118">
        <v>2.1357097191929189</v>
      </c>
    </row>
    <row r="54" spans="2:46">
      <c r="B54" s="7" t="s">
        <v>49</v>
      </c>
      <c r="C54" s="115"/>
      <c r="D54" s="116">
        <v>5</v>
      </c>
      <c r="E54" s="141">
        <v>0.50054964656959788</v>
      </c>
      <c r="F54" s="141">
        <v>7.6187535650553936E-5</v>
      </c>
      <c r="G54" s="117">
        <v>2.1533310058635422</v>
      </c>
      <c r="H54" s="140">
        <v>5.9931784666970161E-2</v>
      </c>
      <c r="I54" s="140">
        <v>6.571783697146949E-2</v>
      </c>
      <c r="J54" s="118">
        <v>2.2059037396122703</v>
      </c>
      <c r="L54" s="119"/>
      <c r="M54" s="120">
        <v>5</v>
      </c>
      <c r="N54" s="142">
        <v>0.50049182124863989</v>
      </c>
      <c r="O54" s="142">
        <v>7.6481528147475883E-5</v>
      </c>
      <c r="P54" s="121">
        <v>2.1482255550439282</v>
      </c>
      <c r="Q54" s="133">
        <v>6.7330555823926094E-2</v>
      </c>
      <c r="R54" s="133">
        <v>6.5711070559812845E-2</v>
      </c>
      <c r="S54" s="122">
        <v>2.2058720617548113</v>
      </c>
      <c r="U54" s="119"/>
      <c r="V54" s="120">
        <v>5</v>
      </c>
      <c r="W54" s="142">
        <v>0.50055101044052752</v>
      </c>
      <c r="X54" s="142">
        <v>7.7552900905977036E-5</v>
      </c>
      <c r="Y54" s="121">
        <v>2.1338102808419137</v>
      </c>
      <c r="Z54" s="133">
        <v>7.5912706566760538E-2</v>
      </c>
      <c r="AA54" s="133">
        <v>6.5847801049193605E-2</v>
      </c>
      <c r="AB54" s="122">
        <v>2.2018274614459363</v>
      </c>
      <c r="AD54" s="74"/>
      <c r="AE54" s="75">
        <v>5</v>
      </c>
      <c r="AF54" s="87">
        <v>0.50087127716521862</v>
      </c>
      <c r="AG54" s="87">
        <v>8.1790376113661525E-5</v>
      </c>
      <c r="AH54" s="76">
        <v>2.2463052005324595</v>
      </c>
      <c r="AI54" s="82">
        <v>7.9658908848047286E-2</v>
      </c>
      <c r="AJ54" s="82">
        <v>6.5806972459635751E-2</v>
      </c>
      <c r="AK54" s="77">
        <v>2.2043537030312321</v>
      </c>
      <c r="AL54" s="7"/>
      <c r="AM54" s="115"/>
      <c r="AN54" s="116">
        <v>5</v>
      </c>
      <c r="AO54" s="141">
        <v>0.50057209508984701</v>
      </c>
      <c r="AP54" s="141">
        <v>6.4075860084542743E-5</v>
      </c>
      <c r="AQ54" s="117">
        <v>2.0619626778362909</v>
      </c>
      <c r="AR54" s="140">
        <v>6.9120384465802542E-2</v>
      </c>
      <c r="AS54" s="140">
        <v>6.663598493423617E-2</v>
      </c>
      <c r="AT54" s="118">
        <v>2.1831808691949459</v>
      </c>
    </row>
    <row r="55" spans="2:46">
      <c r="B55" s="7" t="s">
        <v>50</v>
      </c>
      <c r="C55" s="115"/>
      <c r="D55" s="116">
        <v>6</v>
      </c>
      <c r="E55" s="141">
        <v>0.60058216928851582</v>
      </c>
      <c r="F55" s="141">
        <v>9.1289142239347429E-5</v>
      </c>
      <c r="G55" s="117">
        <v>2.1551435485835611</v>
      </c>
      <c r="H55" s="140">
        <v>6.3269481755081569E-2</v>
      </c>
      <c r="I55" s="140">
        <v>7.6759982213294498E-2</v>
      </c>
      <c r="J55" s="118">
        <v>2.2523973306357106</v>
      </c>
      <c r="L55" s="119"/>
      <c r="M55" s="120">
        <v>6</v>
      </c>
      <c r="N55" s="142">
        <v>0.60048817901279983</v>
      </c>
      <c r="O55" s="142">
        <v>9.1637203091624237E-5</v>
      </c>
      <c r="P55" s="121">
        <v>2.149963531592102</v>
      </c>
      <c r="Q55" s="133">
        <v>5.9948362112941196E-2</v>
      </c>
      <c r="R55" s="133">
        <v>7.6748575782188674E-2</v>
      </c>
      <c r="S55" s="122">
        <v>2.2523548730583465</v>
      </c>
      <c r="U55" s="119"/>
      <c r="V55" s="120">
        <v>6</v>
      </c>
      <c r="W55" s="142">
        <v>0.60053400363115905</v>
      </c>
      <c r="X55" s="142">
        <v>9.2966006534334492E-5</v>
      </c>
      <c r="Y55" s="121">
        <v>2.1347414971028522</v>
      </c>
      <c r="Z55" s="133">
        <v>7.3597639909248891E-2</v>
      </c>
      <c r="AA55" s="133">
        <v>7.6817955336991706E-2</v>
      </c>
      <c r="AB55" s="122">
        <v>2.2497114802931764</v>
      </c>
      <c r="AD55" s="74"/>
      <c r="AE55" s="75">
        <v>6</v>
      </c>
      <c r="AF55" s="87">
        <v>0.60090632001388888</v>
      </c>
      <c r="AG55" s="87">
        <v>9.8111549728830907E-5</v>
      </c>
      <c r="AH55" s="76">
        <v>2.2466852879319732</v>
      </c>
      <c r="AI55" s="82">
        <v>8.4869372159008666E-2</v>
      </c>
      <c r="AJ55" s="82">
        <v>7.6823544922404854E-2</v>
      </c>
      <c r="AK55" s="77">
        <v>2.2514203288788881</v>
      </c>
      <c r="AL55" s="7"/>
      <c r="AM55" s="115"/>
      <c r="AN55" s="116">
        <v>6</v>
      </c>
      <c r="AO55" s="141">
        <v>0.60056510317025669</v>
      </c>
      <c r="AP55" s="141">
        <v>7.682873756594093E-5</v>
      </c>
      <c r="AQ55" s="117">
        <v>2.062284898763703</v>
      </c>
      <c r="AR55" s="140">
        <v>1.398671981098429E-2</v>
      </c>
      <c r="AS55" s="140">
        <v>7.7183938682538561E-2</v>
      </c>
      <c r="AT55" s="118">
        <v>2.22708593146006</v>
      </c>
    </row>
    <row r="56" spans="2:46">
      <c r="B56" s="7" t="s">
        <v>51</v>
      </c>
      <c r="C56" s="115"/>
      <c r="D56" s="116">
        <v>7</v>
      </c>
      <c r="E56" s="141">
        <v>0.70092771867714321</v>
      </c>
      <c r="F56" s="141">
        <v>1.0645456504459038E-4</v>
      </c>
      <c r="G56" s="117">
        <v>2.1562563056847068</v>
      </c>
      <c r="H56" s="140">
        <v>6.8478007837849603E-2</v>
      </c>
      <c r="I56" s="140">
        <v>8.8329366338780038E-2</v>
      </c>
      <c r="J56" s="118">
        <v>2.2906012012420303</v>
      </c>
      <c r="L56" s="119"/>
      <c r="M56" s="120">
        <v>7</v>
      </c>
      <c r="N56" s="142">
        <v>0.70085256017587194</v>
      </c>
      <c r="O56" s="142">
        <v>1.0686532416049055E-4</v>
      </c>
      <c r="P56" s="121">
        <v>2.1510309343226361</v>
      </c>
      <c r="Q56" s="133">
        <v>7.2765043887693961E-2</v>
      </c>
      <c r="R56" s="133">
        <v>8.8319639208848125E-2</v>
      </c>
      <c r="S56" s="122">
        <v>2.2905730193669731</v>
      </c>
      <c r="U56" s="119"/>
      <c r="V56" s="120">
        <v>7</v>
      </c>
      <c r="W56" s="142">
        <v>0.70091602473131964</v>
      </c>
      <c r="X56" s="142">
        <v>1.08450924756122E-4</v>
      </c>
      <c r="Y56" s="121">
        <v>2.1353110008369667</v>
      </c>
      <c r="Z56" s="133">
        <v>8.930742462444978E-2</v>
      </c>
      <c r="AA56" s="133">
        <v>8.8359179238795771E-2</v>
      </c>
      <c r="AB56" s="122">
        <v>2.2888247330944775</v>
      </c>
      <c r="AD56" s="74"/>
      <c r="AE56" s="75">
        <v>7</v>
      </c>
      <c r="AF56" s="87">
        <v>0.70135840056143639</v>
      </c>
      <c r="AG56" s="87">
        <v>1.1450242122532048E-4</v>
      </c>
      <c r="AH56" s="76">
        <v>2.2469159755051362</v>
      </c>
      <c r="AI56" s="82">
        <v>0.10122922934404441</v>
      </c>
      <c r="AJ56" s="82">
        <v>8.8392756853344315E-2</v>
      </c>
      <c r="AK56" s="77">
        <v>2.2900080358123072</v>
      </c>
      <c r="AL56" s="7"/>
      <c r="AM56" s="115"/>
      <c r="AN56" s="116">
        <v>7</v>
      </c>
      <c r="AO56" s="141">
        <v>0.70095414692837343</v>
      </c>
      <c r="AP56" s="141">
        <v>8.9638127295414862E-5</v>
      </c>
      <c r="AQ56" s="117">
        <v>2.0624807127052458</v>
      </c>
      <c r="AR56" s="140">
        <v>7.4469352146667264E-2</v>
      </c>
      <c r="AS56" s="140">
        <v>8.8402454827937405E-2</v>
      </c>
      <c r="AT56" s="118">
        <v>2.2643054620005429</v>
      </c>
    </row>
    <row r="57" spans="2:46">
      <c r="B57" s="7" t="s">
        <v>52</v>
      </c>
      <c r="C57" s="115"/>
      <c r="D57" s="116">
        <v>8</v>
      </c>
      <c r="E57" s="141">
        <v>0.80096124148126779</v>
      </c>
      <c r="F57" s="141">
        <v>1.2158304421041887E-4</v>
      </c>
      <c r="G57" s="117">
        <v>2.1569828611290816</v>
      </c>
      <c r="H57" s="140">
        <v>7.9900884633025013E-2</v>
      </c>
      <c r="I57" s="140">
        <v>0.10015367101838422</v>
      </c>
      <c r="J57" s="118">
        <v>2.3209777469333113</v>
      </c>
      <c r="L57" s="119"/>
      <c r="M57" s="120">
        <v>8</v>
      </c>
      <c r="N57" s="142">
        <v>0.80084691781286377</v>
      </c>
      <c r="O57" s="142">
        <v>1.2204758321001932E-4</v>
      </c>
      <c r="P57" s="121">
        <v>2.1517273938296646</v>
      </c>
      <c r="Q57" s="133">
        <v>8.6529264018710667E-2</v>
      </c>
      <c r="R57" s="133">
        <v>0.10013893684074038</v>
      </c>
      <c r="S57" s="122">
        <v>2.3209444621717079</v>
      </c>
      <c r="U57" s="119"/>
      <c r="V57" s="120">
        <v>8</v>
      </c>
      <c r="W57" s="142">
        <v>0.80089801785200243</v>
      </c>
      <c r="X57" s="142">
        <v>1.2388050386468005E-4</v>
      </c>
      <c r="Y57" s="121">
        <v>2.1356814227206393</v>
      </c>
      <c r="Z57" s="133">
        <v>0.10712461909463043</v>
      </c>
      <c r="AA57" s="133">
        <v>0.10016038208211114</v>
      </c>
      <c r="AB57" s="122">
        <v>2.3197534795829307</v>
      </c>
      <c r="AD57" s="74"/>
      <c r="AE57" s="75">
        <v>8</v>
      </c>
      <c r="AF57" s="87">
        <v>0.80139044313889174</v>
      </c>
      <c r="AG57" s="87">
        <v>1.3082577992798233E-4</v>
      </c>
      <c r="AH57" s="76">
        <v>2.247065267517784</v>
      </c>
      <c r="AI57" s="82">
        <v>0.12078660743794493</v>
      </c>
      <c r="AJ57" s="82">
        <v>0.100210326172854</v>
      </c>
      <c r="AK57" s="77">
        <v>2.3205899524237905</v>
      </c>
      <c r="AL57" s="7"/>
      <c r="AM57" s="115"/>
      <c r="AN57" s="116">
        <v>8</v>
      </c>
      <c r="AO57" s="141">
        <v>0.8008261441072615</v>
      </c>
      <c r="AP57" s="141">
        <v>1.02385272669739E-4</v>
      </c>
      <c r="AQ57" s="117">
        <v>2.062607432994735</v>
      </c>
      <c r="AR57" s="140">
        <v>9.1904389308087461E-2</v>
      </c>
      <c r="AS57" s="140">
        <v>9.9931478713078073E-2</v>
      </c>
      <c r="AT57" s="118">
        <v>2.294411154461701</v>
      </c>
    </row>
    <row r="58" spans="2:46">
      <c r="B58" s="7" t="s">
        <v>53</v>
      </c>
      <c r="C58" s="115"/>
      <c r="D58" s="116">
        <v>9</v>
      </c>
      <c r="E58" s="141">
        <v>0.90128878933617396</v>
      </c>
      <c r="F58" s="141">
        <v>1.3676277026527161E-4</v>
      </c>
      <c r="G58" s="117">
        <v>2.157485524024942</v>
      </c>
      <c r="H58" s="140">
        <v>9.2086769561798718E-2</v>
      </c>
      <c r="I58" s="140">
        <v>0.11219055951899275</v>
      </c>
      <c r="J58" s="118">
        <v>2.3451201811585758</v>
      </c>
      <c r="L58" s="119"/>
      <c r="M58" s="120">
        <v>9</v>
      </c>
      <c r="N58" s="142">
        <v>0.90119029764067182</v>
      </c>
      <c r="O58" s="142">
        <v>1.3728966602063179E-4</v>
      </c>
      <c r="P58" s="121">
        <v>2.1522094729995271</v>
      </c>
      <c r="Q58" s="133">
        <v>0.10796316720754819</v>
      </c>
      <c r="R58" s="133">
        <v>0.11217740887581792</v>
      </c>
      <c r="S58" s="122">
        <v>2.3450969050842083</v>
      </c>
      <c r="U58" s="119"/>
      <c r="V58" s="120">
        <v>9</v>
      </c>
      <c r="W58" s="142">
        <v>0.90127603867236827</v>
      </c>
      <c r="X58" s="142">
        <v>1.3937544170995224E-4</v>
      </c>
      <c r="Y58" s="121">
        <v>2.135937453211747</v>
      </c>
      <c r="Z58" s="133">
        <v>0.13058637294648312</v>
      </c>
      <c r="AA58" s="133">
        <v>0.11219349638795914</v>
      </c>
      <c r="AB58" s="122">
        <v>2.3442769087962412</v>
      </c>
      <c r="AD58" s="74"/>
      <c r="AE58" s="75">
        <v>9</v>
      </c>
      <c r="AF58" s="87">
        <v>0.90183952341522433</v>
      </c>
      <c r="AG58" s="87">
        <v>1.4721787496358246E-4</v>
      </c>
      <c r="AH58" s="76">
        <v>2.2471681472721836</v>
      </c>
      <c r="AI58" s="82">
        <v>0.1437021685889209</v>
      </c>
      <c r="AJ58" s="82">
        <v>0.11225790368679989</v>
      </c>
      <c r="AK58" s="77">
        <v>2.344887158983072</v>
      </c>
      <c r="AL58" s="7"/>
      <c r="AM58" s="115"/>
      <c r="AN58" s="116">
        <v>9</v>
      </c>
      <c r="AO58" s="141">
        <v>0.90132719795604277</v>
      </c>
      <c r="AP58" s="141">
        <v>1.1521520918572891E-4</v>
      </c>
      <c r="AQ58" s="117">
        <v>2.06269497228089</v>
      </c>
      <c r="AR58" s="140">
        <v>0.1123889596646168</v>
      </c>
      <c r="AS58" s="140">
        <v>0.1117590060272782</v>
      </c>
      <c r="AT58" s="118">
        <v>2.3187195826745062</v>
      </c>
    </row>
    <row r="59" spans="2:46" ht="15.75" thickBot="1">
      <c r="B59" s="7" t="s">
        <v>54</v>
      </c>
      <c r="C59" s="149"/>
      <c r="D59" s="150" t="s">
        <v>269</v>
      </c>
      <c r="E59" s="151">
        <v>1.0013283126515391</v>
      </c>
      <c r="F59" s="151">
        <v>1.5190362882188367E-4</v>
      </c>
      <c r="G59" s="152">
        <v>2.1578455504837137</v>
      </c>
      <c r="H59" s="153">
        <v>0.11384434692036066</v>
      </c>
      <c r="I59" s="153">
        <v>0.12430431983570873</v>
      </c>
      <c r="J59" s="154">
        <v>2.364251541970221</v>
      </c>
      <c r="L59" s="155"/>
      <c r="M59" s="156" t="s">
        <v>269</v>
      </c>
      <c r="N59" s="157">
        <v>1.0011856553412477</v>
      </c>
      <c r="O59" s="157">
        <v>1.5248362971967831E-4</v>
      </c>
      <c r="P59" s="158">
        <v>2.1525545342860664</v>
      </c>
      <c r="Q59" s="159">
        <v>0.12884108557871138</v>
      </c>
      <c r="R59" s="159">
        <v>0.12428555154041994</v>
      </c>
      <c r="S59" s="160">
        <v>2.3642252197495988</v>
      </c>
      <c r="U59" s="155"/>
      <c r="V59" s="156" t="s">
        <v>269</v>
      </c>
      <c r="W59" s="157">
        <v>1.001262032072846</v>
      </c>
      <c r="X59" s="157">
        <v>1.548128134566968E-4</v>
      </c>
      <c r="Y59" s="158">
        <v>2.1361203853598805</v>
      </c>
      <c r="Z59" s="159">
        <v>0.14900481301560467</v>
      </c>
      <c r="AA59" s="159">
        <v>0.1242946225562078</v>
      </c>
      <c r="AB59" s="160">
        <v>2.3636405373471909</v>
      </c>
      <c r="AD59" s="91"/>
      <c r="AE59" s="92" t="s">
        <v>269</v>
      </c>
      <c r="AF59" s="93">
        <v>1.0018745662638946</v>
      </c>
      <c r="AG59" s="93">
        <v>1.6354287945929757E-4</v>
      </c>
      <c r="AH59" s="94">
        <v>2.2472414737401567</v>
      </c>
      <c r="AI59" s="95">
        <v>0.16518561760486383</v>
      </c>
      <c r="AJ59" s="95">
        <v>0.12436855487700561</v>
      </c>
      <c r="AK59" s="96">
        <v>2.3640942300062178</v>
      </c>
      <c r="AL59" s="7"/>
      <c r="AM59" s="149"/>
      <c r="AN59" s="150">
        <v>10</v>
      </c>
      <c r="AO59" s="151">
        <v>1.0012992041444528</v>
      </c>
      <c r="AP59" s="151">
        <v>1.279793502906591E-4</v>
      </c>
      <c r="AQ59" s="152">
        <v>2.06275728646404</v>
      </c>
      <c r="AR59" s="153">
        <v>0.13252680683160439</v>
      </c>
      <c r="AS59" s="153">
        <v>0.1236659912645941</v>
      </c>
      <c r="AT59" s="154">
        <v>2.338098102083197</v>
      </c>
    </row>
    <row r="60" spans="2:46" ht="16.5" thickTop="1" thickBot="1">
      <c r="B60" s="7"/>
      <c r="C60" s="2"/>
      <c r="L60" s="48"/>
      <c r="M60" s="161"/>
      <c r="N60" s="161"/>
      <c r="O60" s="161"/>
      <c r="P60" s="161"/>
      <c r="Q60" s="161"/>
      <c r="R60" s="161"/>
      <c r="S60" s="161"/>
      <c r="U60" s="48"/>
      <c r="V60" s="161"/>
      <c r="W60" s="161"/>
      <c r="X60" s="161"/>
      <c r="Y60" s="161"/>
      <c r="Z60" s="161"/>
      <c r="AA60" s="161"/>
      <c r="AB60" s="161"/>
      <c r="AD60" s="97"/>
      <c r="AE60" s="98"/>
      <c r="AF60" s="98"/>
      <c r="AG60" s="98"/>
      <c r="AH60" s="98"/>
      <c r="AI60" s="98"/>
      <c r="AJ60" s="98"/>
      <c r="AK60" s="98"/>
      <c r="AL60" s="7"/>
      <c r="AM60" s="2"/>
    </row>
    <row r="61" spans="2:46" ht="15.75" thickTop="1">
      <c r="B61" s="7"/>
      <c r="C61" s="107" t="s">
        <v>262</v>
      </c>
      <c r="D61" s="108" t="s">
        <v>220</v>
      </c>
      <c r="E61" s="108" t="s">
        <v>263</v>
      </c>
      <c r="F61" s="108" t="s">
        <v>264</v>
      </c>
      <c r="G61" s="109" t="s">
        <v>128</v>
      </c>
      <c r="H61" s="108" t="s">
        <v>265</v>
      </c>
      <c r="I61" s="108" t="s">
        <v>264</v>
      </c>
      <c r="J61" s="110" t="s">
        <v>128</v>
      </c>
      <c r="L61" s="111" t="s">
        <v>262</v>
      </c>
      <c r="M61" s="112" t="s">
        <v>220</v>
      </c>
      <c r="N61" s="112" t="s">
        <v>263</v>
      </c>
      <c r="O61" s="112" t="s">
        <v>264</v>
      </c>
      <c r="P61" s="113" t="s">
        <v>128</v>
      </c>
      <c r="Q61" s="112" t="s">
        <v>265</v>
      </c>
      <c r="R61" s="112" t="s">
        <v>264</v>
      </c>
      <c r="S61" s="114" t="s">
        <v>128</v>
      </c>
      <c r="U61" s="111" t="s">
        <v>262</v>
      </c>
      <c r="V61" s="112" t="s">
        <v>220</v>
      </c>
      <c r="W61" s="112" t="s">
        <v>263</v>
      </c>
      <c r="X61" s="112" t="s">
        <v>264</v>
      </c>
      <c r="Y61" s="113" t="s">
        <v>128</v>
      </c>
      <c r="Z61" s="112" t="s">
        <v>265</v>
      </c>
      <c r="AA61" s="112" t="s">
        <v>264</v>
      </c>
      <c r="AB61" s="114" t="s">
        <v>128</v>
      </c>
      <c r="AD61" s="70" t="s">
        <v>262</v>
      </c>
      <c r="AE61" s="71" t="s">
        <v>220</v>
      </c>
      <c r="AF61" s="71" t="s">
        <v>263</v>
      </c>
      <c r="AG61" s="71" t="s">
        <v>264</v>
      </c>
      <c r="AH61" s="72" t="s">
        <v>128</v>
      </c>
      <c r="AI61" s="71" t="s">
        <v>265</v>
      </c>
      <c r="AJ61" s="71" t="s">
        <v>264</v>
      </c>
      <c r="AK61" s="73" t="s">
        <v>128</v>
      </c>
      <c r="AL61" s="7"/>
      <c r="AM61" s="107" t="s">
        <v>262</v>
      </c>
      <c r="AN61" s="108" t="s">
        <v>220</v>
      </c>
      <c r="AO61" s="108" t="s">
        <v>263</v>
      </c>
      <c r="AP61" s="108" t="s">
        <v>264</v>
      </c>
      <c r="AQ61" s="109" t="s">
        <v>128</v>
      </c>
      <c r="AR61" s="108" t="s">
        <v>265</v>
      </c>
      <c r="AS61" s="108" t="s">
        <v>264</v>
      </c>
      <c r="AT61" s="110" t="s">
        <v>128</v>
      </c>
    </row>
    <row r="62" spans="2:46">
      <c r="B62" s="7"/>
      <c r="C62" s="115"/>
      <c r="D62" s="116"/>
      <c r="E62" s="116"/>
      <c r="F62" s="116" t="s">
        <v>267</v>
      </c>
      <c r="G62" s="117"/>
      <c r="H62" s="116"/>
      <c r="I62" s="116" t="s">
        <v>267</v>
      </c>
      <c r="J62" s="118"/>
      <c r="L62" s="119"/>
      <c r="M62" s="120"/>
      <c r="N62" s="120"/>
      <c r="O62" s="120" t="s">
        <v>267</v>
      </c>
      <c r="P62" s="121"/>
      <c r="Q62" s="120"/>
      <c r="R62" s="120" t="s">
        <v>267</v>
      </c>
      <c r="S62" s="122"/>
      <c r="U62" s="119"/>
      <c r="V62" s="120"/>
      <c r="W62" s="120"/>
      <c r="X62" s="120" t="s">
        <v>267</v>
      </c>
      <c r="Y62" s="121"/>
      <c r="Z62" s="120"/>
      <c r="AA62" s="120" t="s">
        <v>267</v>
      </c>
      <c r="AB62" s="122"/>
      <c r="AD62" s="74"/>
      <c r="AE62" s="75"/>
      <c r="AF62" s="75"/>
      <c r="AG62" s="75" t="s">
        <v>267</v>
      </c>
      <c r="AH62" s="76"/>
      <c r="AI62" s="75"/>
      <c r="AJ62" s="75" t="s">
        <v>267</v>
      </c>
      <c r="AK62" s="77"/>
      <c r="AL62" s="7"/>
      <c r="AM62" s="115"/>
      <c r="AN62" s="116"/>
      <c r="AO62" s="116"/>
      <c r="AP62" s="116" t="s">
        <v>267</v>
      </c>
      <c r="AQ62" s="117"/>
      <c r="AR62" s="116"/>
      <c r="AS62" s="116" t="s">
        <v>267</v>
      </c>
      <c r="AT62" s="118"/>
    </row>
    <row r="63" spans="2:46">
      <c r="B63" s="7"/>
      <c r="C63" s="123"/>
      <c r="D63" s="124"/>
      <c r="E63" s="124"/>
      <c r="F63" s="124"/>
      <c r="G63" s="125"/>
      <c r="H63" s="124" t="s">
        <v>268</v>
      </c>
      <c r="I63" s="124" t="s">
        <v>268</v>
      </c>
      <c r="J63" s="126"/>
      <c r="L63" s="127"/>
      <c r="M63" s="128"/>
      <c r="N63" s="128"/>
      <c r="O63" s="128"/>
      <c r="P63" s="129"/>
      <c r="Q63" s="128" t="s">
        <v>268</v>
      </c>
      <c r="R63" s="128" t="s">
        <v>268</v>
      </c>
      <c r="S63" s="130"/>
      <c r="U63" s="127"/>
      <c r="V63" s="128"/>
      <c r="W63" s="128"/>
      <c r="X63" s="128"/>
      <c r="Y63" s="129"/>
      <c r="Z63" s="128" t="s">
        <v>268</v>
      </c>
      <c r="AA63" s="128" t="s">
        <v>268</v>
      </c>
      <c r="AB63" s="130"/>
      <c r="AD63" s="78"/>
      <c r="AE63" s="79"/>
      <c r="AF63" s="79"/>
      <c r="AG63" s="79"/>
      <c r="AH63" s="80"/>
      <c r="AI63" s="79" t="s">
        <v>268</v>
      </c>
      <c r="AJ63" s="79" t="s">
        <v>268</v>
      </c>
      <c r="AK63" s="81"/>
      <c r="AL63" s="7"/>
      <c r="AM63" s="123"/>
      <c r="AN63" s="124"/>
      <c r="AO63" s="124"/>
      <c r="AP63" s="124"/>
      <c r="AQ63" s="125"/>
      <c r="AR63" s="124" t="s">
        <v>268</v>
      </c>
      <c r="AS63" s="124" t="s">
        <v>268</v>
      </c>
      <c r="AT63" s="126"/>
    </row>
    <row r="64" spans="2:46" ht="15.75" thickBot="1">
      <c r="B64" s="7" t="s">
        <v>317</v>
      </c>
      <c r="C64" s="149" t="s">
        <v>244</v>
      </c>
      <c r="D64" s="150">
        <v>0</v>
      </c>
      <c r="E64" s="152">
        <v>49.4</v>
      </c>
      <c r="F64" s="152">
        <v>1.5</v>
      </c>
      <c r="G64" s="152">
        <v>2.4695700710407475</v>
      </c>
      <c r="H64" s="162">
        <v>0</v>
      </c>
      <c r="I64" s="162">
        <v>3.4666240277923185E-2</v>
      </c>
      <c r="J64" s="154">
        <v>2.145342961322775</v>
      </c>
      <c r="L64" s="155" t="s">
        <v>244</v>
      </c>
      <c r="M64" s="156">
        <v>0</v>
      </c>
      <c r="N64" s="158">
        <v>49.1</v>
      </c>
      <c r="O64" s="158">
        <v>1.5</v>
      </c>
      <c r="P64" s="158">
        <v>2.4695699542836897</v>
      </c>
      <c r="Q64" s="163">
        <v>0</v>
      </c>
      <c r="R64" s="163">
        <v>3.4668874520247077E-2</v>
      </c>
      <c r="S64" s="160">
        <v>2.1452521305125649</v>
      </c>
      <c r="U64" s="155" t="s">
        <v>244</v>
      </c>
      <c r="V64" s="156">
        <v>0</v>
      </c>
      <c r="W64" s="158">
        <v>49.1</v>
      </c>
      <c r="X64" s="158">
        <v>1.5</v>
      </c>
      <c r="Y64" s="158">
        <v>2.4695681121572051</v>
      </c>
      <c r="Z64" s="163">
        <v>3.2825258952639946</v>
      </c>
      <c r="AA64" s="163">
        <v>3.5595672470394212E-2</v>
      </c>
      <c r="AB64" s="160">
        <v>2.1351602087183434</v>
      </c>
      <c r="AD64" s="91" t="s">
        <v>244</v>
      </c>
      <c r="AE64" s="92">
        <v>0</v>
      </c>
      <c r="AF64" s="94">
        <v>48.994562896053388</v>
      </c>
      <c r="AG64" s="94">
        <v>1.4817669033609313</v>
      </c>
      <c r="AH64" s="94">
        <v>2.4695576836117428</v>
      </c>
      <c r="AI64" s="95">
        <v>2.9562002114135382</v>
      </c>
      <c r="AJ64" s="95">
        <v>6.9553506198457613E-2</v>
      </c>
      <c r="AK64" s="96">
        <v>2.0987767400473811</v>
      </c>
      <c r="AL64" s="7"/>
      <c r="AM64" s="149" t="s">
        <v>244</v>
      </c>
      <c r="AN64" s="150">
        <v>0</v>
      </c>
      <c r="AO64" s="152">
        <v>49.143522789431209</v>
      </c>
      <c r="AP64" s="152">
        <v>1.542342405103734</v>
      </c>
      <c r="AQ64" s="152">
        <v>2.5705157053763501</v>
      </c>
      <c r="AR64" s="162">
        <v>2.1977663134311149</v>
      </c>
      <c r="AS64" s="162">
        <v>0.1102076419822688</v>
      </c>
      <c r="AT64" s="154">
        <v>2.018167836964277</v>
      </c>
    </row>
    <row r="65" spans="2:6" ht="15.75" thickTop="1"/>
    <row r="70" spans="2:6">
      <c r="B70" s="164" t="s">
        <v>331</v>
      </c>
    </row>
    <row r="71" spans="2:6">
      <c r="C71" t="s">
        <v>134</v>
      </c>
      <c r="D71" t="s">
        <v>135</v>
      </c>
      <c r="E71" t="s">
        <v>318</v>
      </c>
      <c r="F71" t="s">
        <v>319</v>
      </c>
    </row>
    <row r="72" spans="2:6">
      <c r="B72" s="13">
        <f>C2</f>
        <v>36426</v>
      </c>
      <c r="C72">
        <f>VLOOKUP($B$70,Reports,4,FALSE)</f>
        <v>41.548858297439899</v>
      </c>
      <c r="D72">
        <f>VLOOKUP($B$70,Reports,5,FALSE)</f>
        <v>1.2348059054159055</v>
      </c>
      <c r="E72">
        <f>VLOOKUP($B$70,Reports,7,FALSE)</f>
        <v>0.15402589161675023</v>
      </c>
      <c r="F72">
        <f>VLOOKUP($B$70,Reports,8,FALSE)</f>
        <v>3.4515427384264101E-2</v>
      </c>
    </row>
    <row r="73" spans="2:6">
      <c r="B73" s="13">
        <f>L2</f>
        <v>38240</v>
      </c>
      <c r="C73">
        <f>VLOOKUP($B$70,Reports,13,FALSE)</f>
        <v>41.495765312343195</v>
      </c>
      <c r="D73">
        <f>VLOOKUP($B$70,Reports,14,FALSE)</f>
        <v>1.234805899699249</v>
      </c>
      <c r="E73">
        <f>VLOOKUP($B$70,Reports,16,FALSE)</f>
        <v>0.18313951196700715</v>
      </c>
      <c r="F73">
        <f>VLOOKUP($B$70,Reports,17,FALSE)</f>
        <v>3.4515919388080983E-2</v>
      </c>
    </row>
    <row r="74" spans="2:6">
      <c r="B74" s="13">
        <f>U2</f>
        <v>40148</v>
      </c>
      <c r="C74">
        <f>VLOOKUP($B$70,Reports,22,FALSE)</f>
        <v>41.812553859655992</v>
      </c>
      <c r="D74">
        <f>VLOOKUP($B$70,Reports,23,FALSE)</f>
        <v>1.2348058649260472</v>
      </c>
      <c r="E74">
        <f>VLOOKUP($B$70,Reports,25,FALSE)</f>
        <v>0.29797830198877456</v>
      </c>
      <c r="F74">
        <f>VLOOKUP($B$70,Reports,26,FALSE)</f>
        <v>7.5986823895112132E-2</v>
      </c>
    </row>
    <row r="75" spans="2:6">
      <c r="B75" s="13">
        <f>AD2</f>
        <v>42124</v>
      </c>
      <c r="C75">
        <f>VLOOKUP($B$70,Reports,31,FALSE)</f>
        <v>41.895467065808894</v>
      </c>
      <c r="D75">
        <f>VLOOKUP($B$70,Reports,32,FALSE)</f>
        <v>1.2348034407971593</v>
      </c>
      <c r="E75">
        <f>VLOOKUP($B$70,Reports,34,FALSE)</f>
        <v>4.9208650436167019E-2</v>
      </c>
      <c r="F75">
        <f>VLOOKUP($B$70,Reports,35,FALSE)</f>
        <v>0.10027982340329335</v>
      </c>
    </row>
    <row r="76" spans="2:6">
      <c r="B76" s="13">
        <f>AM2</f>
        <v>44127</v>
      </c>
      <c r="C76">
        <f>VLOOKUP($B$70,Reports,40,FALSE)</f>
        <v>41.795397953588839</v>
      </c>
      <c r="D76">
        <f>VLOOKUP($B$70,Reports,41,FALSE)</f>
        <v>1.2852691461945041</v>
      </c>
      <c r="E76">
        <f>VLOOKUP($B$70,Reports,43,FALSE)</f>
        <v>0.54793754508044379</v>
      </c>
      <c r="F76">
        <f>VLOOKUP($B$70,Reports,44,FALSE)</f>
        <v>0.1113139372055076</v>
      </c>
    </row>
  </sheetData>
  <phoneticPr fontId="8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67B0-DCFE-4F6C-BA15-48EB34AD8F9B}">
  <dimension ref="A1"/>
  <sheetViews>
    <sheetView topLeftCell="A43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Overview</vt:lpstr>
      <vt:lpstr>pyUBreadings</vt:lpstr>
      <vt:lpstr>room_logger</vt:lpstr>
      <vt:lpstr>pyUBresults</vt:lpstr>
      <vt:lpstr>AH2700_data</vt:lpstr>
      <vt:lpstr>AH2700_cal</vt:lpstr>
      <vt:lpstr>pyAH2700readings</vt:lpstr>
      <vt:lpstr>report</vt:lpstr>
      <vt:lpstr>older</vt:lpstr>
      <vt:lpstr>pyAH2700results</vt:lpstr>
      <vt:lpstr>Reports</vt:lpstr>
      <vt:lpstr>resah</vt:lpstr>
      <vt:lpstr>resah2</vt:lpstr>
      <vt:lpstr>resub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Jones</dc:creator>
  <cp:lastModifiedBy>Keith Jones</cp:lastModifiedBy>
  <cp:lastPrinted>2020-10-16T02:45:35Z</cp:lastPrinted>
  <dcterms:created xsi:type="dcterms:W3CDTF">2020-10-06T01:27:27Z</dcterms:created>
  <dcterms:modified xsi:type="dcterms:W3CDTF">2020-11-12T02:06:29Z</dcterms:modified>
</cp:coreProperties>
</file>