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24226"/>
  <mc:AlternateContent xmlns:mc="http://schemas.openxmlformats.org/markup-compatibility/2006">
    <mc:Choice Requires="x15">
      <x15ac:absPath xmlns:x15ac="http://schemas.microsoft.com/office/spreadsheetml/2010/11/ac" url="G:\My Drive\KJ\PycharmProjects\UniversalBridge3\"/>
    </mc:Choice>
  </mc:AlternateContent>
  <xr:revisionPtr revIDLastSave="0" documentId="13_ncr:1_{0EC3A903-8B82-4517-9EA1-5CC511288619}" xr6:coauthVersionLast="45" xr6:coauthVersionMax="45" xr10:uidLastSave="{00000000-0000-0000-0000-000000000000}"/>
  <bookViews>
    <workbookView xWindow="28680" yWindow="-120" windowWidth="29040" windowHeight="15840" activeTab="3" xr2:uid="{00000000-000D-0000-FFFF-FFFF00000000}"/>
  </bookViews>
  <sheets>
    <sheet name="Commentary" sheetId="24" r:id="rId1"/>
    <sheet name="pyUBreadings" sheetId="21" r:id="rId2"/>
    <sheet name="pyUBresults" sheetId="22" r:id="rId3"/>
    <sheet name="pyReport" sheetId="29" r:id="rId4"/>
    <sheet name="exampleU" sheetId="30" r:id="rId5"/>
    <sheet name="Room Conditions" sheetId="31" r:id="rId6"/>
    <sheet name="Conditions" sheetId="18" r:id="rId7"/>
    <sheet name="LHistory" sheetId="32" r:id="rId8"/>
  </sheets>
  <definedNames>
    <definedName name="alpha">#REF!</definedName>
    <definedName name="Andeen" comment="AH2700 measurements of loss">#REF!</definedName>
    <definedName name="beta">#REF!</definedName>
    <definedName name="C_1">#REF!</definedName>
    <definedName name="C_standard_uncertainty">#REF!</definedName>
    <definedName name="C_unit_mult">#REF!</definedName>
    <definedName name="correction_c">#REF!</definedName>
    <definedName name="corrections">#REF!</definedName>
    <definedName name="Data">#REF!</definedName>
    <definedName name="Date">#REF!</definedName>
    <definedName name="differentzero">#REF!</definedName>
    <definedName name="frequency">#REF!</definedName>
    <definedName name="G_1">#REF!</definedName>
    <definedName name="G_2">#REF!</definedName>
    <definedName name="G_standard_uncertainty">#REF!</definedName>
    <definedName name="G_unit_mult">#REF!</definedName>
    <definedName name="hist_16">#REF!</definedName>
    <definedName name="hist1074">#REF!</definedName>
    <definedName name="history">#REF!</definedName>
    <definedName name="Inductance">#REF!</definedName>
    <definedName name="inductor1">pyUBresults!$A$3:$AI$12</definedName>
    <definedName name="inductor2">pyUBresults!$A$14:$AI$23</definedName>
    <definedName name="L_standard_uncertainty">#REF!</definedName>
    <definedName name="L_v">#REF!</definedName>
    <definedName name="label">#REF!</definedName>
    <definedName name="multiplier">#REF!</definedName>
    <definedName name="Nominal_Value">#REF!</definedName>
    <definedName name="Old_date">#REF!</definedName>
    <definedName name="Old_Inductance">#REF!</definedName>
    <definedName name="Old_Resistance">#REF!</definedName>
    <definedName name="Params">#REF!</definedName>
    <definedName name="pyvalues">pyUBresults!$Z$2:$AQ$23</definedName>
    <definedName name="R_4A">#REF!</definedName>
    <definedName name="R_4B">#REF!</definedName>
    <definedName name="R_4C">#REF!</definedName>
    <definedName name="R_standard_uncertainty">#REF!</definedName>
    <definedName name="R_v">#REF!</definedName>
    <definedName name="Range">#REF!</definedName>
    <definedName name="Rangex">#REF!</definedName>
    <definedName name="Record">#REF!</definedName>
    <definedName name="Reports" comment="Old reports">#REF!</definedName>
    <definedName name="Resistance">#REF!</definedName>
    <definedName name="Results">#REF!</definedName>
    <definedName name="ub_uncertainty">#REF!</definedName>
    <definedName name="Uncertainty">#REF!</definedName>
    <definedName name="zero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25" i="32" l="1"/>
  <c r="N25" i="32"/>
  <c r="M25" i="32"/>
  <c r="L25" i="32"/>
  <c r="O24" i="32"/>
  <c r="N24" i="32"/>
  <c r="M24" i="32"/>
  <c r="L24" i="32"/>
  <c r="O23" i="32"/>
  <c r="N23" i="32"/>
  <c r="M23" i="32"/>
  <c r="L23" i="32"/>
  <c r="O22" i="32"/>
  <c r="N22" i="32"/>
  <c r="M22" i="32"/>
  <c r="L22" i="32"/>
  <c r="O21" i="32"/>
  <c r="N21" i="32"/>
  <c r="M21" i="32"/>
  <c r="L21" i="32"/>
  <c r="O20" i="32"/>
  <c r="N20" i="32"/>
  <c r="M20" i="32"/>
  <c r="L20" i="32"/>
  <c r="O19" i="32"/>
  <c r="N19" i="32"/>
  <c r="M19" i="32"/>
  <c r="L19" i="32"/>
  <c r="O18" i="32"/>
  <c r="N18" i="32"/>
  <c r="M18" i="32"/>
  <c r="L18" i="32"/>
  <c r="O17" i="32"/>
  <c r="N17" i="32"/>
  <c r="M17" i="32"/>
  <c r="L17" i="32"/>
  <c r="O16" i="32"/>
  <c r="N16" i="32"/>
  <c r="M16" i="32"/>
  <c r="L16" i="32"/>
  <c r="O15" i="32"/>
  <c r="N15" i="32"/>
  <c r="M15" i="32"/>
  <c r="L15" i="32"/>
  <c r="O14" i="32"/>
  <c r="N14" i="32"/>
  <c r="M14" i="32"/>
  <c r="L14" i="32"/>
  <c r="O13" i="32"/>
  <c r="N13" i="32"/>
  <c r="M13" i="32"/>
  <c r="L13" i="32"/>
  <c r="O12" i="32"/>
  <c r="N12" i="32"/>
  <c r="M12" i="32"/>
  <c r="L12" i="32"/>
  <c r="O11" i="32"/>
  <c r="N11" i="32"/>
  <c r="M11" i="32"/>
  <c r="L11" i="32"/>
  <c r="O10" i="32"/>
  <c r="N10" i="32"/>
  <c r="M10" i="32"/>
  <c r="L10" i="32"/>
  <c r="O9" i="32"/>
  <c r="N9" i="32"/>
  <c r="M9" i="32"/>
  <c r="L9" i="32"/>
  <c r="O8" i="32"/>
  <c r="N8" i="32"/>
  <c r="M8" i="32"/>
  <c r="L8" i="32"/>
  <c r="O7" i="32"/>
  <c r="N7" i="32"/>
  <c r="M7" i="32"/>
  <c r="L7" i="32"/>
  <c r="O6" i="32"/>
  <c r="N6" i="32"/>
  <c r="M6" i="32"/>
  <c r="L6" i="32"/>
  <c r="E9" i="21" l="1"/>
  <c r="E12" i="21"/>
  <c r="E13" i="21"/>
  <c r="E14" i="21"/>
  <c r="E15" i="21"/>
  <c r="D15" i="21"/>
  <c r="E20" i="21"/>
  <c r="E21" i="21"/>
  <c r="D21" i="21"/>
  <c r="E22" i="21"/>
  <c r="E23" i="21"/>
  <c r="E24" i="21"/>
  <c r="E26" i="21"/>
  <c r="E27" i="21"/>
  <c r="E16" i="29" l="1"/>
  <c r="H5" i="31" l="1"/>
  <c r="J5" i="31"/>
  <c r="K5" i="31" s="1"/>
  <c r="H6" i="31"/>
  <c r="J6" i="31"/>
  <c r="D17" i="29" l="1"/>
  <c r="H17" i="32" s="1"/>
  <c r="E17" i="29"/>
  <c r="F17" i="29"/>
  <c r="G17" i="29"/>
  <c r="H17" i="29"/>
  <c r="I17" i="29"/>
  <c r="D18" i="29"/>
  <c r="H18" i="32" s="1"/>
  <c r="E18" i="29"/>
  <c r="F18" i="29"/>
  <c r="G18" i="29"/>
  <c r="H18" i="29"/>
  <c r="I18" i="29"/>
  <c r="D19" i="29"/>
  <c r="H19" i="32" s="1"/>
  <c r="E19" i="29"/>
  <c r="F19" i="29"/>
  <c r="G19" i="29"/>
  <c r="H19" i="29"/>
  <c r="I19" i="29"/>
  <c r="D20" i="29"/>
  <c r="H20" i="32" s="1"/>
  <c r="E20" i="29"/>
  <c r="F20" i="29"/>
  <c r="G20" i="29"/>
  <c r="H20" i="29"/>
  <c r="I20" i="29"/>
  <c r="D21" i="29"/>
  <c r="H21" i="32" s="1"/>
  <c r="E21" i="29"/>
  <c r="F21" i="29"/>
  <c r="G21" i="29"/>
  <c r="H21" i="29"/>
  <c r="I21" i="29"/>
  <c r="D22" i="29"/>
  <c r="H22" i="32" s="1"/>
  <c r="E22" i="29"/>
  <c r="F22" i="29"/>
  <c r="G22" i="29"/>
  <c r="H22" i="29"/>
  <c r="I22" i="29"/>
  <c r="D23" i="29"/>
  <c r="H23" i="32" s="1"/>
  <c r="E23" i="29"/>
  <c r="F23" i="29"/>
  <c r="G23" i="29"/>
  <c r="H23" i="29"/>
  <c r="I23" i="29"/>
  <c r="D24" i="29"/>
  <c r="H24" i="32" s="1"/>
  <c r="E24" i="29"/>
  <c r="F24" i="29"/>
  <c r="G24" i="29"/>
  <c r="H24" i="29"/>
  <c r="I24" i="29"/>
  <c r="D25" i="29"/>
  <c r="H25" i="32" s="1"/>
  <c r="E25" i="29"/>
  <c r="F25" i="29"/>
  <c r="G25" i="29"/>
  <c r="H25" i="29"/>
  <c r="I25" i="29"/>
  <c r="I16" i="29"/>
  <c r="H16" i="29"/>
  <c r="G16" i="29"/>
  <c r="F16" i="29"/>
  <c r="I5" i="29"/>
  <c r="I6" i="29"/>
  <c r="I7" i="29"/>
  <c r="I8" i="29"/>
  <c r="I9" i="29"/>
  <c r="I10" i="29"/>
  <c r="I11" i="29"/>
  <c r="I12" i="29"/>
  <c r="I13" i="29"/>
  <c r="I4" i="29"/>
  <c r="H5" i="29"/>
  <c r="H6" i="29"/>
  <c r="H7" i="29"/>
  <c r="H8" i="29"/>
  <c r="H9" i="29"/>
  <c r="H10" i="29"/>
  <c r="H11" i="29"/>
  <c r="H12" i="29"/>
  <c r="H13" i="29"/>
  <c r="H4" i="29"/>
  <c r="G5" i="29"/>
  <c r="G6" i="29"/>
  <c r="G7" i="29"/>
  <c r="G8" i="29"/>
  <c r="G9" i="29"/>
  <c r="G10" i="29"/>
  <c r="G11" i="29"/>
  <c r="G12" i="29"/>
  <c r="G13" i="29"/>
  <c r="G4" i="29"/>
  <c r="F5" i="29"/>
  <c r="F6" i="29"/>
  <c r="F7" i="29"/>
  <c r="F8" i="29"/>
  <c r="F9" i="29"/>
  <c r="F10" i="29"/>
  <c r="F11" i="29"/>
  <c r="F12" i="29"/>
  <c r="F13" i="29"/>
  <c r="F4" i="29"/>
  <c r="E5" i="29"/>
  <c r="E6" i="29"/>
  <c r="E7" i="29"/>
  <c r="E8" i="29"/>
  <c r="E9" i="29"/>
  <c r="E10" i="29"/>
  <c r="E11" i="29"/>
  <c r="E12" i="29"/>
  <c r="E13" i="29"/>
  <c r="E4" i="29"/>
  <c r="D16" i="29"/>
  <c r="H16" i="32" s="1"/>
  <c r="D5" i="29"/>
  <c r="H7" i="32" s="1"/>
  <c r="D6" i="29"/>
  <c r="H8" i="32" s="1"/>
  <c r="D7" i="29"/>
  <c r="H9" i="32" s="1"/>
  <c r="D8" i="29"/>
  <c r="H10" i="32" s="1"/>
  <c r="D9" i="29"/>
  <c r="H11" i="32" s="1"/>
  <c r="D10" i="29"/>
  <c r="H12" i="32" s="1"/>
  <c r="D11" i="29"/>
  <c r="H13" i="32" s="1"/>
  <c r="D12" i="29"/>
  <c r="H14" i="32" s="1"/>
  <c r="D13" i="29"/>
  <c r="H15" i="32" s="1"/>
  <c r="D4" i="29"/>
  <c r="H6" i="32" s="1"/>
  <c r="S21" i="32" l="1"/>
  <c r="P21" i="32"/>
  <c r="P17" i="32"/>
  <c r="S17" i="32"/>
  <c r="P9" i="32"/>
  <c r="S9" i="32"/>
  <c r="S6" i="32"/>
  <c r="P6" i="32"/>
  <c r="S8" i="32"/>
  <c r="P8" i="32"/>
  <c r="S22" i="32"/>
  <c r="P22" i="32"/>
  <c r="P18" i="32"/>
  <c r="S18" i="32"/>
  <c r="P10" i="32"/>
  <c r="S10" i="32"/>
  <c r="S15" i="32"/>
  <c r="P15" i="32"/>
  <c r="P14" i="32"/>
  <c r="S14" i="32"/>
  <c r="S23" i="32"/>
  <c r="P23" i="32"/>
  <c r="P25" i="32"/>
  <c r="S25" i="32"/>
  <c r="P7" i="32"/>
  <c r="S7" i="32"/>
  <c r="S16" i="32"/>
  <c r="P16" i="32"/>
  <c r="P19" i="32"/>
  <c r="S19" i="32"/>
  <c r="S13" i="32"/>
  <c r="P13" i="32"/>
  <c r="P12" i="32"/>
  <c r="S12" i="32"/>
  <c r="S24" i="32"/>
  <c r="P24" i="32"/>
  <c r="P20" i="32"/>
  <c r="S20" i="32"/>
  <c r="P11" i="32"/>
  <c r="S11" i="32"/>
  <c r="K9" i="21"/>
  <c r="AI3" i="22" l="1"/>
  <c r="AI4" i="22"/>
  <c r="AI5" i="22"/>
  <c r="AI6" i="22"/>
  <c r="AI7" i="22"/>
  <c r="AI8" i="22"/>
  <c r="AI9" i="22"/>
  <c r="AI10" i="22"/>
  <c r="AI11" i="22"/>
  <c r="AI12" i="22"/>
  <c r="AI13" i="22"/>
  <c r="AI14" i="22"/>
  <c r="AI15" i="22"/>
  <c r="AI16" i="22"/>
  <c r="AI17" i="22"/>
  <c r="AI18" i="22"/>
  <c r="AI19" i="22"/>
  <c r="AI20" i="22"/>
  <c r="AI21" i="22"/>
  <c r="AI22" i="22"/>
  <c r="AI23" i="22"/>
  <c r="AI2" i="22"/>
  <c r="AH3" i="22"/>
  <c r="AH4" i="22"/>
  <c r="AH5" i="22"/>
  <c r="AH6" i="22"/>
  <c r="AH7" i="22"/>
  <c r="AH8" i="22"/>
  <c r="AH9" i="22"/>
  <c r="AH10" i="22"/>
  <c r="AH11" i="22"/>
  <c r="AH12" i="22"/>
  <c r="AH13" i="22"/>
  <c r="AH14" i="22"/>
  <c r="AH15" i="22"/>
  <c r="AH16" i="22"/>
  <c r="AH17" i="22"/>
  <c r="AH18" i="22"/>
  <c r="AH19" i="22"/>
  <c r="AH20" i="22"/>
  <c r="AH21" i="22"/>
  <c r="AH22" i="22"/>
  <c r="AH23" i="22"/>
  <c r="AH2" i="22"/>
  <c r="AG3" i="22"/>
  <c r="AG4" i="22"/>
  <c r="AG5" i="22"/>
  <c r="AG6" i="22"/>
  <c r="AG7" i="22"/>
  <c r="AG8" i="22"/>
  <c r="AG9" i="22"/>
  <c r="AG10" i="22"/>
  <c r="AG11" i="22"/>
  <c r="AG12" i="22"/>
  <c r="AG13" i="22"/>
  <c r="AG14" i="22"/>
  <c r="AG15" i="22"/>
  <c r="AG16" i="22"/>
  <c r="AG17" i="22"/>
  <c r="AG18" i="22"/>
  <c r="AG19" i="22"/>
  <c r="AG20" i="22"/>
  <c r="AG21" i="22"/>
  <c r="AG22" i="22"/>
  <c r="AG23" i="22"/>
  <c r="AG2" i="22"/>
  <c r="AF3" i="22"/>
  <c r="AF4" i="22"/>
  <c r="AF5" i="22"/>
  <c r="AF6" i="22"/>
  <c r="AF7" i="22"/>
  <c r="AF8" i="22"/>
  <c r="AF9" i="22"/>
  <c r="AF10" i="22"/>
  <c r="AF11" i="22"/>
  <c r="AF12" i="22"/>
  <c r="AF13" i="22"/>
  <c r="AF14" i="22"/>
  <c r="AF15" i="22"/>
  <c r="AF16" i="22"/>
  <c r="AF17" i="22"/>
  <c r="AF18" i="22"/>
  <c r="AF19" i="22"/>
  <c r="AF20" i="22"/>
  <c r="AF21" i="22"/>
  <c r="AF22" i="22"/>
  <c r="AF23" i="22"/>
  <c r="AF2" i="22"/>
  <c r="AD3" i="22"/>
  <c r="AD4" i="22"/>
  <c r="AD5" i="22"/>
  <c r="AD6" i="22"/>
  <c r="AD7" i="22"/>
  <c r="AD8" i="22"/>
  <c r="AD9" i="22"/>
  <c r="AD10" i="22"/>
  <c r="AD11" i="22"/>
  <c r="AD12" i="22"/>
  <c r="AD13" i="22"/>
  <c r="AD14" i="22"/>
  <c r="AD15" i="22"/>
  <c r="AD16" i="22"/>
  <c r="AD17" i="22"/>
  <c r="AD18" i="22"/>
  <c r="AD19" i="22"/>
  <c r="AD20" i="22"/>
  <c r="AD21" i="22"/>
  <c r="AD22" i="22"/>
  <c r="AD23" i="22"/>
  <c r="AD2" i="22"/>
  <c r="AC3" i="22"/>
  <c r="AC4" i="22"/>
  <c r="AC5" i="22"/>
  <c r="AC6" i="22"/>
  <c r="AC7" i="22"/>
  <c r="AC8" i="22"/>
  <c r="AC9" i="22"/>
  <c r="AC10" i="22"/>
  <c r="AC11" i="22"/>
  <c r="AC12" i="22"/>
  <c r="AC13" i="22"/>
  <c r="AC14" i="22"/>
  <c r="AC15" i="22"/>
  <c r="AC16" i="22"/>
  <c r="AC17" i="22"/>
  <c r="AC18" i="22"/>
  <c r="AC19" i="22"/>
  <c r="AC20" i="22"/>
  <c r="AC21" i="22"/>
  <c r="AC22" i="22"/>
  <c r="AC23" i="22"/>
  <c r="AC2" i="22"/>
  <c r="AB3" i="22"/>
  <c r="AB4" i="22"/>
  <c r="AB5" i="22"/>
  <c r="AB6" i="22"/>
  <c r="AB7" i="22"/>
  <c r="AB8" i="22"/>
  <c r="AB9" i="22"/>
  <c r="AB10" i="22"/>
  <c r="AB11" i="22"/>
  <c r="AB12" i="22"/>
  <c r="AB13" i="22"/>
  <c r="AB14" i="22"/>
  <c r="AB15" i="22"/>
  <c r="AB16" i="22"/>
  <c r="AB17" i="22"/>
  <c r="AB18" i="22"/>
  <c r="AB19" i="22"/>
  <c r="AB20" i="22"/>
  <c r="AB21" i="22"/>
  <c r="AB22" i="22"/>
  <c r="AB23" i="22"/>
  <c r="AB2" i="22"/>
  <c r="Z13" i="22"/>
  <c r="X20" i="22" l="1"/>
  <c r="Y20" i="22"/>
  <c r="Z20" i="22"/>
  <c r="X21" i="22"/>
  <c r="Y21" i="22"/>
  <c r="Z21" i="22"/>
  <c r="X22" i="22"/>
  <c r="Y22" i="22"/>
  <c r="Z22" i="22"/>
  <c r="X23" i="22"/>
  <c r="Y23" i="22"/>
  <c r="Z23" i="22"/>
  <c r="X2" i="22" l="1"/>
  <c r="Y2" i="22"/>
  <c r="X3" i="22"/>
  <c r="Y3" i="22"/>
  <c r="X4" i="22"/>
  <c r="Y4" i="22"/>
  <c r="X5" i="22"/>
  <c r="Y5" i="22"/>
  <c r="X6" i="22"/>
  <c r="Y6" i="22"/>
  <c r="X7" i="22"/>
  <c r="Y7" i="22"/>
  <c r="X8" i="22"/>
  <c r="Y8" i="22"/>
  <c r="X9" i="22"/>
  <c r="Y9" i="22"/>
  <c r="X10" i="22"/>
  <c r="Y10" i="22"/>
  <c r="X11" i="22"/>
  <c r="Y11" i="22"/>
  <c r="X12" i="22"/>
  <c r="Y12" i="22"/>
  <c r="X13" i="22"/>
  <c r="Y13" i="22"/>
  <c r="X14" i="22"/>
  <c r="Y14" i="22"/>
  <c r="X15" i="22"/>
  <c r="Y15" i="22"/>
  <c r="X16" i="22"/>
  <c r="Y16" i="22"/>
  <c r="X17" i="22"/>
  <c r="Y17" i="22"/>
  <c r="X18" i="22"/>
  <c r="Y18" i="22"/>
  <c r="Z18" i="22"/>
  <c r="X19" i="22"/>
  <c r="Y19" i="22"/>
  <c r="Z19" i="22"/>
  <c r="Z17" i="22" l="1"/>
  <c r="Z16" i="22"/>
  <c r="Z15" i="22"/>
  <c r="Z14" i="22"/>
  <c r="Z12" i="22"/>
  <c r="Z11" i="22"/>
  <c r="Z10" i="22"/>
  <c r="Z9" i="22"/>
  <c r="Z8" i="22"/>
  <c r="Z7" i="22"/>
  <c r="Z6" i="22"/>
  <c r="Z5" i="22"/>
  <c r="Z4" i="22"/>
  <c r="Z3" i="22"/>
  <c r="Z2" i="22"/>
  <c r="F4" i="18" l="1"/>
  <c r="D2" i="18"/>
  <c r="C2" i="18"/>
  <c r="G4" i="18"/>
  <c r="D4" i="18"/>
  <c r="C4" i="1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Christian</author>
  </authors>
  <commentList>
    <comment ref="D16" authorId="0" shapeId="0" xr:uid="{03EDD12E-DB29-446C-8053-8382CDBD66F4}">
      <text>
        <r>
          <rPr>
            <b/>
            <sz val="8"/>
            <color indexed="81"/>
            <rFont val="Tahoma"/>
            <family val="2"/>
          </rPr>
          <t>Christian:</t>
        </r>
        <r>
          <rPr>
            <sz val="8"/>
            <color indexed="81"/>
            <rFont val="Tahoma"/>
            <family val="2"/>
          </rPr>
          <t xml:space="preserve">
Actually UB read 985.254</t>
        </r>
      </text>
    </comment>
  </commentList>
</comments>
</file>

<file path=xl/sharedStrings.xml><?xml version="1.0" encoding="utf-8"?>
<sst xmlns="http://schemas.openxmlformats.org/spreadsheetml/2006/main" count="301" uniqueCount="159">
  <si>
    <t>Label</t>
  </si>
  <si>
    <t>k</t>
  </si>
  <si>
    <t>Range</t>
  </si>
  <si>
    <t>4Z</t>
  </si>
  <si>
    <t>5Z</t>
  </si>
  <si>
    <t>Frequency</t>
  </si>
  <si>
    <t>Hz</t>
  </si>
  <si>
    <t>Client</t>
  </si>
  <si>
    <t>Job number</t>
  </si>
  <si>
    <t>S Number</t>
  </si>
  <si>
    <t>Item</t>
  </si>
  <si>
    <t>temperature</t>
  </si>
  <si>
    <t>RH</t>
  </si>
  <si>
    <t>All GMH5I readings</t>
  </si>
  <si>
    <t>Room</t>
  </si>
  <si>
    <t>Temp</t>
  </si>
  <si>
    <t>1 sigma uncertainties from specifications</t>
  </si>
  <si>
    <t>Data from lab book</t>
  </si>
  <si>
    <t>Data from specifications and other sources</t>
  </si>
  <si>
    <t>Nominal Frequency</t>
  </si>
  <si>
    <t>xdial</t>
  </si>
  <si>
    <t>rdial</t>
  </si>
  <si>
    <t>Temperature</t>
  </si>
  <si>
    <t>u</t>
  </si>
  <si>
    <t>df</t>
  </si>
  <si>
    <t>Temp coeff R</t>
  </si>
  <si>
    <t>Other</t>
  </si>
  <si>
    <r>
      <rPr>
        <sz val="10"/>
        <rFont val="Calibri"/>
        <family val="2"/>
      </rPr>
      <t>°</t>
    </r>
    <r>
      <rPr>
        <sz val="10"/>
        <rFont val="Arial"/>
        <family val="2"/>
      </rPr>
      <t>C</t>
    </r>
  </si>
  <si>
    <t>xDial</t>
  </si>
  <si>
    <t>rDial</t>
  </si>
  <si>
    <t>frequency</t>
  </si>
  <si>
    <t>utemp</t>
  </si>
  <si>
    <t>dftemp</t>
  </si>
  <si>
    <t>alphax</t>
  </si>
  <si>
    <t>ualphax</t>
  </si>
  <si>
    <t>dfalphax</t>
  </si>
  <si>
    <t>alphar</t>
  </si>
  <si>
    <t>ualphar</t>
  </si>
  <si>
    <t>dfalphr</t>
  </si>
  <si>
    <t>x</t>
  </si>
  <si>
    <t>ux</t>
  </si>
  <si>
    <t>kx</t>
  </si>
  <si>
    <t>r</t>
  </si>
  <si>
    <t>ur</t>
  </si>
  <si>
    <t>kr</t>
  </si>
  <si>
    <t>cmcx</t>
  </si>
  <si>
    <t>cmcr</t>
  </si>
  <si>
    <t>ux/cmcx</t>
  </si>
  <si>
    <t>ur/cmcr</t>
  </si>
  <si>
    <t>label</t>
  </si>
  <si>
    <t>from GMH</t>
  </si>
  <si>
    <t>RH correction</t>
  </si>
  <si>
    <t>from Y:\Quality\TECHPROC\E058-Lab Air Cond\loggercalibration_2017.xls</t>
  </si>
  <si>
    <t>Enter, say, 5 ppm as 5e-6</t>
  </si>
  <si>
    <t>Impedance</t>
  </si>
  <si>
    <t>Template for impedances</t>
  </si>
  <si>
    <t>multiplier for R</t>
  </si>
  <si>
    <t>R</t>
  </si>
  <si>
    <t>uR</t>
  </si>
  <si>
    <t>multiplier for L</t>
  </si>
  <si>
    <t>L</t>
  </si>
  <si>
    <t>uL</t>
  </si>
  <si>
    <t>nom Freq</t>
  </si>
  <si>
    <t>Temp coeff L</t>
  </si>
  <si>
    <t>L0</t>
  </si>
  <si>
    <t>L1</t>
  </si>
  <si>
    <t>L2</t>
  </si>
  <si>
    <t>L3</t>
  </si>
  <si>
    <t>L4</t>
  </si>
  <si>
    <t>L5</t>
  </si>
  <si>
    <t>L6</t>
  </si>
  <si>
    <t>L7</t>
  </si>
  <si>
    <t>L8</t>
  </si>
  <si>
    <t>L9</t>
  </si>
  <si>
    <t>L10</t>
  </si>
  <si>
    <t>check!</t>
  </si>
  <si>
    <t>Tap</t>
  </si>
  <si>
    <t>Inductance
Change
(mH)</t>
  </si>
  <si>
    <t>Expanded
Uncertainty
(mH)</t>
  </si>
  <si>
    <t>Resistance
Change
(Ω)</t>
  </si>
  <si>
    <t>Expanded
Uncertainty
(Ω)</t>
  </si>
  <si>
    <t>Coverage
Factor</t>
  </si>
  <si>
    <t>Worksheet 'pyUBreadings' requires the user to enter all the dial readings and settings of the UB as well as estimates of the uncertainty in temperature and in the temperature coefficients for resistance and inductance. In general it is set up not to apply any temperature corrections, just to evaluate the uncertainty.</t>
  </si>
  <si>
    <t>Use the UniversalBridge3 project to process the input data. This uses the latest ubdict.csv file for corrections to the Universal Bridge. Running 'calculate_imp.py' produces a new 'indResults.xlsx'. Paste these results into the 'pyUBresults' worksheet of this spreadsheet and, if correctly pasted, should immediately produce the report in the'pyReport' worksheet. Note that there are two named blocks in 'pyUBresults' and so the new data should just be pasted over the old data in order to preserve the inductor1 and inductor2 named blocks.</t>
  </si>
  <si>
    <t>You should check that the input data listed in 'pyUBresults' matches the input data in 'pyUBreadings', just in case the wrong file names are enterd in 'calculate_imp.py'.</t>
  </si>
  <si>
    <t>Budget for L8 1591.5</t>
  </si>
  <si>
    <t>ureal(60.08704790830853,0.1713140491986457,20.451673221652594)</t>
  </si>
  <si>
    <t xml:space="preserve">uuttempL8 </t>
  </si>
  <si>
    <t xml:space="preserve">temperature </t>
  </si>
  <si>
    <t xml:space="preserve">Amp_phase_err </t>
  </si>
  <si>
    <t xml:space="preserve">rtempcoL8 </t>
  </si>
  <si>
    <t xml:space="preserve">Adialresureal(62.0,10.0,10.0) </t>
  </si>
  <si>
    <t xml:space="preserve">Adialresureal(600890.0,10.0,10.0) </t>
  </si>
  <si>
    <t xml:space="preserve">Adial_lin62 </t>
  </si>
  <si>
    <t xml:space="preserve">Adial_lin600890 </t>
  </si>
  <si>
    <t xml:space="preserve">Amperr </t>
  </si>
  <si>
    <t xml:space="preserve">R4Aacdc </t>
  </si>
  <si>
    <t xml:space="preserve">G1acdc </t>
  </si>
  <si>
    <t xml:space="preserve">G2acdc </t>
  </si>
  <si>
    <t xml:space="preserve">G1alpha </t>
  </si>
  <si>
    <t xml:space="preserve">G1stab </t>
  </si>
  <si>
    <t xml:space="preserve">R4Aalpha </t>
  </si>
  <si>
    <t xml:space="preserve">G2alpha </t>
  </si>
  <si>
    <t xml:space="preserve">R4Astab </t>
  </si>
  <si>
    <t xml:space="preserve">G2stab </t>
  </si>
  <si>
    <t xml:space="preserve">cal_temp </t>
  </si>
  <si>
    <t xml:space="preserve">G2err </t>
  </si>
  <si>
    <t xml:space="preserve">G1err </t>
  </si>
  <si>
    <t xml:space="preserve">R4Aerr </t>
  </si>
  <si>
    <t xml:space="preserve">uuttempL0 </t>
  </si>
  <si>
    <t xml:space="preserve">rtempcoL0 </t>
  </si>
  <si>
    <t xml:space="preserve">C1err </t>
  </si>
  <si>
    <t xml:space="preserve">C1alpha </t>
  </si>
  <si>
    <t xml:space="preserve">C1stab </t>
  </si>
  <si>
    <t xml:space="preserve">Bdial_lin0 </t>
  </si>
  <si>
    <t xml:space="preserve">Bdialresureal(0.0,1.0,10.0, label='Bdial_lin0') </t>
  </si>
  <si>
    <t xml:space="preserve">Bdial_lin788633 </t>
  </si>
  <si>
    <t xml:space="preserve">Bdialresureal(788633.0,1.0,10.0) </t>
  </si>
  <si>
    <t>ureal(0.0788795386314938,3.031875053076101e-06,27.783955120984952)</t>
  </si>
  <si>
    <t xml:space="preserve">xtempcoL8 </t>
  </si>
  <si>
    <t xml:space="preserve">xtempcoL0 </t>
  </si>
  <si>
    <t xml:space="preserve">Bdialres0.0 </t>
  </si>
  <si>
    <t xml:space="preserve">Bdialres788633.0 </t>
  </si>
  <si>
    <t xml:space="preserve">Adialres62.0 </t>
  </si>
  <si>
    <t xml:space="preserve">Adialres600890.0 </t>
  </si>
  <si>
    <t>Date from</t>
  </si>
  <si>
    <t>to</t>
  </si>
  <si>
    <t>S22091</t>
  </si>
  <si>
    <t>Babcock</t>
  </si>
  <si>
    <t>Muirhead A-517_ TW</t>
  </si>
  <si>
    <t>TW</t>
  </si>
  <si>
    <t>History</t>
  </si>
  <si>
    <t>as ratio</t>
  </si>
  <si>
    <t>S21034</t>
  </si>
  <si>
    <t>S21285</t>
  </si>
  <si>
    <t>S21470</t>
  </si>
  <si>
    <t>S21971</t>
  </si>
  <si>
    <t>Nominal</t>
  </si>
  <si>
    <t>101.3478</t>
  </si>
  <si>
    <t>89.3870</t>
  </si>
  <si>
    <t>79.1421</t>
  </si>
  <si>
    <t>69.3526</t>
  </si>
  <si>
    <t>59.5442</t>
  </si>
  <si>
    <t>49.4444</t>
  </si>
  <si>
    <t>39.6415</t>
  </si>
  <si>
    <t>29.5333</t>
  </si>
  <si>
    <t>20.0867</t>
  </si>
  <si>
    <t>10.1707</t>
  </si>
  <si>
    <t>980.752</t>
  </si>
  <si>
    <t>876.980</t>
  </si>
  <si>
    <t>783.919</t>
  </si>
  <si>
    <t>691.160</t>
  </si>
  <si>
    <t>592.646</t>
  </si>
  <si>
    <t>492.843</t>
  </si>
  <si>
    <t>395.818</t>
  </si>
  <si>
    <t>302.419</t>
  </si>
  <si>
    <t>204.598</t>
  </si>
  <si>
    <t>100.986</t>
  </si>
  <si>
    <t>U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</si>
</sst>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0000"/>
    <numFmt numFmtId="165" formatCode="0.000000"/>
    <numFmt numFmtId="166" formatCode="0.000"/>
    <numFmt numFmtId="167" formatCode="0.0E+00"/>
    <numFmt numFmtId="168" formatCode="0.0"/>
    <numFmt numFmtId="169" formatCode="0.00000E+00"/>
    <numFmt numFmtId="170" formatCode="0.0000\ \ \ \ \ "/>
    <numFmt numFmtId="171" formatCode="0.00\ \ \ \ \ \ "/>
    <numFmt numFmtId="172" formatCode="0.000\ \ \ \ \ "/>
    <numFmt numFmtId="173" formatCode="0.0\ \ \ \ \ \ "/>
  </numFmts>
  <fonts count="9" x14ac:knownFonts="1">
    <font>
      <sz val="10"/>
      <name val="Arial"/>
    </font>
    <font>
      <b/>
      <sz val="10"/>
      <name val="Arial"/>
      <family val="2"/>
    </font>
    <font>
      <sz val="10"/>
      <name val="Arial"/>
      <family val="2"/>
    </font>
    <font>
      <b/>
      <sz val="12"/>
      <name val="Arial"/>
      <family val="2"/>
    </font>
    <font>
      <sz val="10"/>
      <name val="Times New Roman"/>
      <family val="1"/>
    </font>
    <font>
      <sz val="10"/>
      <name val="Calibri"/>
      <family val="2"/>
    </font>
    <font>
      <i/>
      <sz val="10"/>
      <name val="Arial"/>
      <family val="2"/>
    </font>
    <font>
      <b/>
      <sz val="8"/>
      <color indexed="81"/>
      <name val="Tahoma"/>
      <family val="2"/>
    </font>
    <font>
      <sz val="8"/>
      <color indexed="81"/>
      <name val="Tahoma"/>
      <family val="2"/>
    </font>
  </fonts>
  <fills count="14">
    <fill>
      <patternFill patternType="none"/>
    </fill>
    <fill>
      <patternFill patternType="gray125"/>
    </fill>
    <fill>
      <patternFill patternType="solid">
        <fgColor indexed="11"/>
        <bgColor indexed="64"/>
      </patternFill>
    </fill>
    <fill>
      <patternFill patternType="solid">
        <fgColor indexed="40"/>
        <bgColor indexed="64"/>
      </patternFill>
    </fill>
    <fill>
      <patternFill patternType="solid">
        <fgColor indexed="29"/>
        <bgColor indexed="64"/>
      </patternFill>
    </fill>
    <fill>
      <patternFill patternType="solid">
        <fgColor indexed="22"/>
        <bgColor indexed="64"/>
      </patternFill>
    </fill>
    <fill>
      <patternFill patternType="solid">
        <fgColor indexed="41"/>
        <bgColor indexed="64"/>
      </patternFill>
    </fill>
    <fill>
      <patternFill patternType="solid">
        <fgColor rgb="FFFFFF00"/>
        <bgColor indexed="64"/>
      </patternFill>
    </fill>
    <fill>
      <patternFill patternType="solid">
        <fgColor theme="8" tint="0.599963377788628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indexed="27"/>
        <bgColor indexed="64"/>
      </patternFill>
    </fill>
    <fill>
      <patternFill patternType="solid">
        <fgColor indexed="26"/>
        <bgColor indexed="64"/>
      </patternFill>
    </fill>
  </fills>
  <borders count="12">
    <border>
      <left/>
      <right/>
      <top/>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top style="thin">
        <color indexed="64"/>
      </top>
      <bottom/>
      <diagonal/>
    </border>
    <border>
      <left style="double">
        <color indexed="64"/>
      </left>
      <right style="thin">
        <color indexed="64"/>
      </right>
      <top/>
      <bottom/>
      <diagonal/>
    </border>
    <border>
      <left style="double">
        <color indexed="64"/>
      </left>
      <right style="thin">
        <color indexed="64"/>
      </right>
      <top/>
      <bottom style="double">
        <color indexed="64"/>
      </bottom>
      <diagonal/>
    </border>
    <border>
      <left/>
      <right/>
      <top/>
      <bottom style="double">
        <color indexed="64"/>
      </bottom>
      <diagonal/>
    </border>
  </borders>
  <cellStyleXfs count="2">
    <xf numFmtId="0" fontId="0" fillId="0" borderId="0" applyBorder="0"/>
    <xf numFmtId="0" fontId="3" fillId="0" borderId="0" applyNumberFormat="0" applyFill="0" applyBorder="0" applyAlignment="0" applyProtection="0"/>
  </cellStyleXfs>
  <cellXfs count="71">
    <xf numFmtId="0" fontId="0" fillId="0" borderId="0" xfId="0"/>
    <xf numFmtId="14" fontId="0" fillId="0" borderId="0" xfId="0" applyNumberFormat="1"/>
    <xf numFmtId="0" fontId="0" fillId="2" borderId="0" xfId="0" applyFill="1"/>
    <xf numFmtId="166" fontId="0" fillId="0" borderId="0" xfId="0" applyNumberFormat="1"/>
    <xf numFmtId="0" fontId="0" fillId="3" borderId="2" xfId="0" applyFill="1" applyBorder="1" applyAlignment="1">
      <alignment horizontal="center"/>
    </xf>
    <xf numFmtId="0" fontId="0" fillId="2" borderId="4" xfId="0" applyFill="1" applyBorder="1" applyAlignment="1">
      <alignment horizontal="center"/>
    </xf>
    <xf numFmtId="0" fontId="0" fillId="4" borderId="4" xfId="0" applyFill="1" applyBorder="1" applyAlignment="1">
      <alignment horizontal="center"/>
    </xf>
    <xf numFmtId="14" fontId="1" fillId="0" borderId="0" xfId="0" applyNumberFormat="1" applyFont="1" applyAlignment="1">
      <alignment horizontal="center"/>
    </xf>
    <xf numFmtId="2" fontId="0" fillId="0" borderId="0" xfId="0" applyNumberFormat="1"/>
    <xf numFmtId="0" fontId="3" fillId="0" borderId="0" xfId="0" applyFont="1" applyAlignment="1">
      <alignment horizontal="left"/>
    </xf>
    <xf numFmtId="168" fontId="0" fillId="0" borderId="0" xfId="0" applyNumberFormat="1"/>
    <xf numFmtId="0" fontId="0" fillId="5" borderId="4" xfId="0" applyFill="1" applyBorder="1" applyProtection="1">
      <protection locked="0"/>
    </xf>
    <xf numFmtId="0" fontId="0" fillId="5" borderId="4" xfId="0" applyFill="1" applyBorder="1" applyAlignment="1" applyProtection="1">
      <alignment horizontal="center"/>
      <protection locked="0"/>
    </xf>
    <xf numFmtId="0" fontId="0" fillId="6" borderId="0" xfId="0" applyFill="1"/>
    <xf numFmtId="0" fontId="0" fillId="5" borderId="4" xfId="0" applyFill="1" applyBorder="1"/>
    <xf numFmtId="0" fontId="2" fillId="0" borderId="0" xfId="0" applyFont="1"/>
    <xf numFmtId="0" fontId="2" fillId="3" borderId="3" xfId="0" applyFont="1" applyFill="1" applyBorder="1" applyAlignment="1">
      <alignment horizontal="center"/>
    </xf>
    <xf numFmtId="0" fontId="2" fillId="4" borderId="4" xfId="0" applyFont="1" applyFill="1" applyBorder="1" applyAlignment="1">
      <alignment horizontal="center"/>
    </xf>
    <xf numFmtId="0" fontId="1" fillId="0" borderId="0" xfId="0" applyFont="1"/>
    <xf numFmtId="22" fontId="0" fillId="0" borderId="0" xfId="0" applyNumberFormat="1"/>
    <xf numFmtId="0" fontId="2" fillId="6" borderId="0" xfId="0" applyFont="1" applyFill="1"/>
    <xf numFmtId="0" fontId="2" fillId="5" borderId="4" xfId="0" applyFont="1" applyFill="1" applyBorder="1" applyAlignment="1" applyProtection="1">
      <alignment horizontal="center"/>
      <protection locked="0"/>
    </xf>
    <xf numFmtId="0" fontId="4" fillId="0" borderId="0" xfId="0" applyFont="1" applyAlignment="1">
      <alignment horizontal="center"/>
    </xf>
    <xf numFmtId="11" fontId="0" fillId="0" borderId="0" xfId="0" applyNumberFormat="1"/>
    <xf numFmtId="0" fontId="0" fillId="7" borderId="0" xfId="0" applyFill="1"/>
    <xf numFmtId="2" fontId="1" fillId="0" borderId="0" xfId="0" applyNumberFormat="1" applyFont="1"/>
    <xf numFmtId="164" fontId="0" fillId="0" borderId="0" xfId="0" applyNumberFormat="1"/>
    <xf numFmtId="15" fontId="2" fillId="6" borderId="0" xfId="0" applyNumberFormat="1" applyFont="1" applyFill="1" applyAlignment="1">
      <alignment horizontal="left"/>
    </xf>
    <xf numFmtId="0" fontId="0" fillId="6" borderId="0" xfId="0" applyFill="1" applyAlignment="1">
      <alignment horizontal="left"/>
    </xf>
    <xf numFmtId="0" fontId="2" fillId="3" borderId="1" xfId="0" applyFont="1" applyFill="1" applyBorder="1" applyAlignment="1">
      <alignment horizontal="center"/>
    </xf>
    <xf numFmtId="0" fontId="2" fillId="2" borderId="4" xfId="0" applyFont="1" applyFill="1" applyBorder="1" applyAlignment="1">
      <alignment horizontal="center"/>
    </xf>
    <xf numFmtId="0" fontId="0" fillId="5" borderId="6" xfId="0" applyFill="1" applyBorder="1"/>
    <xf numFmtId="0" fontId="2" fillId="8" borderId="4" xfId="0" applyFont="1" applyFill="1" applyBorder="1"/>
    <xf numFmtId="167" fontId="2" fillId="5" borderId="4" xfId="0" applyNumberFormat="1" applyFont="1" applyFill="1" applyBorder="1" applyAlignment="1">
      <alignment horizontal="center"/>
    </xf>
    <xf numFmtId="0" fontId="2" fillId="5" borderId="6" xfId="0" applyFont="1" applyFill="1" applyBorder="1" applyAlignment="1">
      <alignment horizontal="center"/>
    </xf>
    <xf numFmtId="0" fontId="0" fillId="8" borderId="4" xfId="0" applyFill="1" applyBorder="1"/>
    <xf numFmtId="169" fontId="0" fillId="5" borderId="4" xfId="0" applyNumberFormat="1" applyFill="1" applyBorder="1" applyProtection="1">
      <protection locked="0"/>
    </xf>
    <xf numFmtId="11" fontId="0" fillId="8" borderId="4" xfId="0" applyNumberFormat="1" applyFill="1" applyBorder="1"/>
    <xf numFmtId="1" fontId="0" fillId="8" borderId="4" xfId="0" applyNumberFormat="1" applyFill="1" applyBorder="1" applyAlignment="1">
      <alignment horizontal="center"/>
    </xf>
    <xf numFmtId="165" fontId="0" fillId="0" borderId="0" xfId="0" applyNumberFormat="1"/>
    <xf numFmtId="0" fontId="4" fillId="0" borderId="5" xfId="0" applyFont="1" applyFill="1" applyBorder="1" applyAlignment="1">
      <alignment horizontal="center" vertical="top" wrapText="1"/>
    </xf>
    <xf numFmtId="2" fontId="0" fillId="7" borderId="0" xfId="0" applyNumberFormat="1" applyFill="1"/>
    <xf numFmtId="0" fontId="0" fillId="10" borderId="6" xfId="0" applyFill="1" applyBorder="1"/>
    <xf numFmtId="0" fontId="2" fillId="10" borderId="4" xfId="0" applyFont="1" applyFill="1" applyBorder="1"/>
    <xf numFmtId="0" fontId="2" fillId="9" borderId="4" xfId="0" applyFont="1" applyFill="1" applyBorder="1"/>
    <xf numFmtId="0" fontId="2" fillId="11" borderId="4" xfId="0" applyFont="1" applyFill="1" applyBorder="1"/>
    <xf numFmtId="0" fontId="0" fillId="11" borderId="4" xfId="0" applyFill="1" applyBorder="1"/>
    <xf numFmtId="11" fontId="0" fillId="11" borderId="4" xfId="0" applyNumberFormat="1" applyFill="1" applyBorder="1"/>
    <xf numFmtId="1" fontId="0" fillId="11" borderId="4" xfId="0" applyNumberFormat="1" applyFill="1" applyBorder="1" applyAlignment="1">
      <alignment horizontal="center"/>
    </xf>
    <xf numFmtId="0" fontId="0" fillId="9" borderId="4" xfId="0" applyFill="1" applyBorder="1"/>
    <xf numFmtId="11" fontId="0" fillId="9" borderId="4" xfId="0" applyNumberFormat="1" applyFill="1" applyBorder="1"/>
    <xf numFmtId="1" fontId="0" fillId="9" borderId="4" xfId="0" applyNumberFormat="1" applyFill="1" applyBorder="1" applyAlignment="1">
      <alignment horizontal="center"/>
    </xf>
    <xf numFmtId="0" fontId="0" fillId="10" borderId="4" xfId="0" applyFill="1" applyBorder="1"/>
    <xf numFmtId="0" fontId="6" fillId="0" borderId="0" xfId="0" applyFont="1" applyAlignment="1">
      <alignment horizontal="center"/>
    </xf>
    <xf numFmtId="0" fontId="6" fillId="0" borderId="0" xfId="0" applyFont="1"/>
    <xf numFmtId="168" fontId="4" fillId="0" borderId="0" xfId="0" applyNumberFormat="1" applyFont="1" applyAlignment="1">
      <alignment horizontal="center"/>
    </xf>
    <xf numFmtId="170" fontId="4" fillId="0" borderId="0" xfId="0" applyNumberFormat="1" applyFont="1" applyAlignment="1">
      <alignment horizontal="right"/>
    </xf>
    <xf numFmtId="171" fontId="4" fillId="0" borderId="0" xfId="0" applyNumberFormat="1" applyFont="1" applyAlignment="1">
      <alignment horizontal="right"/>
    </xf>
    <xf numFmtId="172" fontId="4" fillId="0" borderId="0" xfId="0" applyNumberFormat="1" applyFont="1" applyAlignment="1">
      <alignment horizontal="right"/>
    </xf>
    <xf numFmtId="173" fontId="4" fillId="0" borderId="0" xfId="0" applyNumberFormat="1" applyFont="1" applyAlignment="1">
      <alignment horizontal="right"/>
    </xf>
    <xf numFmtId="0" fontId="2" fillId="0" borderId="0" xfId="0" applyFont="1" applyAlignment="1">
      <alignment wrapText="1"/>
    </xf>
    <xf numFmtId="14" fontId="1" fillId="0" borderId="0" xfId="0" applyNumberFormat="1" applyFont="1" applyAlignment="1">
      <alignment horizontal="left"/>
    </xf>
    <xf numFmtId="0" fontId="2" fillId="2" borderId="0" xfId="0" applyFont="1" applyFill="1" applyAlignment="1">
      <alignment horizontal="right"/>
    </xf>
    <xf numFmtId="0" fontId="0" fillId="12" borderId="7" xfId="0" applyFill="1" applyBorder="1" applyAlignment="1">
      <alignment horizontal="center"/>
    </xf>
    <xf numFmtId="166" fontId="0" fillId="13" borderId="8" xfId="0" applyNumberFormat="1" applyFill="1" applyBorder="1" applyAlignment="1">
      <alignment horizontal="right"/>
    </xf>
    <xf numFmtId="166" fontId="0" fillId="2" borderId="0" xfId="0" applyNumberFormat="1" applyFill="1"/>
    <xf numFmtId="0" fontId="0" fillId="12" borderId="9" xfId="0" applyFill="1" applyBorder="1" applyAlignment="1">
      <alignment horizontal="center"/>
    </xf>
    <xf numFmtId="166" fontId="0" fillId="13" borderId="0" xfId="0" applyNumberFormat="1" applyFill="1" applyBorder="1" applyAlignment="1">
      <alignment horizontal="right"/>
    </xf>
    <xf numFmtId="0" fontId="0" fillId="12" borderId="10" xfId="0" applyFill="1" applyBorder="1" applyAlignment="1">
      <alignment horizontal="center"/>
    </xf>
    <xf numFmtId="166" fontId="0" fillId="13" borderId="11" xfId="0" applyNumberFormat="1" applyFill="1" applyBorder="1" applyAlignment="1">
      <alignment horizontal="right"/>
    </xf>
    <xf numFmtId="0" fontId="0" fillId="0" borderId="0" xfId="0" applyAlignment="1">
      <alignment horizontal="right"/>
    </xf>
  </cellXfs>
  <cellStyles count="2">
    <cellStyle name="Heading 2" xfId="1" builtinId="17" customBuiltin="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marker>
            <c:symbol val="none"/>
          </c:marker>
          <c:xVal>
            <c:numRef>
              <c:f>LHistory!$L$5:$P$5</c:f>
              <c:numCache>
                <c:formatCode>m/d/yyyy</c:formatCode>
                <c:ptCount val="5"/>
                <c:pt idx="0">
                  <c:v>34828</c:v>
                </c:pt>
                <c:pt idx="1">
                  <c:v>36116</c:v>
                </c:pt>
                <c:pt idx="2">
                  <c:v>37503</c:v>
                </c:pt>
                <c:pt idx="3">
                  <c:v>42310</c:v>
                </c:pt>
                <c:pt idx="4">
                  <c:v>44316</c:v>
                </c:pt>
              </c:numCache>
            </c:numRef>
          </c:xVal>
          <c:yVal>
            <c:numRef>
              <c:f>LHistory!$L$6:$P$6</c:f>
              <c:numCache>
                <c:formatCode>General</c:formatCode>
                <c:ptCount val="5"/>
                <c:pt idx="0">
                  <c:v>1</c:v>
                </c:pt>
                <c:pt idx="1">
                  <c:v>1.0000614116429751</c:v>
                </c:pt>
                <c:pt idx="2">
                  <c:v>1.0000020956114912</c:v>
                </c:pt>
                <c:pt idx="3">
                  <c:v>1.0001253267623953</c:v>
                </c:pt>
                <c:pt idx="4">
                  <c:v>1.0001046125170538</c:v>
                </c:pt>
              </c:numCache>
            </c:numRef>
          </c:yVal>
          <c:smooth val="0"/>
          <c:extLst>
            <c:ext xmlns:c16="http://schemas.microsoft.com/office/drawing/2014/chart" uri="{C3380CC4-5D6E-409C-BE32-E72D297353CC}">
              <c16:uniqueId val="{00000000-0AD9-41E9-B96C-D6F141B49ED8}"/>
            </c:ext>
          </c:extLst>
        </c:ser>
        <c:ser>
          <c:idx val="1"/>
          <c:order val="1"/>
          <c:marker>
            <c:symbol val="none"/>
          </c:marker>
          <c:xVal>
            <c:numRef>
              <c:f>LHistory!$L$5:$P$5</c:f>
              <c:numCache>
                <c:formatCode>m/d/yyyy</c:formatCode>
                <c:ptCount val="5"/>
                <c:pt idx="0">
                  <c:v>34828</c:v>
                </c:pt>
                <c:pt idx="1">
                  <c:v>36116</c:v>
                </c:pt>
                <c:pt idx="2">
                  <c:v>37503</c:v>
                </c:pt>
                <c:pt idx="3">
                  <c:v>42310</c:v>
                </c:pt>
                <c:pt idx="4">
                  <c:v>44316</c:v>
                </c:pt>
              </c:numCache>
            </c:numRef>
          </c:xVal>
          <c:yVal>
            <c:numRef>
              <c:f>LHistory!$L$7:$P$7</c:f>
              <c:numCache>
                <c:formatCode>General</c:formatCode>
                <c:ptCount val="5"/>
                <c:pt idx="0">
                  <c:v>1</c:v>
                </c:pt>
                <c:pt idx="1">
                  <c:v>1.0000510821140698</c:v>
                </c:pt>
                <c:pt idx="2">
                  <c:v>1.0000099105011562</c:v>
                </c:pt>
                <c:pt idx="3">
                  <c:v>1.0002417042837608</c:v>
                </c:pt>
                <c:pt idx="4">
                  <c:v>1.0001407620325404</c:v>
                </c:pt>
              </c:numCache>
            </c:numRef>
          </c:yVal>
          <c:smooth val="0"/>
          <c:extLst>
            <c:ext xmlns:c16="http://schemas.microsoft.com/office/drawing/2014/chart" uri="{C3380CC4-5D6E-409C-BE32-E72D297353CC}">
              <c16:uniqueId val="{00000001-0AD9-41E9-B96C-D6F141B49ED8}"/>
            </c:ext>
          </c:extLst>
        </c:ser>
        <c:ser>
          <c:idx val="2"/>
          <c:order val="2"/>
          <c:marker>
            <c:symbol val="none"/>
          </c:marker>
          <c:xVal>
            <c:numRef>
              <c:f>LHistory!$L$5:$P$5</c:f>
              <c:numCache>
                <c:formatCode>m/d/yyyy</c:formatCode>
                <c:ptCount val="5"/>
                <c:pt idx="0">
                  <c:v>34828</c:v>
                </c:pt>
                <c:pt idx="1">
                  <c:v>36116</c:v>
                </c:pt>
                <c:pt idx="2">
                  <c:v>37503</c:v>
                </c:pt>
                <c:pt idx="3">
                  <c:v>42310</c:v>
                </c:pt>
                <c:pt idx="4">
                  <c:v>44316</c:v>
                </c:pt>
              </c:numCache>
            </c:numRef>
          </c:xVal>
          <c:yVal>
            <c:numRef>
              <c:f>LHistory!$L$8:$P$8</c:f>
              <c:numCache>
                <c:formatCode>General</c:formatCode>
                <c:ptCount val="5"/>
                <c:pt idx="0">
                  <c:v>1</c:v>
                </c:pt>
                <c:pt idx="1">
                  <c:v>1.0000468057070886</c:v>
                </c:pt>
                <c:pt idx="2">
                  <c:v>1.0000194184703821</c:v>
                </c:pt>
                <c:pt idx="3">
                  <c:v>1.000290700981179</c:v>
                </c:pt>
                <c:pt idx="4">
                  <c:v>1.0001508427980941</c:v>
                </c:pt>
              </c:numCache>
            </c:numRef>
          </c:yVal>
          <c:smooth val="0"/>
          <c:extLst>
            <c:ext xmlns:c16="http://schemas.microsoft.com/office/drawing/2014/chart" uri="{C3380CC4-5D6E-409C-BE32-E72D297353CC}">
              <c16:uniqueId val="{00000002-0AD9-41E9-B96C-D6F141B49ED8}"/>
            </c:ext>
          </c:extLst>
        </c:ser>
        <c:ser>
          <c:idx val="3"/>
          <c:order val="3"/>
          <c:marker>
            <c:symbol val="none"/>
          </c:marker>
          <c:xVal>
            <c:numRef>
              <c:f>LHistory!$L$5:$P$5</c:f>
              <c:numCache>
                <c:formatCode>m/d/yyyy</c:formatCode>
                <c:ptCount val="5"/>
                <c:pt idx="0">
                  <c:v>34828</c:v>
                </c:pt>
                <c:pt idx="1">
                  <c:v>36116</c:v>
                </c:pt>
                <c:pt idx="2">
                  <c:v>37503</c:v>
                </c:pt>
                <c:pt idx="3">
                  <c:v>42310</c:v>
                </c:pt>
                <c:pt idx="4">
                  <c:v>44316</c:v>
                </c:pt>
              </c:numCache>
            </c:numRef>
          </c:xVal>
          <c:yVal>
            <c:numRef>
              <c:f>LHistory!$L$9:$P$9</c:f>
              <c:numCache>
                <c:formatCode>General</c:formatCode>
                <c:ptCount val="5"/>
                <c:pt idx="0">
                  <c:v>1</c:v>
                </c:pt>
                <c:pt idx="1">
                  <c:v>1.0000392362114681</c:v>
                </c:pt>
                <c:pt idx="2">
                  <c:v>1.0000181845671658</c:v>
                </c:pt>
                <c:pt idx="3">
                  <c:v>1.0003057777572644</c:v>
                </c:pt>
                <c:pt idx="4">
                  <c:v>1.0001541894098955</c:v>
                </c:pt>
              </c:numCache>
            </c:numRef>
          </c:yVal>
          <c:smooth val="0"/>
          <c:extLst>
            <c:ext xmlns:c16="http://schemas.microsoft.com/office/drawing/2014/chart" uri="{C3380CC4-5D6E-409C-BE32-E72D297353CC}">
              <c16:uniqueId val="{00000003-0AD9-41E9-B96C-D6F141B49ED8}"/>
            </c:ext>
          </c:extLst>
        </c:ser>
        <c:ser>
          <c:idx val="4"/>
          <c:order val="4"/>
          <c:marker>
            <c:symbol val="none"/>
          </c:marker>
          <c:xVal>
            <c:numRef>
              <c:f>LHistory!$L$5:$P$5</c:f>
              <c:numCache>
                <c:formatCode>m/d/yyyy</c:formatCode>
                <c:ptCount val="5"/>
                <c:pt idx="0">
                  <c:v>34828</c:v>
                </c:pt>
                <c:pt idx="1">
                  <c:v>36116</c:v>
                </c:pt>
                <c:pt idx="2">
                  <c:v>37503</c:v>
                </c:pt>
                <c:pt idx="3">
                  <c:v>42310</c:v>
                </c:pt>
                <c:pt idx="4">
                  <c:v>44316</c:v>
                </c:pt>
              </c:numCache>
            </c:numRef>
          </c:xVal>
          <c:yVal>
            <c:numRef>
              <c:f>LHistory!$L$10:$P$10</c:f>
              <c:numCache>
                <c:formatCode>General</c:formatCode>
                <c:ptCount val="5"/>
                <c:pt idx="0">
                  <c:v>1</c:v>
                </c:pt>
                <c:pt idx="1">
                  <c:v>1.0000375361954701</c:v>
                </c:pt>
                <c:pt idx="2">
                  <c:v>1.0000198617622305</c:v>
                </c:pt>
                <c:pt idx="3">
                  <c:v>1.0003107901293053</c:v>
                </c:pt>
                <c:pt idx="4">
                  <c:v>1.0001586179568254</c:v>
                </c:pt>
              </c:numCache>
            </c:numRef>
          </c:yVal>
          <c:smooth val="0"/>
          <c:extLst>
            <c:ext xmlns:c16="http://schemas.microsoft.com/office/drawing/2014/chart" uri="{C3380CC4-5D6E-409C-BE32-E72D297353CC}">
              <c16:uniqueId val="{00000004-0AD9-41E9-B96C-D6F141B49ED8}"/>
            </c:ext>
          </c:extLst>
        </c:ser>
        <c:ser>
          <c:idx val="5"/>
          <c:order val="5"/>
          <c:marker>
            <c:symbol val="none"/>
          </c:marker>
          <c:xVal>
            <c:numRef>
              <c:f>LHistory!$L$5:$P$5</c:f>
              <c:numCache>
                <c:formatCode>m/d/yyyy</c:formatCode>
                <c:ptCount val="5"/>
                <c:pt idx="0">
                  <c:v>34828</c:v>
                </c:pt>
                <c:pt idx="1">
                  <c:v>36116</c:v>
                </c:pt>
                <c:pt idx="2">
                  <c:v>37503</c:v>
                </c:pt>
                <c:pt idx="3">
                  <c:v>42310</c:v>
                </c:pt>
                <c:pt idx="4">
                  <c:v>44316</c:v>
                </c:pt>
              </c:numCache>
            </c:numRef>
          </c:xVal>
          <c:yVal>
            <c:numRef>
              <c:f>LHistory!$L$11:$P$11</c:f>
              <c:numCache>
                <c:formatCode>General</c:formatCode>
                <c:ptCount val="5"/>
                <c:pt idx="0">
                  <c:v>1</c:v>
                </c:pt>
                <c:pt idx="1">
                  <c:v>1.0000121023505077</c:v>
                </c:pt>
                <c:pt idx="2">
                  <c:v>1.0000072193530116</c:v>
                </c:pt>
                <c:pt idx="3">
                  <c:v>1.0003115579922717</c:v>
                </c:pt>
                <c:pt idx="4">
                  <c:v>1.0001442380436605</c:v>
                </c:pt>
              </c:numCache>
            </c:numRef>
          </c:yVal>
          <c:smooth val="0"/>
          <c:extLst>
            <c:ext xmlns:c16="http://schemas.microsoft.com/office/drawing/2014/chart" uri="{C3380CC4-5D6E-409C-BE32-E72D297353CC}">
              <c16:uniqueId val="{00000005-0AD9-41E9-B96C-D6F141B49ED8}"/>
            </c:ext>
          </c:extLst>
        </c:ser>
        <c:ser>
          <c:idx val="6"/>
          <c:order val="6"/>
          <c:marker>
            <c:symbol val="none"/>
          </c:marker>
          <c:xVal>
            <c:numRef>
              <c:f>LHistory!$L$5:$P$5</c:f>
              <c:numCache>
                <c:formatCode>m/d/yyyy</c:formatCode>
                <c:ptCount val="5"/>
                <c:pt idx="0">
                  <c:v>34828</c:v>
                </c:pt>
                <c:pt idx="1">
                  <c:v>36116</c:v>
                </c:pt>
                <c:pt idx="2">
                  <c:v>37503</c:v>
                </c:pt>
                <c:pt idx="3">
                  <c:v>42310</c:v>
                </c:pt>
                <c:pt idx="4">
                  <c:v>44316</c:v>
                </c:pt>
              </c:numCache>
            </c:numRef>
          </c:xVal>
          <c:yVal>
            <c:numRef>
              <c:f>LHistory!$L$12:$P$12</c:f>
              <c:numCache>
                <c:formatCode>General</c:formatCode>
                <c:ptCount val="5"/>
                <c:pt idx="0">
                  <c:v>1</c:v>
                </c:pt>
                <c:pt idx="1">
                  <c:v>0.99999781149960709</c:v>
                </c:pt>
                <c:pt idx="2">
                  <c:v>0.99999947732864336</c:v>
                </c:pt>
                <c:pt idx="3">
                  <c:v>1.0003078530279363</c:v>
                </c:pt>
                <c:pt idx="4">
                  <c:v>1.0001358193210723</c:v>
                </c:pt>
              </c:numCache>
            </c:numRef>
          </c:yVal>
          <c:smooth val="0"/>
          <c:extLst>
            <c:ext xmlns:c16="http://schemas.microsoft.com/office/drawing/2014/chart" uri="{C3380CC4-5D6E-409C-BE32-E72D297353CC}">
              <c16:uniqueId val="{00000006-0AD9-41E9-B96C-D6F141B49ED8}"/>
            </c:ext>
          </c:extLst>
        </c:ser>
        <c:ser>
          <c:idx val="7"/>
          <c:order val="7"/>
          <c:marker>
            <c:symbol val="none"/>
          </c:marker>
          <c:xVal>
            <c:numRef>
              <c:f>LHistory!$L$5:$P$5</c:f>
              <c:numCache>
                <c:formatCode>m/d/yyyy</c:formatCode>
                <c:ptCount val="5"/>
                <c:pt idx="0">
                  <c:v>34828</c:v>
                </c:pt>
                <c:pt idx="1">
                  <c:v>36116</c:v>
                </c:pt>
                <c:pt idx="2">
                  <c:v>37503</c:v>
                </c:pt>
                <c:pt idx="3">
                  <c:v>42310</c:v>
                </c:pt>
                <c:pt idx="4">
                  <c:v>44316</c:v>
                </c:pt>
              </c:numCache>
            </c:numRef>
          </c:xVal>
          <c:yVal>
            <c:numRef>
              <c:f>LHistory!$L$13:$P$13</c:f>
              <c:numCache>
                <c:formatCode>General</c:formatCode>
                <c:ptCount val="5"/>
                <c:pt idx="0">
                  <c:v>1</c:v>
                </c:pt>
                <c:pt idx="1">
                  <c:v>0.99997208528455117</c:v>
                </c:pt>
                <c:pt idx="2">
                  <c:v>0.99998484553740496</c:v>
                </c:pt>
                <c:pt idx="3">
                  <c:v>1.0003048336455056</c:v>
                </c:pt>
                <c:pt idx="4">
                  <c:v>1.0001208635908587</c:v>
                </c:pt>
              </c:numCache>
            </c:numRef>
          </c:yVal>
          <c:smooth val="0"/>
          <c:extLst>
            <c:ext xmlns:c16="http://schemas.microsoft.com/office/drawing/2014/chart" uri="{C3380CC4-5D6E-409C-BE32-E72D297353CC}">
              <c16:uniqueId val="{00000007-0AD9-41E9-B96C-D6F141B49ED8}"/>
            </c:ext>
          </c:extLst>
        </c:ser>
        <c:ser>
          <c:idx val="8"/>
          <c:order val="8"/>
          <c:marker>
            <c:symbol val="none"/>
          </c:marker>
          <c:xVal>
            <c:numRef>
              <c:f>LHistory!$L$5:$P$5</c:f>
              <c:numCache>
                <c:formatCode>m/d/yyyy</c:formatCode>
                <c:ptCount val="5"/>
                <c:pt idx="0">
                  <c:v>34828</c:v>
                </c:pt>
                <c:pt idx="1">
                  <c:v>36116</c:v>
                </c:pt>
                <c:pt idx="2">
                  <c:v>37503</c:v>
                </c:pt>
                <c:pt idx="3">
                  <c:v>42310</c:v>
                </c:pt>
                <c:pt idx="4">
                  <c:v>44316</c:v>
                </c:pt>
              </c:numCache>
            </c:numRef>
          </c:xVal>
          <c:yVal>
            <c:numRef>
              <c:f>LHistory!$L$14:$P$14</c:f>
              <c:numCache>
                <c:formatCode>General</c:formatCode>
                <c:ptCount val="5"/>
                <c:pt idx="0">
                  <c:v>1</c:v>
                </c:pt>
                <c:pt idx="1">
                  <c:v>0.99996276301633058</c:v>
                </c:pt>
                <c:pt idx="2">
                  <c:v>0.99998169451762153</c:v>
                </c:pt>
                <c:pt idx="3">
                  <c:v>1.0002987943647383</c:v>
                </c:pt>
                <c:pt idx="4">
                  <c:v>1.0001145083456753</c:v>
                </c:pt>
              </c:numCache>
            </c:numRef>
          </c:yVal>
          <c:smooth val="0"/>
          <c:extLst>
            <c:ext xmlns:c16="http://schemas.microsoft.com/office/drawing/2014/chart" uri="{C3380CC4-5D6E-409C-BE32-E72D297353CC}">
              <c16:uniqueId val="{00000008-0AD9-41E9-B96C-D6F141B49ED8}"/>
            </c:ext>
          </c:extLst>
        </c:ser>
        <c:ser>
          <c:idx val="9"/>
          <c:order val="9"/>
          <c:marker>
            <c:symbol val="none"/>
          </c:marker>
          <c:errBars>
            <c:errDir val="y"/>
            <c:errBarType val="both"/>
            <c:errValType val="cust"/>
            <c:noEndCap val="0"/>
            <c:plus>
              <c:numLit>
                <c:formatCode>General</c:formatCode>
                <c:ptCount val="1"/>
                <c:pt idx="0">
                  <c:v>8.0000000000000007E-5</c:v>
                </c:pt>
              </c:numLit>
            </c:plus>
            <c:minus>
              <c:numLit>
                <c:formatCode>General</c:formatCode>
                <c:ptCount val="1"/>
                <c:pt idx="0">
                  <c:v>8.0000000000000007E-5</c:v>
                </c:pt>
              </c:numLit>
            </c:minus>
          </c:errBars>
          <c:errBars>
            <c:errDir val="x"/>
            <c:errBarType val="both"/>
            <c:errValType val="fixedVal"/>
            <c:noEndCap val="0"/>
            <c:val val="1"/>
          </c:errBars>
          <c:xVal>
            <c:numRef>
              <c:f>LHistory!$L$5:$P$5</c:f>
              <c:numCache>
                <c:formatCode>m/d/yyyy</c:formatCode>
                <c:ptCount val="5"/>
                <c:pt idx="0">
                  <c:v>34828</c:v>
                </c:pt>
                <c:pt idx="1">
                  <c:v>36116</c:v>
                </c:pt>
                <c:pt idx="2">
                  <c:v>37503</c:v>
                </c:pt>
                <c:pt idx="3">
                  <c:v>42310</c:v>
                </c:pt>
                <c:pt idx="4">
                  <c:v>44316</c:v>
                </c:pt>
              </c:numCache>
            </c:numRef>
          </c:xVal>
          <c:yVal>
            <c:numRef>
              <c:f>LHistory!$L$15:$P$15</c:f>
              <c:numCache>
                <c:formatCode>General</c:formatCode>
                <c:ptCount val="5"/>
                <c:pt idx="0">
                  <c:v>1</c:v>
                </c:pt>
                <c:pt idx="1">
                  <c:v>0.99998504378356134</c:v>
                </c:pt>
                <c:pt idx="2">
                  <c:v>1.0000134401003247</c:v>
                </c:pt>
                <c:pt idx="3">
                  <c:v>1.0003639224943446</c:v>
                </c:pt>
                <c:pt idx="4">
                  <c:v>1.0001404061018069</c:v>
                </c:pt>
              </c:numCache>
            </c:numRef>
          </c:yVal>
          <c:smooth val="0"/>
          <c:extLst>
            <c:ext xmlns:c16="http://schemas.microsoft.com/office/drawing/2014/chart" uri="{C3380CC4-5D6E-409C-BE32-E72D297353CC}">
              <c16:uniqueId val="{00000009-0AD9-41E9-B96C-D6F141B49ED8}"/>
            </c:ext>
          </c:extLst>
        </c:ser>
        <c:ser>
          <c:idx val="10"/>
          <c:order val="10"/>
          <c:marker>
            <c:symbol val="none"/>
          </c:marker>
          <c:xVal>
            <c:numRef>
              <c:f>LHistory!$L$5:$P$5</c:f>
              <c:numCache>
                <c:formatCode>m/d/yyyy</c:formatCode>
                <c:ptCount val="5"/>
                <c:pt idx="0">
                  <c:v>34828</c:v>
                </c:pt>
                <c:pt idx="1">
                  <c:v>36116</c:v>
                </c:pt>
                <c:pt idx="2">
                  <c:v>37503</c:v>
                </c:pt>
                <c:pt idx="3">
                  <c:v>42310</c:v>
                </c:pt>
                <c:pt idx="4">
                  <c:v>44316</c:v>
                </c:pt>
              </c:numCache>
            </c:numRef>
          </c:xVal>
          <c:yVal>
            <c:numRef>
              <c:f>LHistory!$L$16:$P$16</c:f>
              <c:numCache>
                <c:formatCode>General</c:formatCode>
                <c:ptCount val="5"/>
                <c:pt idx="0">
                  <c:v>1</c:v>
                </c:pt>
                <c:pt idx="1">
                  <c:v>1.0004299507697982</c:v>
                </c:pt>
                <c:pt idx="2">
                  <c:v>0.9998214283083795</c:v>
                </c:pt>
                <c:pt idx="3">
                  <c:v>0.99994596275508385</c:v>
                </c:pt>
                <c:pt idx="4">
                  <c:v>1.0000957142065507</c:v>
                </c:pt>
              </c:numCache>
            </c:numRef>
          </c:yVal>
          <c:smooth val="0"/>
          <c:extLst>
            <c:ext xmlns:c16="http://schemas.microsoft.com/office/drawing/2014/chart" uri="{C3380CC4-5D6E-409C-BE32-E72D297353CC}">
              <c16:uniqueId val="{0000000A-0AD9-41E9-B96C-D6F141B49ED8}"/>
            </c:ext>
          </c:extLst>
        </c:ser>
        <c:ser>
          <c:idx val="11"/>
          <c:order val="11"/>
          <c:marker>
            <c:symbol val="none"/>
          </c:marker>
          <c:xVal>
            <c:numRef>
              <c:f>LHistory!$L$5:$P$5</c:f>
              <c:numCache>
                <c:formatCode>m/d/yyyy</c:formatCode>
                <c:ptCount val="5"/>
                <c:pt idx="0">
                  <c:v>34828</c:v>
                </c:pt>
                <c:pt idx="1">
                  <c:v>36116</c:v>
                </c:pt>
                <c:pt idx="2">
                  <c:v>37503</c:v>
                </c:pt>
                <c:pt idx="3">
                  <c:v>42310</c:v>
                </c:pt>
                <c:pt idx="4">
                  <c:v>44316</c:v>
                </c:pt>
              </c:numCache>
            </c:numRef>
          </c:xVal>
          <c:yVal>
            <c:numRef>
              <c:f>LHistory!$L$17:$P$17</c:f>
              <c:numCache>
                <c:formatCode>General</c:formatCode>
                <c:ptCount val="5"/>
                <c:pt idx="0">
                  <c:v>1</c:v>
                </c:pt>
                <c:pt idx="1">
                  <c:v>1.0003932156170263</c:v>
                </c:pt>
                <c:pt idx="2">
                  <c:v>0.99984964187263747</c:v>
                </c:pt>
                <c:pt idx="3">
                  <c:v>1.0000399112829197</c:v>
                </c:pt>
                <c:pt idx="4">
                  <c:v>1.0001244417927293</c:v>
                </c:pt>
              </c:numCache>
            </c:numRef>
          </c:yVal>
          <c:smooth val="0"/>
          <c:extLst>
            <c:ext xmlns:c16="http://schemas.microsoft.com/office/drawing/2014/chart" uri="{C3380CC4-5D6E-409C-BE32-E72D297353CC}">
              <c16:uniqueId val="{0000000B-0AD9-41E9-B96C-D6F141B49ED8}"/>
            </c:ext>
          </c:extLst>
        </c:ser>
        <c:ser>
          <c:idx val="12"/>
          <c:order val="12"/>
          <c:marker>
            <c:symbol val="none"/>
          </c:marker>
          <c:xVal>
            <c:numRef>
              <c:f>LHistory!$L$5:$P$5</c:f>
              <c:numCache>
                <c:formatCode>m/d/yyyy</c:formatCode>
                <c:ptCount val="5"/>
                <c:pt idx="0">
                  <c:v>34828</c:v>
                </c:pt>
                <c:pt idx="1">
                  <c:v>36116</c:v>
                </c:pt>
                <c:pt idx="2">
                  <c:v>37503</c:v>
                </c:pt>
                <c:pt idx="3">
                  <c:v>42310</c:v>
                </c:pt>
                <c:pt idx="4">
                  <c:v>44316</c:v>
                </c:pt>
              </c:numCache>
            </c:numRef>
          </c:xVal>
          <c:yVal>
            <c:numRef>
              <c:f>LHistory!$L$18:$P$18</c:f>
              <c:numCache>
                <c:formatCode>General</c:formatCode>
                <c:ptCount val="5"/>
                <c:pt idx="0">
                  <c:v>1</c:v>
                </c:pt>
                <c:pt idx="1">
                  <c:v>1.0003556957132429</c:v>
                </c:pt>
                <c:pt idx="2">
                  <c:v>0.99987263237515456</c:v>
                </c:pt>
                <c:pt idx="3">
                  <c:v>1.0000905787856831</c:v>
                </c:pt>
                <c:pt idx="4">
                  <c:v>1.0001387189516158</c:v>
                </c:pt>
              </c:numCache>
            </c:numRef>
          </c:yVal>
          <c:smooth val="0"/>
          <c:extLst>
            <c:ext xmlns:c16="http://schemas.microsoft.com/office/drawing/2014/chart" uri="{C3380CC4-5D6E-409C-BE32-E72D297353CC}">
              <c16:uniqueId val="{0000000C-0AD9-41E9-B96C-D6F141B49ED8}"/>
            </c:ext>
          </c:extLst>
        </c:ser>
        <c:ser>
          <c:idx val="13"/>
          <c:order val="13"/>
          <c:marker>
            <c:symbol val="none"/>
          </c:marker>
          <c:xVal>
            <c:numRef>
              <c:f>LHistory!$L$5:$P$5</c:f>
              <c:numCache>
                <c:formatCode>m/d/yyyy</c:formatCode>
                <c:ptCount val="5"/>
                <c:pt idx="0">
                  <c:v>34828</c:v>
                </c:pt>
                <c:pt idx="1">
                  <c:v>36116</c:v>
                </c:pt>
                <c:pt idx="2">
                  <c:v>37503</c:v>
                </c:pt>
                <c:pt idx="3">
                  <c:v>42310</c:v>
                </c:pt>
                <c:pt idx="4">
                  <c:v>44316</c:v>
                </c:pt>
              </c:numCache>
            </c:numRef>
          </c:xVal>
          <c:yVal>
            <c:numRef>
              <c:f>LHistory!$L$19:$P$19</c:f>
              <c:numCache>
                <c:formatCode>General</c:formatCode>
                <c:ptCount val="5"/>
                <c:pt idx="0">
                  <c:v>1</c:v>
                </c:pt>
                <c:pt idx="1">
                  <c:v>1.0002732587902534</c:v>
                </c:pt>
                <c:pt idx="2">
                  <c:v>0.99985564488865752</c:v>
                </c:pt>
                <c:pt idx="3">
                  <c:v>1.0000723473831952</c:v>
                </c:pt>
                <c:pt idx="4">
                  <c:v>1.0001192480228038</c:v>
                </c:pt>
              </c:numCache>
            </c:numRef>
          </c:yVal>
          <c:smooth val="0"/>
          <c:extLst>
            <c:ext xmlns:c16="http://schemas.microsoft.com/office/drawing/2014/chart" uri="{C3380CC4-5D6E-409C-BE32-E72D297353CC}">
              <c16:uniqueId val="{0000000D-0AD9-41E9-B96C-D6F141B49ED8}"/>
            </c:ext>
          </c:extLst>
        </c:ser>
        <c:ser>
          <c:idx val="14"/>
          <c:order val="14"/>
          <c:marker>
            <c:symbol val="none"/>
          </c:marker>
          <c:xVal>
            <c:numRef>
              <c:f>LHistory!$L$5:$P$5</c:f>
              <c:numCache>
                <c:formatCode>m/d/yyyy</c:formatCode>
                <c:ptCount val="5"/>
                <c:pt idx="0">
                  <c:v>34828</c:v>
                </c:pt>
                <c:pt idx="1">
                  <c:v>36116</c:v>
                </c:pt>
                <c:pt idx="2">
                  <c:v>37503</c:v>
                </c:pt>
                <c:pt idx="3">
                  <c:v>42310</c:v>
                </c:pt>
                <c:pt idx="4">
                  <c:v>44316</c:v>
                </c:pt>
              </c:numCache>
            </c:numRef>
          </c:xVal>
          <c:yVal>
            <c:numRef>
              <c:f>LHistory!$L$20:$P$20</c:f>
              <c:numCache>
                <c:formatCode>General</c:formatCode>
                <c:ptCount val="5"/>
                <c:pt idx="0">
                  <c:v>1</c:v>
                </c:pt>
                <c:pt idx="1">
                  <c:v>1.0002141489792042</c:v>
                </c:pt>
                <c:pt idx="2">
                  <c:v>0.99985551920506799</c:v>
                </c:pt>
                <c:pt idx="3">
                  <c:v>1.0000708736356825</c:v>
                </c:pt>
                <c:pt idx="4">
                  <c:v>1.0000857701441221</c:v>
                </c:pt>
              </c:numCache>
            </c:numRef>
          </c:yVal>
          <c:smooth val="0"/>
          <c:extLst>
            <c:ext xmlns:c16="http://schemas.microsoft.com/office/drawing/2014/chart" uri="{C3380CC4-5D6E-409C-BE32-E72D297353CC}">
              <c16:uniqueId val="{0000000E-0AD9-41E9-B96C-D6F141B49ED8}"/>
            </c:ext>
          </c:extLst>
        </c:ser>
        <c:ser>
          <c:idx val="15"/>
          <c:order val="15"/>
          <c:marker>
            <c:symbol val="none"/>
          </c:marker>
          <c:xVal>
            <c:numRef>
              <c:f>LHistory!$L$5:$P$5</c:f>
              <c:numCache>
                <c:formatCode>m/d/yyyy</c:formatCode>
                <c:ptCount val="5"/>
                <c:pt idx="0">
                  <c:v>34828</c:v>
                </c:pt>
                <c:pt idx="1">
                  <c:v>36116</c:v>
                </c:pt>
                <c:pt idx="2">
                  <c:v>37503</c:v>
                </c:pt>
                <c:pt idx="3">
                  <c:v>42310</c:v>
                </c:pt>
                <c:pt idx="4">
                  <c:v>44316</c:v>
                </c:pt>
              </c:numCache>
            </c:numRef>
          </c:xVal>
          <c:yVal>
            <c:numRef>
              <c:f>LHistory!$L$21:$P$21</c:f>
              <c:numCache>
                <c:formatCode>General</c:formatCode>
                <c:ptCount val="5"/>
                <c:pt idx="0">
                  <c:v>1</c:v>
                </c:pt>
                <c:pt idx="1">
                  <c:v>1.0001496304044533</c:v>
                </c:pt>
                <c:pt idx="2">
                  <c:v>0.99985657652582927</c:v>
                </c:pt>
                <c:pt idx="3">
                  <c:v>1.0000588457308437</c:v>
                </c:pt>
                <c:pt idx="4">
                  <c:v>1.000058770275809</c:v>
                </c:pt>
              </c:numCache>
            </c:numRef>
          </c:yVal>
          <c:smooth val="0"/>
          <c:extLst>
            <c:ext xmlns:c16="http://schemas.microsoft.com/office/drawing/2014/chart" uri="{C3380CC4-5D6E-409C-BE32-E72D297353CC}">
              <c16:uniqueId val="{0000000F-0AD9-41E9-B96C-D6F141B49ED8}"/>
            </c:ext>
          </c:extLst>
        </c:ser>
        <c:ser>
          <c:idx val="16"/>
          <c:order val="16"/>
          <c:marker>
            <c:symbol val="none"/>
          </c:marker>
          <c:xVal>
            <c:numRef>
              <c:f>LHistory!$L$5:$P$5</c:f>
              <c:numCache>
                <c:formatCode>m/d/yyyy</c:formatCode>
                <c:ptCount val="5"/>
                <c:pt idx="0">
                  <c:v>34828</c:v>
                </c:pt>
                <c:pt idx="1">
                  <c:v>36116</c:v>
                </c:pt>
                <c:pt idx="2">
                  <c:v>37503</c:v>
                </c:pt>
                <c:pt idx="3">
                  <c:v>42310</c:v>
                </c:pt>
                <c:pt idx="4">
                  <c:v>44316</c:v>
                </c:pt>
              </c:numCache>
            </c:numRef>
          </c:xVal>
          <c:yVal>
            <c:numRef>
              <c:f>LHistory!$L$22:$P$22</c:f>
              <c:numCache>
                <c:formatCode>General</c:formatCode>
                <c:ptCount val="5"/>
                <c:pt idx="0">
                  <c:v>1</c:v>
                </c:pt>
                <c:pt idx="1">
                  <c:v>1.000096144806355</c:v>
                </c:pt>
                <c:pt idx="2">
                  <c:v>0.99986281635855123</c:v>
                </c:pt>
                <c:pt idx="3">
                  <c:v>1.0000631643308497</c:v>
                </c:pt>
                <c:pt idx="4">
                  <c:v>1.0000346290287863</c:v>
                </c:pt>
              </c:numCache>
            </c:numRef>
          </c:yVal>
          <c:smooth val="0"/>
          <c:extLst>
            <c:ext xmlns:c16="http://schemas.microsoft.com/office/drawing/2014/chart" uri="{C3380CC4-5D6E-409C-BE32-E72D297353CC}">
              <c16:uniqueId val="{00000010-0AD9-41E9-B96C-D6F141B49ED8}"/>
            </c:ext>
          </c:extLst>
        </c:ser>
        <c:ser>
          <c:idx val="17"/>
          <c:order val="17"/>
          <c:marker>
            <c:symbol val="none"/>
          </c:marker>
          <c:xVal>
            <c:numRef>
              <c:f>LHistory!$L$5:$P$5</c:f>
              <c:numCache>
                <c:formatCode>m/d/yyyy</c:formatCode>
                <c:ptCount val="5"/>
                <c:pt idx="0">
                  <c:v>34828</c:v>
                </c:pt>
                <c:pt idx="1">
                  <c:v>36116</c:v>
                </c:pt>
                <c:pt idx="2">
                  <c:v>37503</c:v>
                </c:pt>
                <c:pt idx="3">
                  <c:v>42310</c:v>
                </c:pt>
                <c:pt idx="4">
                  <c:v>44316</c:v>
                </c:pt>
              </c:numCache>
            </c:numRef>
          </c:xVal>
          <c:yVal>
            <c:numRef>
              <c:f>LHistory!$L$23:$P$23</c:f>
              <c:numCache>
                <c:formatCode>General</c:formatCode>
                <c:ptCount val="5"/>
                <c:pt idx="0">
                  <c:v>1</c:v>
                </c:pt>
                <c:pt idx="1">
                  <c:v>1.0000231223855853</c:v>
                </c:pt>
                <c:pt idx="2">
                  <c:v>0.99985672324531694</c:v>
                </c:pt>
                <c:pt idx="3">
                  <c:v>1.0000462955308278</c:v>
                </c:pt>
                <c:pt idx="4">
                  <c:v>1.000010733751612</c:v>
                </c:pt>
              </c:numCache>
            </c:numRef>
          </c:yVal>
          <c:smooth val="0"/>
          <c:extLst>
            <c:ext xmlns:c16="http://schemas.microsoft.com/office/drawing/2014/chart" uri="{C3380CC4-5D6E-409C-BE32-E72D297353CC}">
              <c16:uniqueId val="{00000011-0AD9-41E9-B96C-D6F141B49ED8}"/>
            </c:ext>
          </c:extLst>
        </c:ser>
        <c:ser>
          <c:idx val="18"/>
          <c:order val="18"/>
          <c:marker>
            <c:symbol val="none"/>
          </c:marker>
          <c:xVal>
            <c:numRef>
              <c:f>LHistory!$L$5:$P$5</c:f>
              <c:numCache>
                <c:formatCode>m/d/yyyy</c:formatCode>
                <c:ptCount val="5"/>
                <c:pt idx="0">
                  <c:v>34828</c:v>
                </c:pt>
                <c:pt idx="1">
                  <c:v>36116</c:v>
                </c:pt>
                <c:pt idx="2">
                  <c:v>37503</c:v>
                </c:pt>
                <c:pt idx="3">
                  <c:v>42310</c:v>
                </c:pt>
                <c:pt idx="4">
                  <c:v>44316</c:v>
                </c:pt>
              </c:numCache>
            </c:numRef>
          </c:xVal>
          <c:yVal>
            <c:numRef>
              <c:f>LHistory!$L$24:$P$24</c:f>
              <c:numCache>
                <c:formatCode>General</c:formatCode>
                <c:ptCount val="5"/>
                <c:pt idx="0">
                  <c:v>1</c:v>
                </c:pt>
                <c:pt idx="1">
                  <c:v>0.99995196511589257</c:v>
                </c:pt>
                <c:pt idx="2">
                  <c:v>0.9998627947064862</c:v>
                </c:pt>
                <c:pt idx="3">
                  <c:v>1.0000391025954347</c:v>
                </c:pt>
                <c:pt idx="4">
                  <c:v>0.99996977562209977</c:v>
                </c:pt>
              </c:numCache>
            </c:numRef>
          </c:yVal>
          <c:smooth val="0"/>
          <c:extLst>
            <c:ext xmlns:c16="http://schemas.microsoft.com/office/drawing/2014/chart" uri="{C3380CC4-5D6E-409C-BE32-E72D297353CC}">
              <c16:uniqueId val="{00000012-0AD9-41E9-B96C-D6F141B49ED8}"/>
            </c:ext>
          </c:extLst>
        </c:ser>
        <c:ser>
          <c:idx val="19"/>
          <c:order val="19"/>
          <c:marker>
            <c:symbol val="none"/>
          </c:marker>
          <c:xVal>
            <c:numRef>
              <c:f>LHistory!$L$5:$P$5</c:f>
              <c:numCache>
                <c:formatCode>m/d/yyyy</c:formatCode>
                <c:ptCount val="5"/>
                <c:pt idx="0">
                  <c:v>34828</c:v>
                </c:pt>
                <c:pt idx="1">
                  <c:v>36116</c:v>
                </c:pt>
                <c:pt idx="2">
                  <c:v>37503</c:v>
                </c:pt>
                <c:pt idx="3">
                  <c:v>42310</c:v>
                </c:pt>
                <c:pt idx="4">
                  <c:v>44316</c:v>
                </c:pt>
              </c:numCache>
            </c:numRef>
          </c:xVal>
          <c:yVal>
            <c:numRef>
              <c:f>LHistory!$L$25:$P$25</c:f>
              <c:numCache>
                <c:formatCode>General</c:formatCode>
                <c:ptCount val="5"/>
                <c:pt idx="0">
                  <c:v>1</c:v>
                </c:pt>
                <c:pt idx="1">
                  <c:v>0.99985502808053384</c:v>
                </c:pt>
                <c:pt idx="2">
                  <c:v>0.99982426879697395</c:v>
                </c:pt>
                <c:pt idx="3">
                  <c:v>0.99999009773535219</c:v>
                </c:pt>
                <c:pt idx="4">
                  <c:v>0.9999120718232426</c:v>
                </c:pt>
              </c:numCache>
            </c:numRef>
          </c:yVal>
          <c:smooth val="0"/>
          <c:extLst>
            <c:ext xmlns:c16="http://schemas.microsoft.com/office/drawing/2014/chart" uri="{C3380CC4-5D6E-409C-BE32-E72D297353CC}">
              <c16:uniqueId val="{00000013-0AD9-41E9-B96C-D6F141B49ED8}"/>
            </c:ext>
          </c:extLst>
        </c:ser>
        <c:dLbls>
          <c:showLegendKey val="0"/>
          <c:showVal val="0"/>
          <c:showCatName val="0"/>
          <c:showSerName val="0"/>
          <c:showPercent val="0"/>
          <c:showBubbleSize val="0"/>
        </c:dLbls>
        <c:axId val="186255616"/>
        <c:axId val="186269696"/>
      </c:scatterChart>
      <c:valAx>
        <c:axId val="186255616"/>
        <c:scaling>
          <c:orientation val="minMax"/>
          <c:min val="33700"/>
        </c:scaling>
        <c:delete val="0"/>
        <c:axPos val="b"/>
        <c:numFmt formatCode="m/d/yyyy" sourceLinked="1"/>
        <c:majorTickMark val="out"/>
        <c:minorTickMark val="none"/>
        <c:tickLblPos val="nextTo"/>
        <c:crossAx val="186269696"/>
        <c:crosses val="autoZero"/>
        <c:crossBetween val="midCat"/>
      </c:valAx>
      <c:valAx>
        <c:axId val="186269696"/>
        <c:scaling>
          <c:orientation val="minMax"/>
        </c:scaling>
        <c:delete val="0"/>
        <c:axPos val="l"/>
        <c:majorGridlines/>
        <c:numFmt formatCode="#,##0.0000" sourceLinked="0"/>
        <c:majorTickMark val="out"/>
        <c:minorTickMark val="none"/>
        <c:tickLblPos val="nextTo"/>
        <c:crossAx val="186255616"/>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338137</xdr:colOff>
      <xdr:row>28</xdr:row>
      <xdr:rowOff>90486</xdr:rowOff>
    </xdr:from>
    <xdr:to>
      <xdr:col>23</xdr:col>
      <xdr:colOff>552450</xdr:colOff>
      <xdr:row>62</xdr:row>
      <xdr:rowOff>57150</xdr:rowOff>
    </xdr:to>
    <xdr:graphicFrame macro="">
      <xdr:nvGraphicFramePr>
        <xdr:cNvPr id="3" name="Chart 2">
          <a:extLst>
            <a:ext uri="{FF2B5EF4-FFF2-40B4-BE49-F238E27FC236}">
              <a16:creationId xmlns:a16="http://schemas.microsoft.com/office/drawing/2014/main" id="{9F6A6E1B-7E5A-4FBF-B531-DC46A591C9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heetViews>
  <sheetFormatPr defaultRowHeight="12.5" x14ac:dyDescent="0.25"/>
  <cols>
    <col min="1" max="1" width="101.1796875" customWidth="1"/>
  </cols>
  <sheetData>
    <row r="1" spans="1:1" ht="13" x14ac:dyDescent="0.3">
      <c r="A1" s="61">
        <v>44041</v>
      </c>
    </row>
    <row r="3" spans="1:1" ht="37.5" x14ac:dyDescent="0.25">
      <c r="A3" s="60" t="s">
        <v>82</v>
      </c>
    </row>
    <row r="4" spans="1:1" x14ac:dyDescent="0.25">
      <c r="A4" s="15"/>
    </row>
    <row r="5" spans="1:1" ht="62.5" x14ac:dyDescent="0.25">
      <c r="A5" s="60" t="s">
        <v>83</v>
      </c>
    </row>
    <row r="7" spans="1:1" ht="25" x14ac:dyDescent="0.25">
      <c r="A7" s="60"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2"/>
  <sheetViews>
    <sheetView topLeftCell="C4" zoomScale="120" zoomScaleNormal="120" workbookViewId="0">
      <selection activeCell="D24" sqref="D24"/>
    </sheetView>
  </sheetViews>
  <sheetFormatPr defaultRowHeight="12.5" x14ac:dyDescent="0.25"/>
  <cols>
    <col min="1" max="1" width="23.81640625" customWidth="1"/>
    <col min="2" max="2" width="20.81640625" customWidth="1"/>
    <col min="4" max="4" width="17.26953125" customWidth="1"/>
    <col min="5" max="5" width="20.7265625" customWidth="1"/>
    <col min="6" max="6" width="12.7265625" customWidth="1"/>
    <col min="7" max="7" width="13.81640625" customWidth="1"/>
    <col min="10" max="10" width="11.7265625" customWidth="1"/>
    <col min="13" max="13" width="11.26953125" customWidth="1"/>
  </cols>
  <sheetData>
    <row r="1" spans="1:18" ht="15.5" x14ac:dyDescent="0.35">
      <c r="A1" s="9" t="s">
        <v>55</v>
      </c>
    </row>
    <row r="2" spans="1:18" ht="13" x14ac:dyDescent="0.3">
      <c r="A2" s="53">
        <v>1</v>
      </c>
      <c r="B2" s="54">
        <v>2</v>
      </c>
      <c r="C2" s="53"/>
      <c r="D2" s="53">
        <v>3</v>
      </c>
      <c r="E2" s="54">
        <v>4</v>
      </c>
      <c r="F2" s="53">
        <v>5</v>
      </c>
      <c r="G2" s="54">
        <v>6</v>
      </c>
      <c r="H2" s="53">
        <v>7</v>
      </c>
      <c r="I2" s="54">
        <v>8</v>
      </c>
      <c r="J2" s="53">
        <v>9</v>
      </c>
      <c r="K2" s="54">
        <v>10</v>
      </c>
      <c r="L2" s="53">
        <v>11</v>
      </c>
      <c r="M2" s="54">
        <v>12</v>
      </c>
      <c r="N2" s="53">
        <v>13</v>
      </c>
      <c r="O2" s="54">
        <v>14</v>
      </c>
      <c r="P2" s="53">
        <v>15</v>
      </c>
      <c r="Q2" s="54">
        <v>16</v>
      </c>
      <c r="R2" s="53">
        <v>17</v>
      </c>
    </row>
    <row r="3" spans="1:18" x14ac:dyDescent="0.25">
      <c r="A3" s="62" t="s">
        <v>54</v>
      </c>
      <c r="B3" s="20" t="s">
        <v>129</v>
      </c>
      <c r="C3" s="20"/>
      <c r="D3" s="13"/>
      <c r="E3" s="2" t="s">
        <v>7</v>
      </c>
      <c r="F3" s="20" t="s">
        <v>128</v>
      </c>
      <c r="G3" s="13"/>
      <c r="K3" s="15" t="s">
        <v>53</v>
      </c>
    </row>
    <row r="4" spans="1:18" x14ac:dyDescent="0.25">
      <c r="A4" s="62" t="s">
        <v>125</v>
      </c>
      <c r="B4" s="27">
        <v>44316</v>
      </c>
      <c r="C4" s="20"/>
      <c r="D4" s="13"/>
      <c r="E4" s="2" t="s">
        <v>8</v>
      </c>
      <c r="F4" s="28">
        <v>96330149</v>
      </c>
      <c r="G4" s="13"/>
      <c r="K4" t="s">
        <v>16</v>
      </c>
    </row>
    <row r="5" spans="1:18" x14ac:dyDescent="0.25">
      <c r="A5" s="62" t="s">
        <v>126</v>
      </c>
      <c r="B5" s="27">
        <v>44316</v>
      </c>
      <c r="C5" s="20"/>
      <c r="D5" s="13"/>
      <c r="E5" s="2" t="s">
        <v>9</v>
      </c>
      <c r="F5" s="20" t="s">
        <v>127</v>
      </c>
      <c r="G5" s="13"/>
    </row>
    <row r="6" spans="1:18" ht="13.5" thickBot="1" x14ac:dyDescent="0.35">
      <c r="A6" s="7"/>
      <c r="D6" s="15" t="s">
        <v>17</v>
      </c>
      <c r="F6" t="s">
        <v>75</v>
      </c>
      <c r="G6" t="s">
        <v>75</v>
      </c>
      <c r="H6" s="15" t="s">
        <v>18</v>
      </c>
      <c r="Q6" s="1"/>
    </row>
    <row r="7" spans="1:18" ht="13" thickTop="1" x14ac:dyDescent="0.25">
      <c r="A7" s="29" t="s">
        <v>10</v>
      </c>
      <c r="B7" s="30" t="s">
        <v>19</v>
      </c>
      <c r="C7" s="6" t="s">
        <v>2</v>
      </c>
      <c r="D7" s="11" t="s">
        <v>20</v>
      </c>
      <c r="E7" s="11" t="s">
        <v>21</v>
      </c>
      <c r="F7" s="14" t="s">
        <v>5</v>
      </c>
      <c r="G7" s="42" t="s">
        <v>22</v>
      </c>
      <c r="H7" s="43" t="s">
        <v>23</v>
      </c>
      <c r="I7" s="43" t="s">
        <v>24</v>
      </c>
      <c r="J7" s="44" t="s">
        <v>63</v>
      </c>
      <c r="K7" s="44" t="s">
        <v>23</v>
      </c>
      <c r="L7" s="44" t="s">
        <v>24</v>
      </c>
      <c r="M7" s="45" t="s">
        <v>25</v>
      </c>
      <c r="N7" s="45" t="s">
        <v>23</v>
      </c>
      <c r="O7" s="45" t="s">
        <v>24</v>
      </c>
      <c r="P7" s="32" t="s">
        <v>26</v>
      </c>
      <c r="Q7" s="32" t="s">
        <v>23</v>
      </c>
      <c r="R7" s="32" t="s">
        <v>24</v>
      </c>
    </row>
    <row r="8" spans="1:18" ht="13" x14ac:dyDescent="0.3">
      <c r="A8" s="4"/>
      <c r="B8" s="5" t="s">
        <v>6</v>
      </c>
      <c r="C8" s="6"/>
      <c r="D8" s="11"/>
      <c r="E8" s="11"/>
      <c r="F8" s="33" t="s">
        <v>6</v>
      </c>
      <c r="G8" s="34" t="s">
        <v>27</v>
      </c>
      <c r="H8" s="43"/>
      <c r="I8" s="43"/>
      <c r="J8" s="44"/>
      <c r="K8" s="49"/>
      <c r="L8" s="49"/>
      <c r="M8" s="45"/>
      <c r="N8" s="46"/>
      <c r="O8" s="46"/>
      <c r="P8" s="32"/>
      <c r="Q8" s="35"/>
      <c r="R8" s="35"/>
    </row>
    <row r="9" spans="1:18" x14ac:dyDescent="0.25">
      <c r="A9" s="16" t="s">
        <v>64</v>
      </c>
      <c r="B9" s="30">
        <v>1591.5</v>
      </c>
      <c r="C9" s="17" t="s">
        <v>3</v>
      </c>
      <c r="D9" s="12">
        <v>2</v>
      </c>
      <c r="E9" s="12">
        <f>107-10</f>
        <v>97</v>
      </c>
      <c r="F9" s="36">
        <v>1591</v>
      </c>
      <c r="G9" s="31">
        <v>20</v>
      </c>
      <c r="H9" s="43">
        <v>0.5</v>
      </c>
      <c r="I9" s="52">
        <v>10</v>
      </c>
      <c r="J9" s="50">
        <v>5.0000000000000002E-5</v>
      </c>
      <c r="K9" s="50">
        <f>0.000005</f>
        <v>5.0000000000000004E-6</v>
      </c>
      <c r="L9" s="51">
        <v>10</v>
      </c>
      <c r="M9" s="47">
        <v>4.0000000000000001E-3</v>
      </c>
      <c r="N9" s="47">
        <v>4.0000000000000002E-4</v>
      </c>
      <c r="O9" s="48">
        <v>10</v>
      </c>
      <c r="P9" s="35"/>
      <c r="Q9" s="35"/>
      <c r="R9" s="38"/>
    </row>
    <row r="10" spans="1:18" x14ac:dyDescent="0.25">
      <c r="A10" s="16" t="s">
        <v>65</v>
      </c>
      <c r="B10" s="30">
        <v>1591.5</v>
      </c>
      <c r="C10" s="17" t="s">
        <v>3</v>
      </c>
      <c r="D10" s="12">
        <v>101664</v>
      </c>
      <c r="E10" s="12">
        <v>195360</v>
      </c>
      <c r="F10" s="36">
        <v>1591</v>
      </c>
      <c r="G10" s="31">
        <v>20</v>
      </c>
      <c r="H10" s="43">
        <v>0.5</v>
      </c>
      <c r="I10" s="52">
        <v>10</v>
      </c>
      <c r="J10" s="50">
        <v>5.0000000000000002E-5</v>
      </c>
      <c r="K10" s="50">
        <v>5.0000000000000004E-6</v>
      </c>
      <c r="L10" s="51">
        <v>10</v>
      </c>
      <c r="M10" s="47">
        <v>4.0000000000000001E-3</v>
      </c>
      <c r="N10" s="47">
        <v>4.0000000000000002E-4</v>
      </c>
      <c r="O10" s="48">
        <v>10</v>
      </c>
      <c r="P10" s="35"/>
      <c r="Q10" s="37"/>
      <c r="R10" s="38"/>
    </row>
    <row r="11" spans="1:18" x14ac:dyDescent="0.25">
      <c r="A11" s="16" t="s">
        <v>66</v>
      </c>
      <c r="B11" s="30">
        <v>1591.5</v>
      </c>
      <c r="C11" s="17" t="s">
        <v>3</v>
      </c>
      <c r="D11" s="12">
        <v>200788</v>
      </c>
      <c r="E11" s="12">
        <v>280525</v>
      </c>
      <c r="F11" s="36">
        <v>1591</v>
      </c>
      <c r="G11" s="31">
        <v>20</v>
      </c>
      <c r="H11" s="43">
        <v>0.5</v>
      </c>
      <c r="I11" s="52">
        <v>10</v>
      </c>
      <c r="J11" s="50">
        <v>5.0000000000000002E-5</v>
      </c>
      <c r="K11" s="50">
        <v>5.0000000000000004E-6</v>
      </c>
      <c r="L11" s="51">
        <v>10</v>
      </c>
      <c r="M11" s="47">
        <v>4.0000000000000001E-3</v>
      </c>
      <c r="N11" s="47">
        <v>4.0000000000000002E-4</v>
      </c>
      <c r="O11" s="48">
        <v>10</v>
      </c>
      <c r="P11" s="35"/>
      <c r="Q11" s="37"/>
      <c r="R11" s="38"/>
    </row>
    <row r="12" spans="1:18" x14ac:dyDescent="0.25">
      <c r="A12" s="16" t="s">
        <v>67</v>
      </c>
      <c r="B12" s="30">
        <v>1591.5</v>
      </c>
      <c r="C12" s="17" t="s">
        <v>3</v>
      </c>
      <c r="D12" s="21">
        <v>295216</v>
      </c>
      <c r="E12" s="12">
        <f>344560-1</f>
        <v>344559</v>
      </c>
      <c r="F12" s="36">
        <v>1591</v>
      </c>
      <c r="G12" s="31">
        <v>20</v>
      </c>
      <c r="H12" s="43">
        <v>0.5</v>
      </c>
      <c r="I12" s="52">
        <v>10</v>
      </c>
      <c r="J12" s="50">
        <v>5.0000000000000002E-5</v>
      </c>
      <c r="K12" s="50">
        <v>5.0000000000000004E-6</v>
      </c>
      <c r="L12" s="51">
        <v>10</v>
      </c>
      <c r="M12" s="47">
        <v>4.0000000000000001E-3</v>
      </c>
      <c r="N12" s="47">
        <v>4.0000000000000002E-4</v>
      </c>
      <c r="O12" s="48">
        <v>10</v>
      </c>
      <c r="P12" s="35"/>
      <c r="Q12" s="37"/>
      <c r="R12" s="38"/>
    </row>
    <row r="13" spans="1:18" x14ac:dyDescent="0.25">
      <c r="A13" s="16" t="s">
        <v>68</v>
      </c>
      <c r="B13" s="30">
        <v>1591.5</v>
      </c>
      <c r="C13" s="17" t="s">
        <v>3</v>
      </c>
      <c r="D13" s="12">
        <v>396262</v>
      </c>
      <c r="E13" s="12">
        <f>405112</f>
        <v>405112</v>
      </c>
      <c r="F13" s="36">
        <v>1591</v>
      </c>
      <c r="G13" s="31">
        <v>20</v>
      </c>
      <c r="H13" s="43">
        <v>0.5</v>
      </c>
      <c r="I13" s="52">
        <v>10</v>
      </c>
      <c r="J13" s="50">
        <v>5.0000000000000002E-5</v>
      </c>
      <c r="K13" s="50">
        <v>5.0000000000000004E-6</v>
      </c>
      <c r="L13" s="51">
        <v>10</v>
      </c>
      <c r="M13" s="47">
        <v>4.0000000000000001E-3</v>
      </c>
      <c r="N13" s="47">
        <v>4.0000000000000002E-4</v>
      </c>
      <c r="O13" s="48">
        <v>10</v>
      </c>
      <c r="P13" s="35"/>
      <c r="Q13" s="37"/>
      <c r="R13" s="38"/>
    </row>
    <row r="14" spans="1:18" x14ac:dyDescent="0.25">
      <c r="A14" s="16" t="s">
        <v>69</v>
      </c>
      <c r="B14" s="30">
        <v>1591.5</v>
      </c>
      <c r="C14" s="17" t="s">
        <v>3</v>
      </c>
      <c r="D14" s="12">
        <v>494255</v>
      </c>
      <c r="E14" s="12">
        <f>458953</f>
        <v>458953</v>
      </c>
      <c r="F14" s="36">
        <v>1591</v>
      </c>
      <c r="G14" s="31">
        <v>20</v>
      </c>
      <c r="H14" s="43">
        <v>0.5</v>
      </c>
      <c r="I14" s="52">
        <v>10</v>
      </c>
      <c r="J14" s="50">
        <v>5.0000000000000002E-5</v>
      </c>
      <c r="K14" s="50">
        <v>5.0000000000000004E-6</v>
      </c>
      <c r="L14" s="51">
        <v>10</v>
      </c>
      <c r="M14" s="47">
        <v>4.0000000000000001E-3</v>
      </c>
      <c r="N14" s="47">
        <v>4.0000000000000002E-4</v>
      </c>
      <c r="O14" s="48">
        <v>10</v>
      </c>
      <c r="P14" s="35"/>
      <c r="Q14" s="37"/>
      <c r="R14" s="38"/>
    </row>
    <row r="15" spans="1:18" x14ac:dyDescent="0.25">
      <c r="A15" s="16" t="s">
        <v>70</v>
      </c>
      <c r="B15" s="30">
        <v>1591.5</v>
      </c>
      <c r="C15" s="17" t="s">
        <v>3</v>
      </c>
      <c r="D15" s="12">
        <f>595223</f>
        <v>595223</v>
      </c>
      <c r="E15" s="12">
        <f>510003-10</f>
        <v>509993</v>
      </c>
      <c r="F15" s="36">
        <v>1591</v>
      </c>
      <c r="G15" s="31">
        <v>20</v>
      </c>
      <c r="H15" s="43">
        <v>0.5</v>
      </c>
      <c r="I15" s="52">
        <v>10</v>
      </c>
      <c r="J15" s="50">
        <v>5.0000000000000002E-5</v>
      </c>
      <c r="K15" s="50">
        <v>5.0000000000000004E-6</v>
      </c>
      <c r="L15" s="51">
        <v>10</v>
      </c>
      <c r="M15" s="47">
        <v>4.0000000000000001E-3</v>
      </c>
      <c r="N15" s="47">
        <v>4.0000000000000002E-4</v>
      </c>
      <c r="O15" s="48">
        <v>10</v>
      </c>
      <c r="P15" s="35"/>
      <c r="Q15" s="35"/>
      <c r="R15" s="38"/>
    </row>
    <row r="16" spans="1:18" x14ac:dyDescent="0.25">
      <c r="A16" s="16" t="s">
        <v>71</v>
      </c>
      <c r="B16" s="30">
        <v>1591.5</v>
      </c>
      <c r="C16" s="17" t="s">
        <v>3</v>
      </c>
      <c r="D16" s="12">
        <v>693271</v>
      </c>
      <c r="E16" s="12">
        <v>557033</v>
      </c>
      <c r="F16" s="36">
        <v>1591</v>
      </c>
      <c r="G16" s="31">
        <v>20</v>
      </c>
      <c r="H16" s="43">
        <v>0.5</v>
      </c>
      <c r="I16" s="52">
        <v>10</v>
      </c>
      <c r="J16" s="50">
        <v>5.0000000000000002E-5</v>
      </c>
      <c r="K16" s="50">
        <v>5.0000000000000004E-6</v>
      </c>
      <c r="L16" s="51">
        <v>10</v>
      </c>
      <c r="M16" s="47">
        <v>4.0000000000000001E-3</v>
      </c>
      <c r="N16" s="47">
        <v>4.0000000000000002E-4</v>
      </c>
      <c r="O16" s="48">
        <v>10</v>
      </c>
      <c r="P16" s="35"/>
      <c r="Q16" s="37"/>
      <c r="R16" s="38"/>
    </row>
    <row r="17" spans="1:18" x14ac:dyDescent="0.25">
      <c r="A17" s="16" t="s">
        <v>72</v>
      </c>
      <c r="B17" s="30">
        <v>1591.5</v>
      </c>
      <c r="C17" s="17" t="s">
        <v>3</v>
      </c>
      <c r="D17" s="12">
        <v>791139</v>
      </c>
      <c r="E17" s="12">
        <v>602627</v>
      </c>
      <c r="F17" s="36">
        <v>1591</v>
      </c>
      <c r="G17" s="31">
        <v>20</v>
      </c>
      <c r="H17" s="43">
        <v>0.5</v>
      </c>
      <c r="I17" s="52">
        <v>10</v>
      </c>
      <c r="J17" s="50">
        <v>5.0000000000000002E-5</v>
      </c>
      <c r="K17" s="50">
        <v>5.0000000000000004E-6</v>
      </c>
      <c r="L17" s="51">
        <v>10</v>
      </c>
      <c r="M17" s="47">
        <v>4.0000000000000001E-3</v>
      </c>
      <c r="N17" s="47">
        <v>4.0000000000000002E-4</v>
      </c>
      <c r="O17" s="48">
        <v>10</v>
      </c>
      <c r="P17" s="35"/>
      <c r="Q17" s="37"/>
      <c r="R17" s="38"/>
    </row>
    <row r="18" spans="1:18" x14ac:dyDescent="0.25">
      <c r="A18" s="16" t="s">
        <v>73</v>
      </c>
      <c r="B18" s="30">
        <v>1591.5</v>
      </c>
      <c r="C18" s="17" t="s">
        <v>3</v>
      </c>
      <c r="D18" s="12">
        <v>893586</v>
      </c>
      <c r="E18" s="12">
        <v>647741</v>
      </c>
      <c r="F18" s="36">
        <v>1591</v>
      </c>
      <c r="G18" s="31">
        <v>20</v>
      </c>
      <c r="H18" s="43">
        <v>0.5</v>
      </c>
      <c r="I18" s="52">
        <v>10</v>
      </c>
      <c r="J18" s="50">
        <v>5.0000000000000002E-5</v>
      </c>
      <c r="K18" s="50">
        <v>5.0000000000000004E-6</v>
      </c>
      <c r="L18" s="51">
        <v>10</v>
      </c>
      <c r="M18" s="47">
        <v>4.0000000000000001E-3</v>
      </c>
      <c r="N18" s="47">
        <v>4.0000000000000002E-4</v>
      </c>
      <c r="O18" s="48">
        <v>10</v>
      </c>
      <c r="P18" s="35"/>
      <c r="Q18" s="37"/>
      <c r="R18" s="38"/>
    </row>
    <row r="19" spans="1:18" x14ac:dyDescent="0.25">
      <c r="A19" s="16" t="s">
        <v>74</v>
      </c>
      <c r="B19" s="30">
        <v>1591.5</v>
      </c>
      <c r="C19" s="17" t="s">
        <v>3</v>
      </c>
      <c r="D19" s="12">
        <v>1013237</v>
      </c>
      <c r="E19" s="21">
        <v>698740</v>
      </c>
      <c r="F19" s="36">
        <v>1591</v>
      </c>
      <c r="G19" s="31">
        <v>20</v>
      </c>
      <c r="H19" s="43">
        <v>0.5</v>
      </c>
      <c r="I19" s="52">
        <v>10</v>
      </c>
      <c r="J19" s="50">
        <v>5.0000000000000002E-5</v>
      </c>
      <c r="K19" s="50">
        <v>5.0000000000000004E-6</v>
      </c>
      <c r="L19" s="51">
        <v>10</v>
      </c>
      <c r="M19" s="47">
        <v>4.0000000000000001E-3</v>
      </c>
      <c r="N19" s="47">
        <v>4.0000000000000002E-4</v>
      </c>
      <c r="O19" s="48">
        <v>10</v>
      </c>
      <c r="P19" s="35"/>
      <c r="Q19" s="37"/>
      <c r="R19" s="38"/>
    </row>
    <row r="20" spans="1:18" x14ac:dyDescent="0.25">
      <c r="A20" s="16" t="s">
        <v>64</v>
      </c>
      <c r="B20" s="30">
        <v>1591.5</v>
      </c>
      <c r="C20" s="17" t="s">
        <v>4</v>
      </c>
      <c r="D20" s="12">
        <v>0</v>
      </c>
      <c r="E20" s="12">
        <f>80-100</f>
        <v>-20</v>
      </c>
      <c r="F20" s="36">
        <v>1591</v>
      </c>
      <c r="G20" s="31">
        <v>20</v>
      </c>
      <c r="H20" s="43">
        <v>0.5</v>
      </c>
      <c r="I20" s="52">
        <v>10</v>
      </c>
      <c r="J20" s="50">
        <v>5.0000000000000002E-5</v>
      </c>
      <c r="K20" s="50">
        <v>5.0000000000000004E-6</v>
      </c>
      <c r="L20" s="51">
        <v>10</v>
      </c>
      <c r="M20" s="47">
        <v>4.0000000000000001E-3</v>
      </c>
      <c r="N20" s="47">
        <v>4.0000000000000002E-4</v>
      </c>
      <c r="O20" s="48">
        <v>10</v>
      </c>
      <c r="P20" s="35"/>
      <c r="Q20" s="35"/>
      <c r="R20" s="38"/>
    </row>
    <row r="21" spans="1:18" x14ac:dyDescent="0.25">
      <c r="A21" s="16" t="s">
        <v>65</v>
      </c>
      <c r="B21" s="30">
        <v>1591.5</v>
      </c>
      <c r="C21" s="17" t="s">
        <v>4</v>
      </c>
      <c r="D21" s="12">
        <f>101056-100</f>
        <v>100956</v>
      </c>
      <c r="E21" s="12">
        <f>165500+100-1</f>
        <v>165599</v>
      </c>
      <c r="F21" s="36">
        <v>1591</v>
      </c>
      <c r="G21" s="31">
        <v>20</v>
      </c>
      <c r="H21" s="43">
        <v>0.5</v>
      </c>
      <c r="I21" s="52">
        <v>10</v>
      </c>
      <c r="J21" s="50">
        <v>5.0000000000000002E-5</v>
      </c>
      <c r="K21" s="50">
        <v>5.0000000000000004E-6</v>
      </c>
      <c r="L21" s="51">
        <v>10</v>
      </c>
      <c r="M21" s="47">
        <v>4.0000000000000001E-3</v>
      </c>
      <c r="N21" s="47">
        <v>4.0000000000000002E-4</v>
      </c>
      <c r="O21" s="48">
        <v>10</v>
      </c>
      <c r="P21" s="35"/>
      <c r="Q21" s="37"/>
      <c r="R21" s="38"/>
    </row>
    <row r="22" spans="1:18" x14ac:dyDescent="0.25">
      <c r="A22" s="16" t="s">
        <v>66</v>
      </c>
      <c r="B22" s="30">
        <v>1591.5</v>
      </c>
      <c r="C22" s="17" t="s">
        <v>4</v>
      </c>
      <c r="D22" s="12">
        <v>204539</v>
      </c>
      <c r="E22" s="12">
        <f>241200+100+10</f>
        <v>241310</v>
      </c>
      <c r="F22" s="36">
        <v>1591</v>
      </c>
      <c r="G22" s="31">
        <v>20</v>
      </c>
      <c r="H22" s="43">
        <v>0.5</v>
      </c>
      <c r="I22" s="52">
        <v>10</v>
      </c>
      <c r="J22" s="50">
        <v>5.0000000000000002E-5</v>
      </c>
      <c r="K22" s="50">
        <v>5.0000000000000004E-6</v>
      </c>
      <c r="L22" s="51">
        <v>10</v>
      </c>
      <c r="M22" s="47">
        <v>4.0000000000000001E-3</v>
      </c>
      <c r="N22" s="47">
        <v>4.0000000000000002E-4</v>
      </c>
      <c r="O22" s="48">
        <v>10</v>
      </c>
      <c r="P22" s="35"/>
      <c r="Q22" s="37"/>
      <c r="R22" s="38"/>
    </row>
    <row r="23" spans="1:18" x14ac:dyDescent="0.25">
      <c r="A23" s="16" t="s">
        <v>67</v>
      </c>
      <c r="B23" s="30">
        <v>1591.5</v>
      </c>
      <c r="C23" s="17" t="s">
        <v>4</v>
      </c>
      <c r="D23" s="12">
        <v>302342</v>
      </c>
      <c r="E23" s="12">
        <f>309030-10000+10</f>
        <v>299040</v>
      </c>
      <c r="F23" s="36">
        <v>1591</v>
      </c>
      <c r="G23" s="31">
        <v>20</v>
      </c>
      <c r="H23" s="43">
        <v>0.5</v>
      </c>
      <c r="I23" s="52">
        <v>10</v>
      </c>
      <c r="J23" s="50">
        <v>5.0000000000000002E-5</v>
      </c>
      <c r="K23" s="50">
        <v>5.0000000000000004E-6</v>
      </c>
      <c r="L23" s="51">
        <v>10</v>
      </c>
      <c r="M23" s="47">
        <v>4.0000000000000001E-3</v>
      </c>
      <c r="N23" s="47">
        <v>4.0000000000000002E-4</v>
      </c>
      <c r="O23" s="48">
        <v>10</v>
      </c>
      <c r="P23" s="35"/>
      <c r="Q23" s="37"/>
      <c r="R23" s="38"/>
    </row>
    <row r="24" spans="1:18" x14ac:dyDescent="0.25">
      <c r="A24" s="16" t="s">
        <v>68</v>
      </c>
      <c r="B24" s="30">
        <v>1591.5</v>
      </c>
      <c r="C24" s="17" t="s">
        <v>4</v>
      </c>
      <c r="D24" s="12">
        <v>395720</v>
      </c>
      <c r="E24" s="12">
        <f>347540+10</f>
        <v>347550</v>
      </c>
      <c r="F24" s="36">
        <v>1591</v>
      </c>
      <c r="G24" s="31">
        <v>20</v>
      </c>
      <c r="H24" s="43">
        <v>0.5</v>
      </c>
      <c r="I24" s="52">
        <v>10</v>
      </c>
      <c r="J24" s="50">
        <v>5.0000000000000002E-5</v>
      </c>
      <c r="K24" s="50">
        <v>5.0000000000000004E-6</v>
      </c>
      <c r="L24" s="51">
        <v>10</v>
      </c>
      <c r="M24" s="47">
        <v>4.0000000000000001E-3</v>
      </c>
      <c r="N24" s="47">
        <v>4.0000000000000002E-4</v>
      </c>
      <c r="O24" s="48">
        <v>10</v>
      </c>
      <c r="P24" s="35"/>
      <c r="Q24" s="37"/>
      <c r="R24" s="38"/>
    </row>
    <row r="25" spans="1:18" x14ac:dyDescent="0.25">
      <c r="A25" s="16" t="s">
        <v>69</v>
      </c>
      <c r="B25" s="30">
        <v>1591.5</v>
      </c>
      <c r="C25" s="17" t="s">
        <v>4</v>
      </c>
      <c r="D25" s="12">
        <v>492735</v>
      </c>
      <c r="E25" s="12">
        <v>393669</v>
      </c>
      <c r="F25" s="36">
        <v>1591</v>
      </c>
      <c r="G25" s="31">
        <v>20</v>
      </c>
      <c r="H25" s="43">
        <v>0.5</v>
      </c>
      <c r="I25" s="52">
        <v>10</v>
      </c>
      <c r="J25" s="50">
        <v>5.0000000000000002E-5</v>
      </c>
      <c r="K25" s="50">
        <v>5.0000000000000004E-6</v>
      </c>
      <c r="L25" s="51">
        <v>10</v>
      </c>
      <c r="M25" s="47">
        <v>4.0000000000000001E-3</v>
      </c>
      <c r="N25" s="47">
        <v>4.0000000000000002E-4</v>
      </c>
      <c r="O25" s="48">
        <v>10</v>
      </c>
      <c r="P25" s="35"/>
      <c r="Q25" s="37"/>
      <c r="R25" s="38"/>
    </row>
    <row r="26" spans="1:18" x14ac:dyDescent="0.25">
      <c r="A26" s="16" t="s">
        <v>70</v>
      </c>
      <c r="B26" s="30">
        <v>1591.5</v>
      </c>
      <c r="C26" s="17" t="s">
        <v>4</v>
      </c>
      <c r="D26" s="12">
        <v>592525</v>
      </c>
      <c r="E26" s="12">
        <f>438249</f>
        <v>438249</v>
      </c>
      <c r="F26" s="36">
        <v>1591</v>
      </c>
      <c r="G26" s="31">
        <v>20</v>
      </c>
      <c r="H26" s="43">
        <v>0.5</v>
      </c>
      <c r="I26" s="52">
        <v>10</v>
      </c>
      <c r="J26" s="50">
        <v>5.0000000000000002E-5</v>
      </c>
      <c r="K26" s="50">
        <v>5.0000000000000004E-6</v>
      </c>
      <c r="L26" s="51">
        <v>10</v>
      </c>
      <c r="M26" s="47">
        <v>4.0000000000000001E-3</v>
      </c>
      <c r="N26" s="47">
        <v>4.0000000000000002E-4</v>
      </c>
      <c r="O26" s="48">
        <v>10</v>
      </c>
      <c r="P26" s="35"/>
      <c r="Q26" s="35"/>
      <c r="R26" s="38"/>
    </row>
    <row r="27" spans="1:18" x14ac:dyDescent="0.25">
      <c r="A27" s="16" t="s">
        <v>71</v>
      </c>
      <c r="B27" s="30">
        <v>1591.5</v>
      </c>
      <c r="C27" s="17" t="s">
        <v>4</v>
      </c>
      <c r="D27" s="12">
        <v>691041</v>
      </c>
      <c r="E27" s="12">
        <f>480415-1000</f>
        <v>479415</v>
      </c>
      <c r="F27" s="36">
        <v>1591</v>
      </c>
      <c r="G27" s="31">
        <v>20</v>
      </c>
      <c r="H27" s="43">
        <v>0.5</v>
      </c>
      <c r="I27" s="52">
        <v>10</v>
      </c>
      <c r="J27" s="50">
        <v>5.0000000000000002E-5</v>
      </c>
      <c r="K27" s="50">
        <v>5.0000000000000004E-6</v>
      </c>
      <c r="L27" s="51">
        <v>10</v>
      </c>
      <c r="M27" s="47">
        <v>4.0000000000000001E-3</v>
      </c>
      <c r="N27" s="47">
        <v>4.0000000000000002E-4</v>
      </c>
      <c r="O27" s="48">
        <v>10</v>
      </c>
      <c r="P27" s="35"/>
      <c r="Q27" s="37"/>
      <c r="R27" s="38"/>
    </row>
    <row r="28" spans="1:18" x14ac:dyDescent="0.25">
      <c r="A28" s="16" t="s">
        <v>72</v>
      </c>
      <c r="B28" s="30">
        <v>1591.5</v>
      </c>
      <c r="C28" s="17" t="s">
        <v>4</v>
      </c>
      <c r="D28" s="12">
        <v>783785</v>
      </c>
      <c r="E28" s="12">
        <v>517505</v>
      </c>
      <c r="F28" s="36">
        <v>1591</v>
      </c>
      <c r="G28" s="31">
        <v>20</v>
      </c>
      <c r="H28" s="43">
        <v>0.5</v>
      </c>
      <c r="I28" s="52">
        <v>10</v>
      </c>
      <c r="J28" s="50">
        <v>5.0000000000000002E-5</v>
      </c>
      <c r="K28" s="50">
        <v>5.0000000000000004E-6</v>
      </c>
      <c r="L28" s="51">
        <v>10</v>
      </c>
      <c r="M28" s="47">
        <v>4.0000000000000001E-3</v>
      </c>
      <c r="N28" s="47">
        <v>4.0000000000000002E-4</v>
      </c>
      <c r="O28" s="48">
        <v>10</v>
      </c>
      <c r="P28" s="35"/>
      <c r="Q28" s="37"/>
      <c r="R28" s="38"/>
    </row>
    <row r="29" spans="1:18" x14ac:dyDescent="0.25">
      <c r="A29" s="16" t="s">
        <v>73</v>
      </c>
      <c r="B29" s="30">
        <v>1591.5</v>
      </c>
      <c r="C29" s="17" t="s">
        <v>4</v>
      </c>
      <c r="D29" s="12">
        <v>876862</v>
      </c>
      <c r="E29" s="12">
        <v>554555</v>
      </c>
      <c r="F29" s="36">
        <v>1591</v>
      </c>
      <c r="G29" s="31">
        <v>20</v>
      </c>
      <c r="H29" s="43">
        <v>0.5</v>
      </c>
      <c r="I29" s="52">
        <v>10</v>
      </c>
      <c r="J29" s="50">
        <v>5.0000000000000002E-5</v>
      </c>
      <c r="K29" s="50">
        <v>5.0000000000000004E-6</v>
      </c>
      <c r="L29" s="51">
        <v>10</v>
      </c>
      <c r="M29" s="47">
        <v>4.0000000000000001E-3</v>
      </c>
      <c r="N29" s="47">
        <v>4.0000000000000002E-4</v>
      </c>
      <c r="O29" s="48">
        <v>10</v>
      </c>
      <c r="P29" s="35"/>
      <c r="Q29" s="37"/>
      <c r="R29" s="38"/>
    </row>
    <row r="30" spans="1:18" x14ac:dyDescent="0.25">
      <c r="A30" s="16" t="s">
        <v>74</v>
      </c>
      <c r="B30" s="30">
        <v>1591.5</v>
      </c>
      <c r="C30" s="17" t="s">
        <v>4</v>
      </c>
      <c r="D30" s="12">
        <v>980684</v>
      </c>
      <c r="E30" s="12">
        <v>594698</v>
      </c>
      <c r="F30" s="36">
        <v>1591</v>
      </c>
      <c r="G30" s="31">
        <v>20</v>
      </c>
      <c r="H30" s="43">
        <v>0.5</v>
      </c>
      <c r="I30" s="52">
        <v>10</v>
      </c>
      <c r="J30" s="50">
        <v>5.0000000000000002E-5</v>
      </c>
      <c r="K30" s="50">
        <v>5.0000000000000004E-6</v>
      </c>
      <c r="L30" s="51">
        <v>10</v>
      </c>
      <c r="M30" s="47">
        <v>4.0000000000000001E-3</v>
      </c>
      <c r="N30" s="47">
        <v>4.0000000000000002E-4</v>
      </c>
      <c r="O30" s="48">
        <v>10</v>
      </c>
      <c r="P30" s="35"/>
      <c r="Q30" s="37"/>
      <c r="R30" s="38"/>
    </row>
    <row r="31" spans="1:18" x14ac:dyDescent="0.25">
      <c r="A31" s="16"/>
      <c r="B31" s="30"/>
      <c r="C31" s="17"/>
      <c r="D31" s="12"/>
      <c r="E31" s="12"/>
      <c r="F31" s="36"/>
      <c r="G31" s="31"/>
      <c r="H31" s="43"/>
      <c r="I31" s="52"/>
      <c r="J31" s="49"/>
      <c r="K31" s="50"/>
      <c r="L31" s="51"/>
      <c r="M31" s="46"/>
      <c r="N31" s="47"/>
      <c r="O31" s="48"/>
      <c r="P31" s="35"/>
      <c r="Q31" s="37"/>
      <c r="R31" s="38"/>
    </row>
    <row r="32" spans="1:18" x14ac:dyDescent="0.25">
      <c r="A32" s="16"/>
      <c r="B32" s="30"/>
      <c r="C32" s="17"/>
      <c r="D32" s="12"/>
      <c r="E32" s="12"/>
      <c r="F32" s="36"/>
      <c r="G32" s="31"/>
      <c r="H32" s="43"/>
      <c r="I32" s="52"/>
      <c r="J32" s="49"/>
      <c r="K32" s="50"/>
      <c r="L32" s="51"/>
      <c r="M32" s="46"/>
      <c r="N32" s="47"/>
      <c r="O32" s="48"/>
      <c r="P32" s="35"/>
      <c r="Q32" s="37"/>
      <c r="R32" s="38"/>
    </row>
    <row r="33" spans="1:18" x14ac:dyDescent="0.25">
      <c r="A33" s="16"/>
      <c r="B33" s="30"/>
      <c r="C33" s="17"/>
      <c r="D33" s="12"/>
      <c r="E33" s="12"/>
      <c r="F33" s="36"/>
      <c r="G33" s="31"/>
      <c r="H33" s="43"/>
      <c r="I33" s="52"/>
      <c r="J33" s="49"/>
      <c r="K33" s="50"/>
      <c r="L33" s="51"/>
      <c r="M33" s="46"/>
      <c r="N33" s="47"/>
      <c r="O33" s="48"/>
      <c r="P33" s="35"/>
      <c r="Q33" s="37"/>
      <c r="R33" s="38"/>
    </row>
    <row r="34" spans="1:18" x14ac:dyDescent="0.25">
      <c r="A34" s="16"/>
      <c r="B34" s="30"/>
      <c r="C34" s="17"/>
      <c r="D34" s="12"/>
      <c r="E34" s="12"/>
      <c r="F34" s="36"/>
      <c r="G34" s="31"/>
      <c r="H34" s="43"/>
      <c r="I34" s="52"/>
      <c r="J34" s="49"/>
      <c r="K34" s="50"/>
      <c r="L34" s="51"/>
      <c r="M34" s="46"/>
      <c r="N34" s="47"/>
      <c r="O34" s="48"/>
      <c r="P34" s="35"/>
      <c r="Q34" s="35"/>
      <c r="R34" s="38"/>
    </row>
    <row r="35" spans="1:18" x14ac:dyDescent="0.25">
      <c r="A35" s="16"/>
      <c r="B35" s="30"/>
      <c r="C35" s="17"/>
      <c r="D35" s="12"/>
      <c r="E35" s="12"/>
      <c r="F35" s="36"/>
      <c r="G35" s="31"/>
      <c r="H35" s="43"/>
      <c r="I35" s="52"/>
      <c r="J35" s="49"/>
      <c r="K35" s="50"/>
      <c r="L35" s="51"/>
      <c r="M35" s="46"/>
      <c r="N35" s="47"/>
      <c r="O35" s="48"/>
      <c r="P35" s="35"/>
      <c r="Q35" s="35"/>
      <c r="R35" s="35"/>
    </row>
    <row r="36" spans="1:18" x14ac:dyDescent="0.25">
      <c r="A36" s="16"/>
      <c r="B36" s="30"/>
      <c r="C36" s="17"/>
      <c r="D36" s="12"/>
      <c r="E36" s="12"/>
      <c r="F36" s="36"/>
      <c r="G36" s="31"/>
      <c r="H36" s="43"/>
      <c r="I36" s="52"/>
      <c r="J36" s="49"/>
      <c r="K36" s="50"/>
      <c r="L36" s="51"/>
      <c r="M36" s="46"/>
      <c r="N36" s="47"/>
      <c r="O36" s="48"/>
      <c r="P36" s="35"/>
      <c r="Q36" s="35"/>
      <c r="R36" s="35"/>
    </row>
    <row r="37" spans="1:18" x14ac:dyDescent="0.25">
      <c r="A37" s="16"/>
      <c r="B37" s="30"/>
      <c r="C37" s="17"/>
      <c r="D37" s="12"/>
      <c r="E37" s="12"/>
      <c r="F37" s="36"/>
      <c r="G37" s="31"/>
      <c r="H37" s="43"/>
      <c r="I37" s="52"/>
      <c r="J37" s="49"/>
      <c r="K37" s="50"/>
      <c r="L37" s="51"/>
      <c r="M37" s="46"/>
      <c r="N37" s="47"/>
      <c r="O37" s="48"/>
      <c r="P37" s="35"/>
      <c r="Q37" s="35"/>
      <c r="R37" s="35"/>
    </row>
    <row r="38" spans="1:18" x14ac:dyDescent="0.25">
      <c r="A38" s="16"/>
      <c r="B38" s="30"/>
      <c r="C38" s="17"/>
      <c r="D38" s="12"/>
      <c r="E38" s="12"/>
      <c r="F38" s="36"/>
      <c r="G38" s="31"/>
      <c r="H38" s="43"/>
      <c r="I38" s="52"/>
      <c r="J38" s="49"/>
      <c r="K38" s="50"/>
      <c r="L38" s="51"/>
      <c r="M38" s="46"/>
      <c r="N38" s="47"/>
      <c r="O38" s="48"/>
      <c r="P38" s="35"/>
      <c r="Q38" s="35"/>
      <c r="R38" s="35"/>
    </row>
    <row r="39" spans="1:18" x14ac:dyDescent="0.25">
      <c r="A39" s="16"/>
      <c r="B39" s="30"/>
      <c r="C39" s="17"/>
      <c r="D39" s="12"/>
      <c r="E39" s="12"/>
      <c r="F39" s="36"/>
      <c r="G39" s="31"/>
      <c r="H39" s="43"/>
      <c r="I39" s="52"/>
      <c r="J39" s="49"/>
      <c r="K39" s="50"/>
      <c r="L39" s="51"/>
      <c r="M39" s="46"/>
      <c r="N39" s="47"/>
      <c r="O39" s="48"/>
      <c r="P39" s="35"/>
      <c r="Q39" s="35"/>
      <c r="R39" s="35"/>
    </row>
    <row r="40" spans="1:18" x14ac:dyDescent="0.25">
      <c r="A40" s="16"/>
      <c r="B40" s="30"/>
      <c r="C40" s="17"/>
      <c r="D40" s="12"/>
      <c r="E40" s="12"/>
      <c r="F40" s="36"/>
      <c r="G40" s="31"/>
      <c r="H40" s="43"/>
      <c r="I40" s="52"/>
      <c r="J40" s="49"/>
      <c r="K40" s="50"/>
      <c r="L40" s="51"/>
      <c r="M40" s="46"/>
      <c r="N40" s="47"/>
      <c r="O40" s="48"/>
      <c r="P40" s="35"/>
      <c r="Q40" s="35"/>
      <c r="R40" s="35"/>
    </row>
    <row r="41" spans="1:18" x14ac:dyDescent="0.25">
      <c r="A41" s="16"/>
      <c r="B41" s="30"/>
      <c r="C41" s="17"/>
      <c r="D41" s="12"/>
      <c r="E41" s="12"/>
      <c r="F41" s="36"/>
      <c r="G41" s="31"/>
      <c r="H41" s="43"/>
      <c r="I41" s="52"/>
      <c r="J41" s="49"/>
      <c r="K41" s="50"/>
      <c r="L41" s="51"/>
      <c r="M41" s="46"/>
      <c r="N41" s="47"/>
      <c r="O41" s="48"/>
      <c r="P41" s="35"/>
      <c r="Q41" s="35"/>
      <c r="R41" s="35"/>
    </row>
    <row r="42" spans="1:18" x14ac:dyDescent="0.25">
      <c r="A42" s="16"/>
      <c r="B42" s="30"/>
      <c r="C42" s="17"/>
      <c r="D42" s="12"/>
      <c r="E42" s="12"/>
      <c r="F42" s="36"/>
      <c r="G42" s="31"/>
      <c r="H42" s="43"/>
      <c r="I42" s="52"/>
      <c r="J42" s="49"/>
      <c r="K42" s="50"/>
      <c r="L42" s="51"/>
      <c r="M42" s="46"/>
      <c r="N42" s="47"/>
      <c r="O42" s="48"/>
      <c r="P42" s="35"/>
      <c r="Q42" s="35"/>
      <c r="R42" s="35"/>
    </row>
    <row r="43" spans="1:18" x14ac:dyDescent="0.25">
      <c r="A43" s="16"/>
      <c r="B43" s="30"/>
      <c r="C43" s="17"/>
      <c r="D43" s="12"/>
      <c r="E43" s="12"/>
      <c r="F43" s="36"/>
      <c r="G43" s="31"/>
      <c r="H43" s="43"/>
      <c r="I43" s="52"/>
      <c r="J43" s="49"/>
      <c r="K43" s="50"/>
      <c r="L43" s="51"/>
      <c r="M43" s="46"/>
      <c r="N43" s="47"/>
      <c r="O43" s="48"/>
      <c r="P43" s="35"/>
      <c r="Q43" s="35"/>
      <c r="R43" s="35"/>
    </row>
    <row r="44" spans="1:18" x14ac:dyDescent="0.25">
      <c r="A44" s="16"/>
      <c r="B44" s="30"/>
      <c r="C44" s="17"/>
      <c r="D44" s="12"/>
      <c r="E44" s="12"/>
      <c r="F44" s="36"/>
      <c r="G44" s="31"/>
      <c r="H44" s="43"/>
      <c r="I44" s="52"/>
      <c r="J44" s="49"/>
      <c r="K44" s="50"/>
      <c r="L44" s="51"/>
      <c r="M44" s="46"/>
      <c r="N44" s="47"/>
      <c r="O44" s="48"/>
      <c r="P44" s="35"/>
      <c r="Q44" s="35"/>
      <c r="R44" s="35"/>
    </row>
    <row r="45" spans="1:18" x14ac:dyDescent="0.25">
      <c r="A45" s="16"/>
      <c r="B45" s="30"/>
      <c r="C45" s="17"/>
      <c r="D45" s="12"/>
      <c r="E45" s="12"/>
      <c r="F45" s="36"/>
      <c r="G45" s="31"/>
      <c r="H45" s="43"/>
      <c r="I45" s="52"/>
      <c r="J45" s="49"/>
      <c r="K45" s="50"/>
      <c r="L45" s="51"/>
      <c r="M45" s="46"/>
      <c r="N45" s="47"/>
      <c r="O45" s="48"/>
      <c r="P45" s="35"/>
      <c r="Q45" s="35"/>
      <c r="R45" s="35"/>
    </row>
    <row r="46" spans="1:18" x14ac:dyDescent="0.25">
      <c r="A46" s="16"/>
      <c r="B46" s="30"/>
      <c r="C46" s="17"/>
      <c r="D46" s="12"/>
      <c r="E46" s="12"/>
      <c r="F46" s="36"/>
      <c r="G46" s="31"/>
      <c r="H46" s="43"/>
      <c r="I46" s="52"/>
      <c r="J46" s="49"/>
      <c r="K46" s="50"/>
      <c r="L46" s="51"/>
      <c r="M46" s="46"/>
      <c r="N46" s="47"/>
      <c r="O46" s="48"/>
      <c r="P46" s="35"/>
      <c r="Q46" s="35"/>
      <c r="R46" s="35"/>
    </row>
    <row r="47" spans="1:18" x14ac:dyDescent="0.25">
      <c r="A47" s="16"/>
      <c r="B47" s="30"/>
      <c r="C47" s="17"/>
      <c r="D47" s="12"/>
      <c r="E47" s="12"/>
      <c r="F47" s="36"/>
      <c r="G47" s="31"/>
      <c r="H47" s="43"/>
      <c r="I47" s="52"/>
      <c r="J47" s="49"/>
      <c r="K47" s="50"/>
      <c r="L47" s="51"/>
      <c r="M47" s="46"/>
      <c r="N47" s="47"/>
      <c r="O47" s="48"/>
      <c r="P47" s="35"/>
      <c r="Q47" s="35"/>
      <c r="R47" s="35"/>
    </row>
    <row r="48" spans="1:18" x14ac:dyDescent="0.25">
      <c r="A48" s="16"/>
      <c r="B48" s="30"/>
      <c r="C48" s="17"/>
      <c r="D48" s="12"/>
      <c r="E48" s="12"/>
      <c r="F48" s="36"/>
      <c r="G48" s="31"/>
      <c r="H48" s="43"/>
      <c r="I48" s="52"/>
      <c r="J48" s="49"/>
      <c r="K48" s="50"/>
      <c r="L48" s="51"/>
      <c r="M48" s="46"/>
      <c r="N48" s="47"/>
      <c r="O48" s="48"/>
      <c r="P48" s="35"/>
      <c r="Q48" s="35"/>
      <c r="R48" s="35"/>
    </row>
    <row r="49" spans="1:18" x14ac:dyDescent="0.25">
      <c r="A49" s="16"/>
      <c r="B49" s="30"/>
      <c r="C49" s="17"/>
      <c r="D49" s="12"/>
      <c r="E49" s="12"/>
      <c r="F49" s="36"/>
      <c r="G49" s="31"/>
      <c r="H49" s="43"/>
      <c r="I49" s="52"/>
      <c r="J49" s="49"/>
      <c r="K49" s="50"/>
      <c r="L49" s="51"/>
      <c r="M49" s="46"/>
      <c r="N49" s="47"/>
      <c r="O49" s="48"/>
      <c r="P49" s="35"/>
      <c r="Q49" s="35"/>
      <c r="R49" s="35"/>
    </row>
    <row r="50" spans="1:18" x14ac:dyDescent="0.25">
      <c r="A50" s="16"/>
      <c r="B50" s="30"/>
      <c r="C50" s="17"/>
      <c r="D50" s="12"/>
      <c r="E50" s="12"/>
      <c r="F50" s="36"/>
      <c r="G50" s="31"/>
      <c r="H50" s="43"/>
      <c r="I50" s="52"/>
      <c r="J50" s="49"/>
      <c r="K50" s="50"/>
      <c r="L50" s="51"/>
      <c r="M50" s="46"/>
      <c r="N50" s="47"/>
      <c r="O50" s="48"/>
      <c r="P50" s="35"/>
      <c r="Q50" s="35"/>
      <c r="R50" s="35"/>
    </row>
    <row r="51" spans="1:18" x14ac:dyDescent="0.25">
      <c r="A51" s="16"/>
      <c r="B51" s="30"/>
      <c r="C51" s="17"/>
      <c r="D51" s="12"/>
      <c r="E51" s="12"/>
      <c r="F51" s="36"/>
      <c r="G51" s="31"/>
      <c r="H51" s="43"/>
      <c r="I51" s="52"/>
      <c r="J51" s="49"/>
      <c r="K51" s="50"/>
      <c r="L51" s="51"/>
      <c r="M51" s="46"/>
      <c r="N51" s="47"/>
      <c r="O51" s="48"/>
      <c r="P51" s="35"/>
      <c r="Q51" s="35"/>
      <c r="R51" s="35"/>
    </row>
    <row r="52" spans="1:18" x14ac:dyDescent="0.25">
      <c r="A52" s="16"/>
      <c r="B52" s="30"/>
      <c r="C52" s="17"/>
      <c r="D52" s="12"/>
      <c r="E52" s="12"/>
      <c r="F52" s="36"/>
      <c r="G52" s="31"/>
      <c r="H52" s="43"/>
      <c r="I52" s="52"/>
      <c r="J52" s="49"/>
      <c r="K52" s="50"/>
      <c r="L52" s="51"/>
      <c r="M52" s="46"/>
      <c r="N52" s="47"/>
      <c r="O52" s="48"/>
      <c r="P52" s="35"/>
      <c r="Q52" s="35"/>
      <c r="R52" s="35"/>
    </row>
    <row r="53" spans="1:18" x14ac:dyDescent="0.25">
      <c r="A53" s="16"/>
      <c r="B53" s="30"/>
      <c r="C53" s="17"/>
      <c r="D53" s="12"/>
      <c r="E53" s="12"/>
      <c r="F53" s="36"/>
      <c r="G53" s="31"/>
      <c r="H53" s="43"/>
      <c r="I53" s="52"/>
      <c r="J53" s="49"/>
      <c r="K53" s="50"/>
      <c r="L53" s="51"/>
      <c r="M53" s="46"/>
      <c r="N53" s="47"/>
      <c r="O53" s="48"/>
      <c r="P53" s="35"/>
      <c r="Q53" s="35"/>
      <c r="R53" s="35"/>
    </row>
    <row r="54" spans="1:18" x14ac:dyDescent="0.25">
      <c r="A54" s="16"/>
      <c r="B54" s="30"/>
      <c r="C54" s="17"/>
      <c r="D54" s="12"/>
      <c r="E54" s="12"/>
      <c r="F54" s="36"/>
      <c r="G54" s="31"/>
      <c r="H54" s="43"/>
      <c r="I54" s="52"/>
      <c r="J54" s="50"/>
      <c r="K54" s="50"/>
      <c r="L54" s="51"/>
      <c r="M54" s="46"/>
      <c r="N54" s="47"/>
      <c r="O54" s="48"/>
      <c r="P54" s="35"/>
      <c r="Q54" s="35"/>
      <c r="R54" s="35"/>
    </row>
    <row r="55" spans="1:18" x14ac:dyDescent="0.25">
      <c r="A55" s="16"/>
      <c r="B55" s="30"/>
      <c r="C55" s="17"/>
      <c r="D55" s="12"/>
      <c r="E55" s="12"/>
      <c r="F55" s="36"/>
      <c r="G55" s="31"/>
      <c r="H55" s="43"/>
      <c r="I55" s="52"/>
      <c r="J55" s="49"/>
      <c r="K55" s="50"/>
      <c r="L55" s="51"/>
      <c r="M55" s="46"/>
      <c r="N55" s="47"/>
      <c r="O55" s="48"/>
      <c r="P55" s="35"/>
      <c r="Q55" s="35"/>
      <c r="R55" s="35"/>
    </row>
    <row r="56" spans="1:18" x14ac:dyDescent="0.25">
      <c r="A56" s="16"/>
      <c r="B56" s="30"/>
      <c r="C56" s="17"/>
      <c r="D56" s="12"/>
      <c r="E56" s="12"/>
      <c r="F56" s="36"/>
      <c r="G56" s="31"/>
      <c r="H56" s="43"/>
      <c r="I56" s="52"/>
      <c r="J56" s="50"/>
      <c r="K56" s="50"/>
      <c r="L56" s="51"/>
      <c r="M56" s="46"/>
      <c r="N56" s="47"/>
      <c r="O56" s="48"/>
      <c r="P56" s="35"/>
      <c r="Q56" s="35"/>
      <c r="R56" s="35"/>
    </row>
    <row r="57" spans="1:18" x14ac:dyDescent="0.25">
      <c r="A57" s="16"/>
      <c r="B57" s="30"/>
      <c r="C57" s="17"/>
      <c r="D57" s="12"/>
      <c r="E57" s="12"/>
      <c r="F57" s="36"/>
      <c r="G57" s="31"/>
      <c r="H57" s="43"/>
      <c r="I57" s="52"/>
      <c r="J57" s="49"/>
      <c r="K57" s="50"/>
      <c r="L57" s="51"/>
      <c r="M57" s="46"/>
      <c r="N57" s="47"/>
      <c r="O57" s="48"/>
      <c r="P57" s="35"/>
      <c r="Q57" s="35"/>
      <c r="R57" s="35"/>
    </row>
    <row r="58" spans="1:18" x14ac:dyDescent="0.25">
      <c r="A58" s="16"/>
      <c r="B58" s="30"/>
      <c r="C58" s="17"/>
      <c r="D58" s="12"/>
      <c r="E58" s="12"/>
      <c r="F58" s="36"/>
      <c r="G58" s="31"/>
      <c r="H58" s="43"/>
      <c r="I58" s="52"/>
      <c r="J58" s="49"/>
      <c r="K58" s="50"/>
      <c r="L58" s="51"/>
      <c r="M58" s="46"/>
      <c r="N58" s="47"/>
      <c r="O58" s="48"/>
      <c r="P58" s="35"/>
      <c r="Q58" s="35"/>
      <c r="R58" s="35"/>
    </row>
    <row r="59" spans="1:18" x14ac:dyDescent="0.25">
      <c r="A59" s="16"/>
      <c r="B59" s="30"/>
      <c r="C59" s="17"/>
      <c r="D59" s="12"/>
      <c r="E59" s="12"/>
      <c r="F59" s="36"/>
      <c r="G59" s="31"/>
      <c r="H59" s="43"/>
      <c r="I59" s="52"/>
      <c r="J59" s="49"/>
      <c r="K59" s="50"/>
      <c r="L59" s="51"/>
      <c r="M59" s="46"/>
      <c r="N59" s="47"/>
      <c r="O59" s="48"/>
      <c r="P59" s="35"/>
      <c r="Q59" s="35"/>
      <c r="R59" s="35"/>
    </row>
    <row r="60" spans="1:18" x14ac:dyDescent="0.25">
      <c r="A60" s="16"/>
      <c r="B60" s="30"/>
      <c r="C60" s="17"/>
      <c r="D60" s="12"/>
      <c r="E60" s="12"/>
      <c r="F60" s="36"/>
      <c r="G60" s="31"/>
      <c r="H60" s="43"/>
      <c r="I60" s="52"/>
      <c r="J60" s="49"/>
      <c r="K60" s="50"/>
      <c r="L60" s="51"/>
      <c r="M60" s="46"/>
      <c r="N60" s="47"/>
      <c r="O60" s="48"/>
      <c r="P60" s="35"/>
      <c r="Q60" s="35"/>
      <c r="R60" s="35"/>
    </row>
    <row r="61" spans="1:18" x14ac:dyDescent="0.25">
      <c r="A61" s="16"/>
      <c r="B61" s="30"/>
      <c r="C61" s="17"/>
      <c r="D61" s="12"/>
      <c r="E61" s="12"/>
      <c r="F61" s="36"/>
      <c r="G61" s="31"/>
      <c r="H61" s="43"/>
      <c r="I61" s="52"/>
      <c r="J61" s="49"/>
      <c r="K61" s="50"/>
      <c r="L61" s="51"/>
      <c r="M61" s="46"/>
      <c r="N61" s="47"/>
      <c r="O61" s="48"/>
      <c r="P61" s="35"/>
      <c r="Q61" s="35"/>
      <c r="R61" s="35"/>
    </row>
    <row r="62" spans="1:18" x14ac:dyDescent="0.25">
      <c r="A62" s="16"/>
      <c r="B62" s="30"/>
      <c r="C62" s="17"/>
      <c r="D62" s="12"/>
      <c r="E62" s="12"/>
      <c r="F62" s="36"/>
      <c r="G62" s="31"/>
      <c r="H62" s="43"/>
      <c r="I62" s="52"/>
      <c r="J62" s="49"/>
      <c r="K62" s="50"/>
      <c r="L62" s="51"/>
      <c r="M62" s="46"/>
      <c r="N62" s="47"/>
      <c r="O62" s="48"/>
      <c r="P62" s="35"/>
      <c r="Q62" s="35"/>
      <c r="R62" s="35"/>
    </row>
  </sheetData>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Q23"/>
  <sheetViews>
    <sheetView workbookViewId="0">
      <pane xSplit="3" ySplit="1" topLeftCell="D2" activePane="bottomRight" state="frozen"/>
      <selection pane="topRight" activeCell="D1" sqref="D1"/>
      <selection pane="bottomLeft" activeCell="A2" sqref="A2"/>
      <selection pane="bottomRight" activeCell="A2" sqref="A2"/>
    </sheetView>
  </sheetViews>
  <sheetFormatPr defaultColWidth="11.453125" defaultRowHeight="12.5" x14ac:dyDescent="0.25"/>
  <cols>
    <col min="8" max="15" width="11.453125" customWidth="1"/>
    <col min="16" max="16" width="12.26953125" customWidth="1"/>
    <col min="17" max="17" width="12.453125" bestFit="1" customWidth="1"/>
    <col min="18" max="18" width="13.1796875" bestFit="1" customWidth="1"/>
    <col min="26" max="27" width="15" customWidth="1"/>
    <col min="28" max="28" width="13.7265625" bestFit="1" customWidth="1"/>
    <col min="32" max="32" width="13.1796875" bestFit="1" customWidth="1"/>
    <col min="36" max="36" width="17.26953125" customWidth="1"/>
    <col min="39" max="39" width="13.1796875" bestFit="1" customWidth="1"/>
    <col min="45" max="45" width="13.1796875" bestFit="1" customWidth="1"/>
  </cols>
  <sheetData>
    <row r="1" spans="1:43" x14ac:dyDescent="0.25">
      <c r="A1" s="15" t="s">
        <v>10</v>
      </c>
      <c r="B1" s="15" t="s">
        <v>0</v>
      </c>
      <c r="C1" s="15" t="s">
        <v>2</v>
      </c>
      <c r="D1" s="15" t="s">
        <v>28</v>
      </c>
      <c r="E1" s="15" t="s">
        <v>29</v>
      </c>
      <c r="F1" s="15" t="s">
        <v>30</v>
      </c>
      <c r="G1" s="15" t="s">
        <v>11</v>
      </c>
      <c r="H1" s="15" t="s">
        <v>31</v>
      </c>
      <c r="I1" s="15" t="s">
        <v>32</v>
      </c>
      <c r="J1" s="15" t="s">
        <v>33</v>
      </c>
      <c r="K1" s="15" t="s">
        <v>34</v>
      </c>
      <c r="L1" s="15" t="s">
        <v>35</v>
      </c>
      <c r="M1" s="15" t="s">
        <v>36</v>
      </c>
      <c r="N1" s="15" t="s">
        <v>37</v>
      </c>
      <c r="O1" s="15" t="s">
        <v>38</v>
      </c>
      <c r="P1" s="15" t="s">
        <v>39</v>
      </c>
      <c r="Q1" s="15" t="s">
        <v>40</v>
      </c>
      <c r="R1" s="15" t="s">
        <v>41</v>
      </c>
      <c r="S1" s="15" t="s">
        <v>42</v>
      </c>
      <c r="T1" s="15" t="s">
        <v>43</v>
      </c>
      <c r="U1" s="15" t="s">
        <v>44</v>
      </c>
      <c r="V1" s="15" t="s">
        <v>45</v>
      </c>
      <c r="W1" s="15" t="s">
        <v>46</v>
      </c>
      <c r="X1" s="15" t="s">
        <v>47</v>
      </c>
      <c r="Y1" s="15" t="s">
        <v>48</v>
      </c>
      <c r="Z1" s="15" t="s">
        <v>49</v>
      </c>
      <c r="AA1" s="15" t="s">
        <v>56</v>
      </c>
      <c r="AB1" s="15" t="s">
        <v>57</v>
      </c>
      <c r="AC1" s="15" t="s">
        <v>58</v>
      </c>
      <c r="AD1" s="15" t="s">
        <v>1</v>
      </c>
      <c r="AE1" s="15" t="s">
        <v>59</v>
      </c>
      <c r="AF1" s="15" t="s">
        <v>60</v>
      </c>
      <c r="AG1" s="15" t="s">
        <v>61</v>
      </c>
      <c r="AH1" s="15" t="s">
        <v>1</v>
      </c>
      <c r="AI1" s="15" t="s">
        <v>62</v>
      </c>
      <c r="AJ1" s="15"/>
      <c r="AK1" s="15"/>
      <c r="AL1" s="15"/>
      <c r="AO1" s="15"/>
    </row>
    <row r="2" spans="1:43" x14ac:dyDescent="0.25">
      <c r="A2" t="s">
        <v>64</v>
      </c>
      <c r="B2">
        <v>1591.5</v>
      </c>
      <c r="C2" t="s">
        <v>3</v>
      </c>
      <c r="D2">
        <v>2</v>
      </c>
      <c r="E2">
        <v>97</v>
      </c>
      <c r="F2">
        <v>1591</v>
      </c>
      <c r="G2">
        <v>20</v>
      </c>
      <c r="H2">
        <v>0.5</v>
      </c>
      <c r="I2">
        <v>10</v>
      </c>
      <c r="J2">
        <v>5.0000000000000002E-5</v>
      </c>
      <c r="K2">
        <v>5.0000000000000004E-6</v>
      </c>
      <c r="L2">
        <v>10</v>
      </c>
      <c r="M2">
        <v>4.0000000000000001E-3</v>
      </c>
      <c r="N2">
        <v>4.0000000000000002E-4</v>
      </c>
      <c r="O2">
        <v>10</v>
      </c>
      <c r="P2">
        <v>0</v>
      </c>
      <c r="Q2">
        <v>0</v>
      </c>
      <c r="R2">
        <v>0</v>
      </c>
      <c r="S2">
        <v>0</v>
      </c>
      <c r="T2">
        <v>0</v>
      </c>
      <c r="U2">
        <v>0</v>
      </c>
      <c r="V2">
        <v>1.2570710285678251E-7</v>
      </c>
      <c r="W2">
        <v>1.2570710320082719E-3</v>
      </c>
      <c r="X2" s="10">
        <f t="shared" ref="X2:X18" si="0">Q2/V2</f>
        <v>0</v>
      </c>
      <c r="Y2" s="10">
        <f t="shared" ref="Y2:Y18" si="1">T2/W2</f>
        <v>0</v>
      </c>
      <c r="Z2" t="str">
        <f>A2&amp;B2</f>
        <v>L01591.5</v>
      </c>
      <c r="AA2" s="23">
        <v>1000</v>
      </c>
      <c r="AB2" s="39">
        <f>AA2*S2</f>
        <v>0</v>
      </c>
      <c r="AC2" s="26">
        <f>AA2*T2</f>
        <v>0</v>
      </c>
      <c r="AD2" s="10">
        <f>U2</f>
        <v>0</v>
      </c>
      <c r="AE2" s="23">
        <v>1000000</v>
      </c>
      <c r="AF2" s="23">
        <f>AE2*P2</f>
        <v>0</v>
      </c>
      <c r="AG2" s="10">
        <f>AE2*Q2</f>
        <v>0</v>
      </c>
      <c r="AH2" s="3">
        <f>R2</f>
        <v>0</v>
      </c>
      <c r="AI2" s="3">
        <f>B2</f>
        <v>1591.5</v>
      </c>
      <c r="AJ2" s="10"/>
      <c r="AL2" s="15"/>
      <c r="AO2" s="15"/>
    </row>
    <row r="3" spans="1:43" x14ac:dyDescent="0.25">
      <c r="A3" t="s">
        <v>65</v>
      </c>
      <c r="B3">
        <v>1591.5</v>
      </c>
      <c r="C3" t="s">
        <v>3</v>
      </c>
      <c r="D3">
        <v>101664</v>
      </c>
      <c r="E3">
        <v>195360</v>
      </c>
      <c r="F3">
        <v>1591</v>
      </c>
      <c r="G3">
        <v>20</v>
      </c>
      <c r="H3">
        <v>0.5</v>
      </c>
      <c r="I3">
        <v>10</v>
      </c>
      <c r="J3">
        <v>5.0000000000000002E-5</v>
      </c>
      <c r="K3">
        <v>5.0000000000000004E-6</v>
      </c>
      <c r="L3">
        <v>10</v>
      </c>
      <c r="M3">
        <v>4.0000000000000001E-3</v>
      </c>
      <c r="N3">
        <v>4.0000000000000002E-4</v>
      </c>
      <c r="O3">
        <v>10</v>
      </c>
      <c r="P3">
        <v>1.016842750883707E-2</v>
      </c>
      <c r="Q3">
        <v>9.0608866308282728E-7</v>
      </c>
      <c r="R3">
        <v>2.0133555731147301</v>
      </c>
      <c r="S3">
        <v>19.52770395905878</v>
      </c>
      <c r="T3">
        <v>0.1158331181220373</v>
      </c>
      <c r="U3">
        <v>2.0839817014757829</v>
      </c>
      <c r="V3">
        <v>1.909203475356426E-7</v>
      </c>
      <c r="W3">
        <v>1.639833107098499E-3</v>
      </c>
      <c r="X3" s="10">
        <f t="shared" si="0"/>
        <v>4.7458988776126709</v>
      </c>
      <c r="Y3" s="10">
        <f t="shared" si="1"/>
        <v>70.637138389644434</v>
      </c>
      <c r="Z3" t="str">
        <f>A3&amp;B3</f>
        <v>L11591.5</v>
      </c>
      <c r="AA3" s="23">
        <v>1000</v>
      </c>
      <c r="AB3" s="39">
        <f t="shared" ref="AB3:AB23" si="2">AA3*S3</f>
        <v>19527.703959058781</v>
      </c>
      <c r="AC3" s="26">
        <f t="shared" ref="AC3:AC23" si="3">AA3*T3</f>
        <v>115.83311812203729</v>
      </c>
      <c r="AD3" s="10">
        <f t="shared" ref="AD3:AD23" si="4">U3</f>
        <v>2.0839817014757829</v>
      </c>
      <c r="AE3" s="23">
        <v>1000000</v>
      </c>
      <c r="AF3" s="23">
        <f t="shared" ref="AF3:AF23" si="5">AE3*P3</f>
        <v>10168.42750883707</v>
      </c>
      <c r="AG3" s="10">
        <f t="shared" ref="AG3:AG23" si="6">AE3*Q3</f>
        <v>0.90608866308282732</v>
      </c>
      <c r="AH3" s="3">
        <f t="shared" ref="AH3:AH23" si="7">R3</f>
        <v>2.0133555731147301</v>
      </c>
      <c r="AI3" s="3">
        <f t="shared" ref="AI3:AI23" si="8">B3</f>
        <v>1591.5</v>
      </c>
      <c r="AJ3" s="10"/>
    </row>
    <row r="4" spans="1:43" x14ac:dyDescent="0.25">
      <c r="A4" t="s">
        <v>66</v>
      </c>
      <c r="B4">
        <v>1591.5</v>
      </c>
      <c r="C4" t="s">
        <v>3</v>
      </c>
      <c r="D4">
        <v>200788</v>
      </c>
      <c r="E4">
        <v>280525</v>
      </c>
      <c r="F4">
        <v>1591</v>
      </c>
      <c r="G4">
        <v>20</v>
      </c>
      <c r="H4">
        <v>0.5</v>
      </c>
      <c r="I4">
        <v>10</v>
      </c>
      <c r="J4">
        <v>5.0000000000000002E-5</v>
      </c>
      <c r="K4">
        <v>5.0000000000000004E-6</v>
      </c>
      <c r="L4">
        <v>10</v>
      </c>
      <c r="M4">
        <v>4.0000000000000001E-3</v>
      </c>
      <c r="N4">
        <v>4.0000000000000002E-4</v>
      </c>
      <c r="O4">
        <v>10</v>
      </c>
      <c r="P4">
        <v>2.0082999407737001E-2</v>
      </c>
      <c r="Q4">
        <v>1.639989719802877E-6</v>
      </c>
      <c r="R4">
        <v>2.0349179211609769</v>
      </c>
      <c r="S4">
        <v>28.044816303298301</v>
      </c>
      <c r="T4">
        <v>0.16634527554874631</v>
      </c>
      <c r="U4">
        <v>2.083967624523257</v>
      </c>
      <c r="V4">
        <v>3.0926197951286832E-7</v>
      </c>
      <c r="W4">
        <v>2.4016326788068921E-3</v>
      </c>
      <c r="X4" s="10">
        <f t="shared" si="0"/>
        <v>5.3029141260302817</v>
      </c>
      <c r="Y4" s="10">
        <f t="shared" si="1"/>
        <v>69.263412767761409</v>
      </c>
      <c r="Z4" t="str">
        <f t="shared" ref="Z4:Z17" si="9">A4&amp;B4</f>
        <v>L21591.5</v>
      </c>
      <c r="AA4" s="23">
        <v>1000</v>
      </c>
      <c r="AB4" s="39">
        <f t="shared" si="2"/>
        <v>28044.816303298299</v>
      </c>
      <c r="AC4" s="26">
        <f t="shared" si="3"/>
        <v>166.34527554874632</v>
      </c>
      <c r="AD4" s="10">
        <f t="shared" si="4"/>
        <v>2.083967624523257</v>
      </c>
      <c r="AE4" s="23">
        <v>1000000</v>
      </c>
      <c r="AF4" s="23">
        <f t="shared" si="5"/>
        <v>20082.999407737003</v>
      </c>
      <c r="AG4" s="10">
        <f t="shared" si="6"/>
        <v>1.639989719802877</v>
      </c>
      <c r="AH4" s="3">
        <f t="shared" si="7"/>
        <v>2.0349179211609769</v>
      </c>
      <c r="AI4" s="3">
        <f t="shared" si="8"/>
        <v>1591.5</v>
      </c>
      <c r="AJ4" s="10"/>
    </row>
    <row r="5" spans="1:43" x14ac:dyDescent="0.25">
      <c r="A5" t="s">
        <v>67</v>
      </c>
      <c r="B5">
        <v>1591.5</v>
      </c>
      <c r="C5" t="s">
        <v>3</v>
      </c>
      <c r="D5">
        <v>295216</v>
      </c>
      <c r="E5">
        <v>344559</v>
      </c>
      <c r="F5">
        <v>1591</v>
      </c>
      <c r="G5">
        <v>20</v>
      </c>
      <c r="H5">
        <v>0.5</v>
      </c>
      <c r="I5">
        <v>10</v>
      </c>
      <c r="J5">
        <v>5.0000000000000002E-5</v>
      </c>
      <c r="K5">
        <v>5.0000000000000004E-6</v>
      </c>
      <c r="L5">
        <v>10</v>
      </c>
      <c r="M5">
        <v>4.0000000000000001E-3</v>
      </c>
      <c r="N5">
        <v>4.0000000000000002E-4</v>
      </c>
      <c r="O5">
        <v>10</v>
      </c>
      <c r="P5">
        <v>2.9527868412915589E-2</v>
      </c>
      <c r="Q5">
        <v>2.369315187652542E-6</v>
      </c>
      <c r="R5">
        <v>2.0413429526449769</v>
      </c>
      <c r="S5">
        <v>34.44867671369029</v>
      </c>
      <c r="T5">
        <v>0.20436314362477889</v>
      </c>
      <c r="U5">
        <v>2.0838293966929728</v>
      </c>
      <c r="V5">
        <v>4.3345518041721222E-7</v>
      </c>
      <c r="W5">
        <v>3.2453077302767351E-3</v>
      </c>
      <c r="X5" s="10">
        <f t="shared" si="0"/>
        <v>5.4661134407760743</v>
      </c>
      <c r="Y5" s="10">
        <f t="shared" si="1"/>
        <v>62.971884520594401</v>
      </c>
      <c r="Z5" t="str">
        <f t="shared" si="9"/>
        <v>L31591.5</v>
      </c>
      <c r="AA5" s="23">
        <v>1000</v>
      </c>
      <c r="AB5" s="39">
        <f t="shared" si="2"/>
        <v>34448.676713690293</v>
      </c>
      <c r="AC5" s="26">
        <f t="shared" si="3"/>
        <v>204.3631436247789</v>
      </c>
      <c r="AD5" s="10">
        <f t="shared" si="4"/>
        <v>2.0838293966929728</v>
      </c>
      <c r="AE5" s="23">
        <v>1000000</v>
      </c>
      <c r="AF5" s="23">
        <f t="shared" si="5"/>
        <v>29527.868412915588</v>
      </c>
      <c r="AG5" s="10">
        <f t="shared" si="6"/>
        <v>2.3693151876525418</v>
      </c>
      <c r="AH5" s="3">
        <f t="shared" si="7"/>
        <v>2.0413429526449769</v>
      </c>
      <c r="AI5" s="3">
        <f t="shared" si="8"/>
        <v>1591.5</v>
      </c>
      <c r="AJ5" s="10"/>
      <c r="AK5" s="10"/>
      <c r="AL5" s="23"/>
      <c r="AN5" s="10"/>
      <c r="AQ5" s="10"/>
    </row>
    <row r="6" spans="1:43" x14ac:dyDescent="0.25">
      <c r="A6" t="s">
        <v>68</v>
      </c>
      <c r="B6">
        <v>1591.5</v>
      </c>
      <c r="C6" t="s">
        <v>3</v>
      </c>
      <c r="D6">
        <v>396262</v>
      </c>
      <c r="E6">
        <v>405112</v>
      </c>
      <c r="F6">
        <v>1591</v>
      </c>
      <c r="G6">
        <v>20</v>
      </c>
      <c r="H6">
        <v>0.5</v>
      </c>
      <c r="I6">
        <v>10</v>
      </c>
      <c r="J6">
        <v>5.0000000000000002E-5</v>
      </c>
      <c r="K6">
        <v>5.0000000000000004E-6</v>
      </c>
      <c r="L6">
        <v>10</v>
      </c>
      <c r="M6">
        <v>4.0000000000000001E-3</v>
      </c>
      <c r="N6">
        <v>4.0000000000000002E-4</v>
      </c>
      <c r="O6">
        <v>10</v>
      </c>
      <c r="P6">
        <v>3.9634682424620572E-2</v>
      </c>
      <c r="Q6">
        <v>3.1584617046149831E-6</v>
      </c>
      <c r="R6">
        <v>2.0441252779887131</v>
      </c>
      <c r="S6">
        <v>40.504412095369787</v>
      </c>
      <c r="T6">
        <v>0.2403414315434273</v>
      </c>
      <c r="U6">
        <v>2.0836606920009419</v>
      </c>
      <c r="V6">
        <v>5.7039000251265538E-7</v>
      </c>
      <c r="W6">
        <v>4.1965676138099386E-3</v>
      </c>
      <c r="X6" s="10">
        <f t="shared" si="0"/>
        <v>5.5373721325785432</v>
      </c>
      <c r="Y6" s="10">
        <f t="shared" si="1"/>
        <v>57.270954184681536</v>
      </c>
      <c r="Z6" t="str">
        <f t="shared" si="9"/>
        <v>L41591.5</v>
      </c>
      <c r="AA6" s="23">
        <v>1000</v>
      </c>
      <c r="AB6" s="39">
        <f t="shared" si="2"/>
        <v>40504.412095369786</v>
      </c>
      <c r="AC6" s="26">
        <f t="shared" si="3"/>
        <v>240.34143154342729</v>
      </c>
      <c r="AD6" s="10">
        <f t="shared" si="4"/>
        <v>2.0836606920009419</v>
      </c>
      <c r="AE6" s="23">
        <v>1000000</v>
      </c>
      <c r="AF6" s="23">
        <f t="shared" si="5"/>
        <v>39634.682424620572</v>
      </c>
      <c r="AG6" s="10">
        <f t="shared" si="6"/>
        <v>3.1584617046149832</v>
      </c>
      <c r="AH6" s="3">
        <f t="shared" si="7"/>
        <v>2.0441252779887131</v>
      </c>
      <c r="AI6" s="3">
        <f t="shared" si="8"/>
        <v>1591.5</v>
      </c>
      <c r="AJ6" s="10"/>
      <c r="AL6" s="23"/>
    </row>
    <row r="7" spans="1:43" x14ac:dyDescent="0.25">
      <c r="A7" t="s">
        <v>69</v>
      </c>
      <c r="B7">
        <v>1591.5</v>
      </c>
      <c r="C7" t="s">
        <v>3</v>
      </c>
      <c r="D7">
        <v>494255</v>
      </c>
      <c r="E7">
        <v>458953</v>
      </c>
      <c r="F7">
        <v>1591</v>
      </c>
      <c r="G7">
        <v>20</v>
      </c>
      <c r="H7">
        <v>0.5</v>
      </c>
      <c r="I7">
        <v>10</v>
      </c>
      <c r="J7">
        <v>5.0000000000000002E-5</v>
      </c>
      <c r="K7">
        <v>5.0000000000000004E-6</v>
      </c>
      <c r="L7">
        <v>10</v>
      </c>
      <c r="M7">
        <v>4.0000000000000001E-3</v>
      </c>
      <c r="N7">
        <v>4.0000000000000002E-4</v>
      </c>
      <c r="O7">
        <v>10</v>
      </c>
      <c r="P7">
        <v>4.94361295422601E-2</v>
      </c>
      <c r="Q7">
        <v>3.9272717904753693E-6</v>
      </c>
      <c r="R7">
        <v>2.045437550327609</v>
      </c>
      <c r="S7">
        <v>45.888899217147532</v>
      </c>
      <c r="T7">
        <v>0.27235253735489912</v>
      </c>
      <c r="U7">
        <v>2.0834955249071898</v>
      </c>
      <c r="V7">
        <v>7.0492786222264438E-7</v>
      </c>
      <c r="W7">
        <v>5.1412687110317891E-3</v>
      </c>
      <c r="X7" s="10">
        <f t="shared" si="0"/>
        <v>5.5711683435133965</v>
      </c>
      <c r="Y7" s="10">
        <f t="shared" si="1"/>
        <v>52.973799399067268</v>
      </c>
      <c r="Z7" t="str">
        <f t="shared" si="9"/>
        <v>L51591.5</v>
      </c>
      <c r="AA7" s="23">
        <v>1000</v>
      </c>
      <c r="AB7" s="39">
        <f t="shared" si="2"/>
        <v>45888.899217147533</v>
      </c>
      <c r="AC7" s="26">
        <f t="shared" si="3"/>
        <v>272.35253735489914</v>
      </c>
      <c r="AD7" s="10">
        <f t="shared" si="4"/>
        <v>2.0834955249071898</v>
      </c>
      <c r="AE7" s="23">
        <v>1000000</v>
      </c>
      <c r="AF7" s="23">
        <f t="shared" si="5"/>
        <v>49436.129542260103</v>
      </c>
      <c r="AG7" s="10">
        <f t="shared" si="6"/>
        <v>3.9272717904753693</v>
      </c>
      <c r="AH7" s="3">
        <f t="shared" si="7"/>
        <v>2.045437550327609</v>
      </c>
      <c r="AI7" s="3">
        <f t="shared" si="8"/>
        <v>1591.5</v>
      </c>
      <c r="AJ7" s="10"/>
      <c r="AK7" s="10"/>
      <c r="AL7" s="23"/>
      <c r="AN7" s="10"/>
      <c r="AQ7" s="10"/>
    </row>
    <row r="8" spans="1:43" x14ac:dyDescent="0.25">
      <c r="A8" t="s">
        <v>70</v>
      </c>
      <c r="B8">
        <v>1591.5</v>
      </c>
      <c r="C8" t="s">
        <v>3</v>
      </c>
      <c r="D8">
        <v>595223</v>
      </c>
      <c r="E8">
        <v>509993</v>
      </c>
      <c r="F8">
        <v>1591</v>
      </c>
      <c r="G8">
        <v>20</v>
      </c>
      <c r="H8">
        <v>0.5</v>
      </c>
      <c r="I8">
        <v>10</v>
      </c>
      <c r="J8">
        <v>5.0000000000000002E-5</v>
      </c>
      <c r="K8">
        <v>5.0000000000000004E-6</v>
      </c>
      <c r="L8">
        <v>10</v>
      </c>
      <c r="M8">
        <v>4.0000000000000001E-3</v>
      </c>
      <c r="N8">
        <v>4.0000000000000002E-4</v>
      </c>
      <c r="O8">
        <v>10</v>
      </c>
      <c r="P8">
        <v>5.9535141844912598E-2</v>
      </c>
      <c r="Q8">
        <v>4.7212044592123012E-6</v>
      </c>
      <c r="R8">
        <v>2.0461962582542461</v>
      </c>
      <c r="S8">
        <v>50.993266199475769</v>
      </c>
      <c r="T8">
        <v>0.30271891770790088</v>
      </c>
      <c r="U8">
        <v>2.083324650687703</v>
      </c>
      <c r="V8">
        <v>8.4446263224932139E-7</v>
      </c>
      <c r="W8">
        <v>6.1265530451211532E-3</v>
      </c>
      <c r="X8" s="10">
        <f t="shared" si="0"/>
        <v>5.5907796022150098</v>
      </c>
      <c r="Y8" s="10">
        <f t="shared" si="1"/>
        <v>49.410968203232883</v>
      </c>
      <c r="Z8" t="str">
        <f t="shared" si="9"/>
        <v>L61591.5</v>
      </c>
      <c r="AA8" s="23">
        <v>1000</v>
      </c>
      <c r="AB8" s="39">
        <f t="shared" si="2"/>
        <v>50993.266199475773</v>
      </c>
      <c r="AC8" s="26">
        <f t="shared" si="3"/>
        <v>302.71891770790086</v>
      </c>
      <c r="AD8" s="10">
        <f t="shared" si="4"/>
        <v>2.083324650687703</v>
      </c>
      <c r="AE8" s="23">
        <v>1000000</v>
      </c>
      <c r="AF8" s="23">
        <f t="shared" si="5"/>
        <v>59535.141844912599</v>
      </c>
      <c r="AG8" s="10">
        <f t="shared" si="6"/>
        <v>4.7212044592123013</v>
      </c>
      <c r="AH8" s="3">
        <f t="shared" si="7"/>
        <v>2.0461962582542461</v>
      </c>
      <c r="AI8" s="3">
        <f t="shared" si="8"/>
        <v>1591.5</v>
      </c>
      <c r="AJ8" s="10"/>
      <c r="AL8" s="23"/>
    </row>
    <row r="9" spans="1:43" x14ac:dyDescent="0.25">
      <c r="A9" t="s">
        <v>71</v>
      </c>
      <c r="B9">
        <v>1591.5</v>
      </c>
      <c r="C9" t="s">
        <v>3</v>
      </c>
      <c r="D9">
        <v>693271</v>
      </c>
      <c r="E9">
        <v>557033</v>
      </c>
      <c r="F9">
        <v>1591</v>
      </c>
      <c r="G9">
        <v>20</v>
      </c>
      <c r="H9">
        <v>0.5</v>
      </c>
      <c r="I9">
        <v>10</v>
      </c>
      <c r="J9">
        <v>5.0000000000000002E-5</v>
      </c>
      <c r="K9">
        <v>5.0000000000000004E-6</v>
      </c>
      <c r="L9">
        <v>10</v>
      </c>
      <c r="M9">
        <v>4.0000000000000001E-3</v>
      </c>
      <c r="N9">
        <v>4.0000000000000002E-4</v>
      </c>
      <c r="O9">
        <v>10</v>
      </c>
      <c r="P9">
        <v>6.9342090167653234E-2</v>
      </c>
      <c r="Q9">
        <v>5.493172406725478E-6</v>
      </c>
      <c r="R9">
        <v>2.0466496418531039</v>
      </c>
      <c r="S9">
        <v>55.697604421433468</v>
      </c>
      <c r="T9">
        <v>0.33072045684546059</v>
      </c>
      <c r="U9">
        <v>2.083164272753562</v>
      </c>
      <c r="V9">
        <v>9.8048090698274325E-7</v>
      </c>
      <c r="W9">
        <v>7.090275539902607E-3</v>
      </c>
      <c r="X9" s="10">
        <f t="shared" si="0"/>
        <v>5.6025286852650149</v>
      </c>
      <c r="Y9" s="10">
        <f t="shared" si="1"/>
        <v>46.644231946168262</v>
      </c>
      <c r="Z9" t="str">
        <f t="shared" si="9"/>
        <v>L71591.5</v>
      </c>
      <c r="AA9" s="23">
        <v>1000</v>
      </c>
      <c r="AB9" s="39">
        <f t="shared" si="2"/>
        <v>55697.604421433469</v>
      </c>
      <c r="AC9" s="26">
        <f t="shared" si="3"/>
        <v>330.7204568454606</v>
      </c>
      <c r="AD9" s="10">
        <f t="shared" si="4"/>
        <v>2.083164272753562</v>
      </c>
      <c r="AE9" s="23">
        <v>1000000</v>
      </c>
      <c r="AF9" s="23">
        <f t="shared" si="5"/>
        <v>69342.090167653238</v>
      </c>
      <c r="AG9" s="10">
        <f t="shared" si="6"/>
        <v>5.4931724067254777</v>
      </c>
      <c r="AH9" s="3">
        <f t="shared" si="7"/>
        <v>2.0466496418531039</v>
      </c>
      <c r="AI9" s="3">
        <f t="shared" si="8"/>
        <v>1591.5</v>
      </c>
      <c r="AJ9" s="10"/>
      <c r="AK9" s="10"/>
      <c r="AL9" s="23"/>
      <c r="AN9" s="10"/>
      <c r="AQ9" s="10"/>
    </row>
    <row r="10" spans="1:43" x14ac:dyDescent="0.25">
      <c r="A10" t="s">
        <v>72</v>
      </c>
      <c r="B10">
        <v>1591.5</v>
      </c>
      <c r="C10" t="s">
        <v>3</v>
      </c>
      <c r="D10">
        <v>791139</v>
      </c>
      <c r="E10">
        <v>602627</v>
      </c>
      <c r="F10">
        <v>1591</v>
      </c>
      <c r="G10">
        <v>20</v>
      </c>
      <c r="H10">
        <v>0.5</v>
      </c>
      <c r="I10">
        <v>10</v>
      </c>
      <c r="J10">
        <v>5.0000000000000002E-5</v>
      </c>
      <c r="K10">
        <v>5.0000000000000004E-6</v>
      </c>
      <c r="L10">
        <v>10</v>
      </c>
      <c r="M10">
        <v>4.0000000000000001E-3</v>
      </c>
      <c r="N10">
        <v>4.0000000000000002E-4</v>
      </c>
      <c r="O10">
        <v>10</v>
      </c>
      <c r="P10">
        <v>7.9131034546426685E-2</v>
      </c>
      <c r="Q10">
        <v>6.2643395920724407E-6</v>
      </c>
      <c r="R10">
        <v>2.0469497938920269</v>
      </c>
      <c r="S10">
        <v>60.257332246517201</v>
      </c>
      <c r="T10">
        <v>0.35787166306402352</v>
      </c>
      <c r="U10">
        <v>2.0830132311804759</v>
      </c>
      <c r="V10">
        <v>1.11657415305516E-6</v>
      </c>
      <c r="W10">
        <v>8.0566522221933758E-3</v>
      </c>
      <c r="X10" s="10">
        <f t="shared" si="0"/>
        <v>5.610321155054514</v>
      </c>
      <c r="Y10" s="10">
        <f t="shared" si="1"/>
        <v>44.419400663492347</v>
      </c>
      <c r="Z10" t="str">
        <f t="shared" si="9"/>
        <v>L81591.5</v>
      </c>
      <c r="AA10" s="23">
        <v>1000</v>
      </c>
      <c r="AB10" s="39">
        <f t="shared" si="2"/>
        <v>60257.332246517202</v>
      </c>
      <c r="AC10" s="26">
        <f t="shared" si="3"/>
        <v>357.87166306402349</v>
      </c>
      <c r="AD10" s="10">
        <f t="shared" si="4"/>
        <v>2.0830132311804759</v>
      </c>
      <c r="AE10" s="23">
        <v>1000000</v>
      </c>
      <c r="AF10" s="23">
        <f t="shared" si="5"/>
        <v>79131.034546426687</v>
      </c>
      <c r="AG10" s="10">
        <f t="shared" si="6"/>
        <v>6.2643395920724405</v>
      </c>
      <c r="AH10" s="3">
        <f t="shared" si="7"/>
        <v>2.0469497938920269</v>
      </c>
      <c r="AI10" s="3">
        <f t="shared" si="8"/>
        <v>1591.5</v>
      </c>
      <c r="AJ10" s="10"/>
      <c r="AK10" s="3"/>
      <c r="AL10" s="23"/>
    </row>
    <row r="11" spans="1:43" x14ac:dyDescent="0.25">
      <c r="A11" t="s">
        <v>73</v>
      </c>
      <c r="B11">
        <v>1591.5</v>
      </c>
      <c r="C11" t="s">
        <v>3</v>
      </c>
      <c r="D11">
        <v>893586</v>
      </c>
      <c r="E11">
        <v>647741</v>
      </c>
      <c r="F11">
        <v>1591</v>
      </c>
      <c r="G11">
        <v>20</v>
      </c>
      <c r="H11">
        <v>0.5</v>
      </c>
      <c r="I11">
        <v>10</v>
      </c>
      <c r="J11">
        <v>5.0000000000000002E-5</v>
      </c>
      <c r="K11">
        <v>5.0000000000000004E-6</v>
      </c>
      <c r="L11">
        <v>10</v>
      </c>
      <c r="M11">
        <v>4.0000000000000001E-3</v>
      </c>
      <c r="N11">
        <v>4.0000000000000002E-4</v>
      </c>
      <c r="O11">
        <v>10</v>
      </c>
      <c r="P11">
        <v>8.9377979255342785E-2</v>
      </c>
      <c r="Q11">
        <v>7.0720139778895282E-6</v>
      </c>
      <c r="R11">
        <v>2.0471683860712049</v>
      </c>
      <c r="S11">
        <v>64.76905662035648</v>
      </c>
      <c r="T11">
        <v>0.38475316378000413</v>
      </c>
      <c r="U11">
        <v>2.082856525673964</v>
      </c>
      <c r="V11">
        <v>1.259260304398469E-6</v>
      </c>
      <c r="W11">
        <v>9.0712341629645473E-3</v>
      </c>
      <c r="X11" s="10">
        <f t="shared" si="0"/>
        <v>5.6160064390084381</v>
      </c>
      <c r="Y11" s="10">
        <f t="shared" si="1"/>
        <v>42.414643571968369</v>
      </c>
      <c r="Z11" t="str">
        <f t="shared" si="9"/>
        <v>L91591.5</v>
      </c>
      <c r="AA11" s="23">
        <v>1000</v>
      </c>
      <c r="AB11" s="39">
        <f t="shared" si="2"/>
        <v>64769.056620356481</v>
      </c>
      <c r="AC11" s="26">
        <f t="shared" si="3"/>
        <v>384.75316378000412</v>
      </c>
      <c r="AD11" s="10">
        <f t="shared" si="4"/>
        <v>2.082856525673964</v>
      </c>
      <c r="AE11" s="23">
        <v>1000000</v>
      </c>
      <c r="AF11" s="23">
        <f t="shared" si="5"/>
        <v>89377.979255342783</v>
      </c>
      <c r="AG11" s="10">
        <f t="shared" si="6"/>
        <v>7.0720139778895286</v>
      </c>
      <c r="AH11" s="3">
        <f t="shared" si="7"/>
        <v>2.0471683860712049</v>
      </c>
      <c r="AI11" s="3">
        <f t="shared" si="8"/>
        <v>1591.5</v>
      </c>
      <c r="AJ11" s="10"/>
      <c r="AK11" s="3"/>
      <c r="AL11" s="23"/>
      <c r="AN11" s="10"/>
      <c r="AQ11" s="10"/>
    </row>
    <row r="12" spans="1:43" x14ac:dyDescent="0.25">
      <c r="A12" t="s">
        <v>74</v>
      </c>
      <c r="B12">
        <v>1591.5</v>
      </c>
      <c r="C12" t="s">
        <v>3</v>
      </c>
      <c r="D12">
        <v>1013237</v>
      </c>
      <c r="E12">
        <v>698740</v>
      </c>
      <c r="F12">
        <v>1591</v>
      </c>
      <c r="G12">
        <v>20</v>
      </c>
      <c r="H12">
        <v>0.5</v>
      </c>
      <c r="I12">
        <v>10</v>
      </c>
      <c r="J12">
        <v>5.0000000000000002E-5</v>
      </c>
      <c r="K12">
        <v>5.0000000000000004E-6</v>
      </c>
      <c r="L12">
        <v>10</v>
      </c>
      <c r="M12">
        <v>4.0000000000000001E-3</v>
      </c>
      <c r="N12">
        <v>4.0000000000000002E-4</v>
      </c>
      <c r="O12">
        <v>10</v>
      </c>
      <c r="P12">
        <v>0.10134570091987689</v>
      </c>
      <c r="Q12">
        <v>8.0157080299990648E-6</v>
      </c>
      <c r="R12">
        <v>2.0473472798801868</v>
      </c>
      <c r="S12">
        <v>69.869323307890923</v>
      </c>
      <c r="T12">
        <v>0.41515501193000198</v>
      </c>
      <c r="U12">
        <v>2.0826818369056261</v>
      </c>
      <c r="V12">
        <v>1.426113500203552E-6</v>
      </c>
      <c r="W12">
        <v>1.025900712882645E-2</v>
      </c>
      <c r="X12" s="10">
        <f t="shared" si="0"/>
        <v>5.6206662575278665</v>
      </c>
      <c r="Y12" s="10">
        <f t="shared" si="1"/>
        <v>40.46736752560308</v>
      </c>
      <c r="Z12" t="str">
        <f t="shared" si="9"/>
        <v>L101591.5</v>
      </c>
      <c r="AA12" s="23">
        <v>1000</v>
      </c>
      <c r="AB12" s="39">
        <f t="shared" si="2"/>
        <v>69869.323307890925</v>
      </c>
      <c r="AC12" s="26">
        <f t="shared" si="3"/>
        <v>415.15501193000199</v>
      </c>
      <c r="AD12" s="10">
        <f t="shared" si="4"/>
        <v>2.0826818369056261</v>
      </c>
      <c r="AE12" s="23">
        <v>1000000</v>
      </c>
      <c r="AF12" s="23">
        <f t="shared" si="5"/>
        <v>101345.70091987689</v>
      </c>
      <c r="AG12" s="10">
        <f t="shared" si="6"/>
        <v>8.0157080299990646</v>
      </c>
      <c r="AH12" s="3">
        <f t="shared" si="7"/>
        <v>2.0473472798801868</v>
      </c>
      <c r="AI12" s="3">
        <f t="shared" si="8"/>
        <v>1591.5</v>
      </c>
      <c r="AJ12" s="10"/>
      <c r="AK12" s="3"/>
      <c r="AL12" s="23"/>
    </row>
    <row r="13" spans="1:43" x14ac:dyDescent="0.25">
      <c r="A13" t="s">
        <v>64</v>
      </c>
      <c r="B13">
        <v>1591.5</v>
      </c>
      <c r="C13" t="s">
        <v>4</v>
      </c>
      <c r="D13">
        <v>0</v>
      </c>
      <c r="E13">
        <v>-20</v>
      </c>
      <c r="F13">
        <v>1591</v>
      </c>
      <c r="G13">
        <v>20</v>
      </c>
      <c r="H13">
        <v>0.5</v>
      </c>
      <c r="I13">
        <v>10</v>
      </c>
      <c r="J13">
        <v>5.0000000000000002E-5</v>
      </c>
      <c r="K13">
        <v>5.0000000000000004E-6</v>
      </c>
      <c r="L13">
        <v>10</v>
      </c>
      <c r="M13">
        <v>4.0000000000000001E-3</v>
      </c>
      <c r="N13">
        <v>4.0000000000000002E-4</v>
      </c>
      <c r="O13">
        <v>10</v>
      </c>
      <c r="P13">
        <v>0</v>
      </c>
      <c r="Q13">
        <v>0</v>
      </c>
      <c r="R13">
        <v>0</v>
      </c>
      <c r="S13">
        <v>0</v>
      </c>
      <c r="T13">
        <v>0</v>
      </c>
      <c r="U13">
        <v>0</v>
      </c>
      <c r="V13">
        <v>1.2570710246720079E-6</v>
      </c>
      <c r="W13">
        <v>1.2570710248247661E-2</v>
      </c>
      <c r="X13" s="10">
        <f t="shared" si="0"/>
        <v>0</v>
      </c>
      <c r="Y13" s="10">
        <f t="shared" si="1"/>
        <v>0</v>
      </c>
      <c r="Z13" t="str">
        <f t="shared" si="9"/>
        <v>L01591.5</v>
      </c>
      <c r="AA13" s="23">
        <v>1000</v>
      </c>
      <c r="AB13" s="39">
        <f t="shared" si="2"/>
        <v>0</v>
      </c>
      <c r="AC13" s="26">
        <f t="shared" si="3"/>
        <v>0</v>
      </c>
      <c r="AD13" s="10">
        <f t="shared" si="4"/>
        <v>0</v>
      </c>
      <c r="AE13" s="23">
        <v>1000000</v>
      </c>
      <c r="AF13" s="23">
        <f t="shared" si="5"/>
        <v>0</v>
      </c>
      <c r="AG13" s="10">
        <f t="shared" si="6"/>
        <v>0</v>
      </c>
      <c r="AH13" s="3">
        <f t="shared" si="7"/>
        <v>0</v>
      </c>
      <c r="AI13" s="3">
        <f t="shared" si="8"/>
        <v>1591.5</v>
      </c>
      <c r="AJ13" s="10"/>
      <c r="AK13" s="3"/>
      <c r="AL13" s="23"/>
      <c r="AN13" s="10"/>
      <c r="AQ13" s="10"/>
    </row>
    <row r="14" spans="1:43" x14ac:dyDescent="0.25">
      <c r="A14" t="s">
        <v>65</v>
      </c>
      <c r="B14">
        <v>1591.5</v>
      </c>
      <c r="C14" t="s">
        <v>4</v>
      </c>
      <c r="D14">
        <v>100956</v>
      </c>
      <c r="E14">
        <v>165599</v>
      </c>
      <c r="F14">
        <v>1591</v>
      </c>
      <c r="G14">
        <v>20</v>
      </c>
      <c r="H14">
        <v>0.5</v>
      </c>
      <c r="I14">
        <v>10</v>
      </c>
      <c r="J14">
        <v>5.0000000000000002E-5</v>
      </c>
      <c r="K14">
        <v>5.0000000000000004E-6</v>
      </c>
      <c r="L14">
        <v>10</v>
      </c>
      <c r="M14">
        <v>4.0000000000000001E-3</v>
      </c>
      <c r="N14">
        <v>4.0000000000000002E-4</v>
      </c>
      <c r="O14">
        <v>10</v>
      </c>
      <c r="P14">
        <v>0.10097812039721379</v>
      </c>
      <c r="Q14">
        <v>9.0057626747136983E-6</v>
      </c>
      <c r="R14">
        <v>2.0132494623323489</v>
      </c>
      <c r="S14">
        <v>165.6309081595262</v>
      </c>
      <c r="T14">
        <v>0.98252596478454624</v>
      </c>
      <c r="U14">
        <v>2.083730920931866</v>
      </c>
      <c r="V14">
        <v>1.898995621293008E-6</v>
      </c>
      <c r="W14">
        <v>1.629000462405867E-2</v>
      </c>
      <c r="X14" s="10">
        <f t="shared" si="0"/>
        <v>4.7423820116982469</v>
      </c>
      <c r="Y14" s="10">
        <f t="shared" si="1"/>
        <v>60.314652295031024</v>
      </c>
      <c r="Z14" t="str">
        <f t="shared" si="9"/>
        <v>L11591.5</v>
      </c>
      <c r="AA14" s="23">
        <v>1</v>
      </c>
      <c r="AB14" s="39">
        <f t="shared" si="2"/>
        <v>165.6309081595262</v>
      </c>
      <c r="AC14" s="26">
        <f t="shared" si="3"/>
        <v>0.98252596478454624</v>
      </c>
      <c r="AD14" s="10">
        <f t="shared" si="4"/>
        <v>2.083730920931866</v>
      </c>
      <c r="AE14" s="23">
        <v>1000000</v>
      </c>
      <c r="AF14" s="23">
        <f t="shared" si="5"/>
        <v>100978.12039721379</v>
      </c>
      <c r="AG14" s="10">
        <f t="shared" si="6"/>
        <v>9.005762674713699</v>
      </c>
      <c r="AH14" s="3">
        <f t="shared" si="7"/>
        <v>2.0132494623323489</v>
      </c>
      <c r="AI14" s="3">
        <f t="shared" si="8"/>
        <v>1591.5</v>
      </c>
      <c r="AJ14" s="10"/>
      <c r="AK14" s="3"/>
    </row>
    <row r="15" spans="1:43" x14ac:dyDescent="0.25">
      <c r="A15" t="s">
        <v>66</v>
      </c>
      <c r="B15">
        <v>1591.5</v>
      </c>
      <c r="C15" t="s">
        <v>4</v>
      </c>
      <c r="D15">
        <v>204539</v>
      </c>
      <c r="E15">
        <v>241310</v>
      </c>
      <c r="F15">
        <v>1591</v>
      </c>
      <c r="G15">
        <v>20</v>
      </c>
      <c r="H15">
        <v>0.5</v>
      </c>
      <c r="I15">
        <v>10</v>
      </c>
      <c r="J15">
        <v>5.0000000000000002E-5</v>
      </c>
      <c r="K15">
        <v>5.0000000000000004E-6</v>
      </c>
      <c r="L15">
        <v>10</v>
      </c>
      <c r="M15">
        <v>4.0000000000000001E-3</v>
      </c>
      <c r="N15">
        <v>4.0000000000000002E-4</v>
      </c>
      <c r="O15">
        <v>10</v>
      </c>
      <c r="P15">
        <v>0.20458381639452539</v>
      </c>
      <c r="Q15">
        <v>1.668020211376972E-5</v>
      </c>
      <c r="R15">
        <v>2.0354635762186679</v>
      </c>
      <c r="S15">
        <v>241.3473518505634</v>
      </c>
      <c r="T15">
        <v>1.431751536637706</v>
      </c>
      <c r="U15">
        <v>2.083709271934933</v>
      </c>
      <c r="V15">
        <v>3.1371891694819099E-6</v>
      </c>
      <c r="W15">
        <v>2.4248359899664881E-2</v>
      </c>
      <c r="X15" s="10">
        <f t="shared" si="0"/>
        <v>5.3169258252043399</v>
      </c>
      <c r="Y15" s="10">
        <f t="shared" si="1"/>
        <v>59.045293890474348</v>
      </c>
      <c r="Z15" t="str">
        <f t="shared" si="9"/>
        <v>L21591.5</v>
      </c>
      <c r="AA15" s="23">
        <v>1</v>
      </c>
      <c r="AB15" s="39">
        <f t="shared" si="2"/>
        <v>241.3473518505634</v>
      </c>
      <c r="AC15" s="26">
        <f t="shared" si="3"/>
        <v>1.431751536637706</v>
      </c>
      <c r="AD15" s="10">
        <f t="shared" si="4"/>
        <v>2.083709271934933</v>
      </c>
      <c r="AE15" s="23">
        <v>1000000</v>
      </c>
      <c r="AF15" s="23">
        <f t="shared" si="5"/>
        <v>204583.81639452538</v>
      </c>
      <c r="AG15" s="10">
        <f t="shared" si="6"/>
        <v>16.68020211376972</v>
      </c>
      <c r="AH15" s="3">
        <f t="shared" si="7"/>
        <v>2.0354635762186679</v>
      </c>
      <c r="AI15" s="3">
        <f t="shared" si="8"/>
        <v>1591.5</v>
      </c>
      <c r="AJ15" s="10"/>
      <c r="AK15" s="3"/>
    </row>
    <row r="16" spans="1:43" x14ac:dyDescent="0.25">
      <c r="A16" t="s">
        <v>67</v>
      </c>
      <c r="B16">
        <v>1591.5</v>
      </c>
      <c r="C16" t="s">
        <v>4</v>
      </c>
      <c r="D16">
        <v>302342</v>
      </c>
      <c r="E16">
        <v>299040</v>
      </c>
      <c r="F16">
        <v>1591</v>
      </c>
      <c r="G16">
        <v>20</v>
      </c>
      <c r="H16">
        <v>0.5</v>
      </c>
      <c r="I16">
        <v>10</v>
      </c>
      <c r="J16">
        <v>5.0000000000000002E-5</v>
      </c>
      <c r="K16">
        <v>5.0000000000000004E-6</v>
      </c>
      <c r="L16">
        <v>10</v>
      </c>
      <c r="M16">
        <v>4.0000000000000001E-3</v>
      </c>
      <c r="N16">
        <v>4.0000000000000002E-4</v>
      </c>
      <c r="O16">
        <v>10</v>
      </c>
      <c r="P16">
        <v>0.3024082459401562</v>
      </c>
      <c r="Q16">
        <v>2.424116468729495E-5</v>
      </c>
      <c r="R16">
        <v>2.0417354371040068</v>
      </c>
      <c r="S16">
        <v>299.0815026910434</v>
      </c>
      <c r="T16">
        <v>1.774741429147044</v>
      </c>
      <c r="U16">
        <v>2.083522876077863</v>
      </c>
      <c r="V16">
        <v>4.4265123738527578E-6</v>
      </c>
      <c r="W16">
        <v>3.3016057205142217E-2</v>
      </c>
      <c r="X16" s="10">
        <f t="shared" si="0"/>
        <v>5.4763576016383908</v>
      </c>
      <c r="Y16" s="10">
        <f t="shared" si="1"/>
        <v>53.753887634730347</v>
      </c>
      <c r="Z16" t="str">
        <f t="shared" si="9"/>
        <v>L31591.5</v>
      </c>
      <c r="AA16" s="23">
        <v>1</v>
      </c>
      <c r="AB16" s="39">
        <f t="shared" si="2"/>
        <v>299.0815026910434</v>
      </c>
      <c r="AC16" s="26">
        <f t="shared" si="3"/>
        <v>1.774741429147044</v>
      </c>
      <c r="AD16" s="10">
        <f t="shared" si="4"/>
        <v>2.083522876077863</v>
      </c>
      <c r="AE16" s="23">
        <v>1000000</v>
      </c>
      <c r="AF16" s="23">
        <f t="shared" si="5"/>
        <v>302408.24594015622</v>
      </c>
      <c r="AG16" s="10">
        <f t="shared" si="6"/>
        <v>24.241164687294951</v>
      </c>
      <c r="AH16" s="3">
        <f t="shared" si="7"/>
        <v>2.0417354371040068</v>
      </c>
      <c r="AI16" s="3">
        <f t="shared" si="8"/>
        <v>1591.5</v>
      </c>
      <c r="AJ16" s="10"/>
      <c r="AK16" s="3"/>
    </row>
    <row r="17" spans="1:37" x14ac:dyDescent="0.25">
      <c r="A17" t="s">
        <v>68</v>
      </c>
      <c r="B17">
        <v>1591.5</v>
      </c>
      <c r="C17" t="s">
        <v>4</v>
      </c>
      <c r="D17">
        <v>395720</v>
      </c>
      <c r="E17">
        <v>347550</v>
      </c>
      <c r="F17">
        <v>1591</v>
      </c>
      <c r="G17">
        <v>20</v>
      </c>
      <c r="H17">
        <v>0.5</v>
      </c>
      <c r="I17">
        <v>10</v>
      </c>
      <c r="J17">
        <v>5.0000000000000002E-5</v>
      </c>
      <c r="K17">
        <v>5.0000000000000004E-6</v>
      </c>
      <c r="L17">
        <v>10</v>
      </c>
      <c r="M17">
        <v>4.0000000000000001E-3</v>
      </c>
      <c r="N17">
        <v>4.0000000000000002E-4</v>
      </c>
      <c r="O17">
        <v>10</v>
      </c>
      <c r="P17">
        <v>0.39580670592719042</v>
      </c>
      <c r="Q17">
        <v>3.1535500318968982E-5</v>
      </c>
      <c r="R17">
        <v>2.0442053898657448</v>
      </c>
      <c r="S17">
        <v>347.59499060498212</v>
      </c>
      <c r="T17">
        <v>2.063244340854657</v>
      </c>
      <c r="U17">
        <v>2.0833170256966991</v>
      </c>
      <c r="V17">
        <v>5.6927123439818409E-6</v>
      </c>
      <c r="W17">
        <v>4.1813044397207268E-2</v>
      </c>
      <c r="X17" s="10">
        <f t="shared" si="0"/>
        <v>5.5396265283467798</v>
      </c>
      <c r="Y17" s="10">
        <f t="shared" si="1"/>
        <v>49.344513670295271</v>
      </c>
      <c r="Z17" t="str">
        <f t="shared" si="9"/>
        <v>L41591.5</v>
      </c>
      <c r="AA17" s="23">
        <v>1</v>
      </c>
      <c r="AB17" s="39">
        <f t="shared" si="2"/>
        <v>347.59499060498212</v>
      </c>
      <c r="AC17" s="26">
        <f t="shared" si="3"/>
        <v>2.063244340854657</v>
      </c>
      <c r="AD17" s="10">
        <f t="shared" si="4"/>
        <v>2.0833170256966991</v>
      </c>
      <c r="AE17" s="23">
        <v>1000000</v>
      </c>
      <c r="AF17" s="23">
        <f t="shared" si="5"/>
        <v>395806.70592719043</v>
      </c>
      <c r="AG17" s="10">
        <f t="shared" si="6"/>
        <v>31.535500318968982</v>
      </c>
      <c r="AH17" s="3">
        <f t="shared" si="7"/>
        <v>2.0442053898657448</v>
      </c>
      <c r="AI17" s="3">
        <f t="shared" si="8"/>
        <v>1591.5</v>
      </c>
      <c r="AJ17" s="10"/>
      <c r="AK17" s="3"/>
    </row>
    <row r="18" spans="1:37" x14ac:dyDescent="0.25">
      <c r="A18" t="s">
        <v>69</v>
      </c>
      <c r="B18">
        <v>1591.5</v>
      </c>
      <c r="C18" t="s">
        <v>4</v>
      </c>
      <c r="D18">
        <v>492735</v>
      </c>
      <c r="E18">
        <v>393669</v>
      </c>
      <c r="F18">
        <v>1591</v>
      </c>
      <c r="G18">
        <v>20</v>
      </c>
      <c r="H18">
        <v>0.5</v>
      </c>
      <c r="I18">
        <v>10</v>
      </c>
      <c r="J18">
        <v>5.0000000000000002E-5</v>
      </c>
      <c r="K18">
        <v>5.0000000000000004E-6</v>
      </c>
      <c r="L18">
        <v>10</v>
      </c>
      <c r="M18">
        <v>4.0000000000000001E-3</v>
      </c>
      <c r="N18">
        <v>4.0000000000000002E-4</v>
      </c>
      <c r="O18">
        <v>10</v>
      </c>
      <c r="P18">
        <v>0.49284296281470258</v>
      </c>
      <c r="Q18">
        <v>3.9146471392335818E-5</v>
      </c>
      <c r="R18">
        <v>2.045498509125907</v>
      </c>
      <c r="S18">
        <v>393.71730660380592</v>
      </c>
      <c r="T18">
        <v>2.337764718881421</v>
      </c>
      <c r="U18">
        <v>2.0830992977979599</v>
      </c>
      <c r="V18">
        <v>7.0244206582447538E-6</v>
      </c>
      <c r="W18">
        <v>5.1159985724913107E-2</v>
      </c>
      <c r="X18" s="10">
        <f t="shared" si="0"/>
        <v>5.5729110337930203</v>
      </c>
      <c r="Y18" s="10">
        <f t="shared" si="1"/>
        <v>45.695179264739558</v>
      </c>
      <c r="Z18" t="str">
        <f t="shared" ref="Z18:Z19" si="10">A18&amp;B18</f>
        <v>L51591.5</v>
      </c>
      <c r="AA18" s="23">
        <v>1</v>
      </c>
      <c r="AB18" s="39">
        <f t="shared" si="2"/>
        <v>393.71730660380592</v>
      </c>
      <c r="AC18" s="26">
        <f t="shared" si="3"/>
        <v>2.337764718881421</v>
      </c>
      <c r="AD18" s="10">
        <f t="shared" si="4"/>
        <v>2.0830992977979599</v>
      </c>
      <c r="AE18" s="23">
        <v>1000000</v>
      </c>
      <c r="AF18" s="23">
        <f t="shared" si="5"/>
        <v>492842.96281470259</v>
      </c>
      <c r="AG18" s="10">
        <f t="shared" si="6"/>
        <v>39.146471392335819</v>
      </c>
      <c r="AH18" s="3">
        <f t="shared" si="7"/>
        <v>2.045498509125907</v>
      </c>
      <c r="AI18" s="3">
        <f t="shared" si="8"/>
        <v>1591.5</v>
      </c>
      <c r="AJ18" s="10"/>
      <c r="AK18" s="3"/>
    </row>
    <row r="19" spans="1:37" x14ac:dyDescent="0.25">
      <c r="A19" t="s">
        <v>70</v>
      </c>
      <c r="B19">
        <v>1591.5</v>
      </c>
      <c r="C19" t="s">
        <v>4</v>
      </c>
      <c r="D19">
        <v>592525</v>
      </c>
      <c r="E19">
        <v>438249</v>
      </c>
      <c r="F19">
        <v>1591</v>
      </c>
      <c r="G19">
        <v>20</v>
      </c>
      <c r="H19">
        <v>0.5</v>
      </c>
      <c r="I19">
        <v>10</v>
      </c>
      <c r="J19">
        <v>5.0000000000000002E-5</v>
      </c>
      <c r="K19">
        <v>5.0000000000000004E-6</v>
      </c>
      <c r="L19">
        <v>10</v>
      </c>
      <c r="M19">
        <v>4.0000000000000001E-3</v>
      </c>
      <c r="N19">
        <v>4.0000000000000002E-4</v>
      </c>
      <c r="O19">
        <v>10</v>
      </c>
      <c r="P19">
        <v>0.59265482773048739</v>
      </c>
      <c r="Q19">
        <v>4.6992829879047833E-5</v>
      </c>
      <c r="R19">
        <v>2.0462452473080099</v>
      </c>
      <c r="S19">
        <v>438.30051194710393</v>
      </c>
      <c r="T19">
        <v>2.603320218925274</v>
      </c>
      <c r="U19">
        <v>2.0828817733824092</v>
      </c>
      <c r="V19">
        <v>8.4032914595224941E-6</v>
      </c>
      <c r="W19">
        <v>6.0893922573146617E-2</v>
      </c>
      <c r="X19" s="10">
        <f t="shared" ref="X19" si="11">Q19/V19</f>
        <v>5.592193262057596</v>
      </c>
      <c r="Y19" s="10">
        <f t="shared" ref="Y19" si="12">T19/W19</f>
        <v>42.751724784983757</v>
      </c>
      <c r="Z19" t="str">
        <f t="shared" si="10"/>
        <v>L61591.5</v>
      </c>
      <c r="AA19" s="23">
        <v>1</v>
      </c>
      <c r="AB19" s="39">
        <f t="shared" si="2"/>
        <v>438.30051194710393</v>
      </c>
      <c r="AC19" s="26">
        <f t="shared" si="3"/>
        <v>2.603320218925274</v>
      </c>
      <c r="AD19" s="10">
        <f t="shared" si="4"/>
        <v>2.0828817733824092</v>
      </c>
      <c r="AE19" s="23">
        <v>1000000</v>
      </c>
      <c r="AF19" s="23">
        <f t="shared" si="5"/>
        <v>592654.82773048733</v>
      </c>
      <c r="AG19" s="10">
        <f t="shared" si="6"/>
        <v>46.992829879047832</v>
      </c>
      <c r="AH19" s="3">
        <f t="shared" si="7"/>
        <v>2.0462452473080099</v>
      </c>
      <c r="AI19" s="3">
        <f t="shared" si="8"/>
        <v>1591.5</v>
      </c>
      <c r="AJ19" s="10"/>
      <c r="AK19" s="3"/>
    </row>
    <row r="20" spans="1:37" x14ac:dyDescent="0.25">
      <c r="A20" t="s">
        <v>71</v>
      </c>
      <c r="B20">
        <v>1591.5</v>
      </c>
      <c r="C20" t="s">
        <v>4</v>
      </c>
      <c r="D20">
        <v>691041</v>
      </c>
      <c r="E20">
        <v>479415</v>
      </c>
      <c r="F20">
        <v>1591</v>
      </c>
      <c r="G20">
        <v>20</v>
      </c>
      <c r="H20">
        <v>0.5</v>
      </c>
      <c r="I20">
        <v>10</v>
      </c>
      <c r="J20">
        <v>5.0000000000000002E-5</v>
      </c>
      <c r="K20">
        <v>5.0000000000000004E-6</v>
      </c>
      <c r="L20">
        <v>10</v>
      </c>
      <c r="M20">
        <v>4.0000000000000001E-3</v>
      </c>
      <c r="N20">
        <v>4.0000000000000002E-4</v>
      </c>
      <c r="O20">
        <v>10</v>
      </c>
      <c r="P20">
        <v>0.69119241350103999</v>
      </c>
      <c r="Q20">
        <v>5.474902374742462E-5</v>
      </c>
      <c r="R20">
        <v>2.0466982795150002</v>
      </c>
      <c r="S20">
        <v>479.46947182063923</v>
      </c>
      <c r="T20">
        <v>2.8487394056875468</v>
      </c>
      <c r="U20">
        <v>2.0826697962517429</v>
      </c>
      <c r="V20">
        <v>9.7697749227744739E-6</v>
      </c>
      <c r="W20">
        <v>7.0572991665596468E-2</v>
      </c>
      <c r="X20" s="10">
        <f t="shared" ref="X20:X23" si="13">Q20/V20</f>
        <v>5.6039186347884353</v>
      </c>
      <c r="Y20" s="10">
        <f t="shared" ref="Y20:Y23" si="14">T20/W20</f>
        <v>40.365858644423525</v>
      </c>
      <c r="Z20" t="str">
        <f t="shared" ref="Z20:Z23" si="15">A20&amp;B20</f>
        <v>L71591.5</v>
      </c>
      <c r="AA20" s="23">
        <v>1</v>
      </c>
      <c r="AB20" s="39">
        <f t="shared" si="2"/>
        <v>479.46947182063923</v>
      </c>
      <c r="AC20" s="26">
        <f t="shared" si="3"/>
        <v>2.8487394056875468</v>
      </c>
      <c r="AD20" s="10">
        <f t="shared" si="4"/>
        <v>2.0826697962517429</v>
      </c>
      <c r="AE20" s="23">
        <v>1000000</v>
      </c>
      <c r="AF20" s="23">
        <f t="shared" si="5"/>
        <v>691192.41350103996</v>
      </c>
      <c r="AG20" s="10">
        <f t="shared" si="6"/>
        <v>54.749023747424623</v>
      </c>
      <c r="AH20" s="3">
        <f t="shared" si="7"/>
        <v>2.0466982795150002</v>
      </c>
      <c r="AI20" s="3">
        <f t="shared" si="8"/>
        <v>1591.5</v>
      </c>
    </row>
    <row r="21" spans="1:37" x14ac:dyDescent="0.25">
      <c r="A21" t="s">
        <v>72</v>
      </c>
      <c r="B21">
        <v>1591.5</v>
      </c>
      <c r="C21" t="s">
        <v>4</v>
      </c>
      <c r="D21">
        <v>783785</v>
      </c>
      <c r="E21">
        <v>517505</v>
      </c>
      <c r="F21">
        <v>1591</v>
      </c>
      <c r="G21">
        <v>20</v>
      </c>
      <c r="H21">
        <v>0.5</v>
      </c>
      <c r="I21">
        <v>10</v>
      </c>
      <c r="J21">
        <v>5.0000000000000002E-5</v>
      </c>
      <c r="K21">
        <v>5.0000000000000004E-6</v>
      </c>
      <c r="L21">
        <v>10</v>
      </c>
      <c r="M21">
        <v>4.0000000000000001E-3</v>
      </c>
      <c r="N21">
        <v>4.0000000000000002E-4</v>
      </c>
      <c r="O21">
        <v>10</v>
      </c>
      <c r="P21">
        <v>0.78395673457278603</v>
      </c>
      <c r="Q21">
        <v>6.2056607001404872E-5</v>
      </c>
      <c r="R21">
        <v>2.0469821718245198</v>
      </c>
      <c r="S21">
        <v>517.56221052692501</v>
      </c>
      <c r="T21">
        <v>3.0759077978273188</v>
      </c>
      <c r="U21">
        <v>2.082485229238709</v>
      </c>
      <c r="V21">
        <v>1.1059265671306371E-5</v>
      </c>
      <c r="W21">
        <v>7.9727052879008484E-2</v>
      </c>
      <c r="X21" s="10">
        <f t="shared" si="13"/>
        <v>5.6112773529270381</v>
      </c>
      <c r="Y21" s="10">
        <f t="shared" si="14"/>
        <v>38.580477852294749</v>
      </c>
      <c r="Z21" t="str">
        <f t="shared" si="15"/>
        <v>L81591.5</v>
      </c>
      <c r="AA21" s="23">
        <v>1</v>
      </c>
      <c r="AB21" s="39">
        <f t="shared" si="2"/>
        <v>517.56221052692501</v>
      </c>
      <c r="AC21" s="26">
        <f t="shared" si="3"/>
        <v>3.0759077978273188</v>
      </c>
      <c r="AD21" s="10">
        <f t="shared" si="4"/>
        <v>2.082485229238709</v>
      </c>
      <c r="AE21" s="23">
        <v>1000000</v>
      </c>
      <c r="AF21" s="23">
        <f t="shared" si="5"/>
        <v>783956.73457278602</v>
      </c>
      <c r="AG21" s="10">
        <f t="shared" si="6"/>
        <v>62.056607001404871</v>
      </c>
      <c r="AH21" s="3">
        <f t="shared" si="7"/>
        <v>2.0469821718245198</v>
      </c>
      <c r="AI21" s="3">
        <f t="shared" si="8"/>
        <v>1591.5</v>
      </c>
    </row>
    <row r="22" spans="1:37" x14ac:dyDescent="0.25">
      <c r="A22" t="s">
        <v>73</v>
      </c>
      <c r="B22">
        <v>1591.5</v>
      </c>
      <c r="C22" t="s">
        <v>4</v>
      </c>
      <c r="D22">
        <v>876862</v>
      </c>
      <c r="E22">
        <v>554555</v>
      </c>
      <c r="F22">
        <v>1591</v>
      </c>
      <c r="G22">
        <v>20</v>
      </c>
      <c r="H22">
        <v>0.5</v>
      </c>
      <c r="I22">
        <v>10</v>
      </c>
      <c r="J22">
        <v>5.0000000000000002E-5</v>
      </c>
      <c r="K22">
        <v>5.0000000000000004E-6</v>
      </c>
      <c r="L22">
        <v>10</v>
      </c>
      <c r="M22">
        <v>4.0000000000000001E-3</v>
      </c>
      <c r="N22">
        <v>4.0000000000000002E-4</v>
      </c>
      <c r="O22">
        <v>10</v>
      </c>
      <c r="P22">
        <v>0.87705412860792498</v>
      </c>
      <c r="Q22">
        <v>6.939421103592877E-5</v>
      </c>
      <c r="R22">
        <v>2.0471838848422892</v>
      </c>
      <c r="S22">
        <v>554.61487445624743</v>
      </c>
      <c r="T22">
        <v>3.296984008143597</v>
      </c>
      <c r="U22">
        <v>2.0823080951441111</v>
      </c>
      <c r="V22">
        <v>1.235539138018122E-5</v>
      </c>
      <c r="W22">
        <v>8.8941255859651333E-2</v>
      </c>
      <c r="X22" s="10">
        <f t="shared" si="13"/>
        <v>5.616512573388909</v>
      </c>
      <c r="Y22" s="10">
        <f t="shared" si="14"/>
        <v>37.069231553759643</v>
      </c>
      <c r="Z22" t="str">
        <f t="shared" si="15"/>
        <v>L91591.5</v>
      </c>
      <c r="AA22" s="23">
        <v>1</v>
      </c>
      <c r="AB22" s="39">
        <f t="shared" si="2"/>
        <v>554.61487445624743</v>
      </c>
      <c r="AC22" s="26">
        <f t="shared" si="3"/>
        <v>3.296984008143597</v>
      </c>
      <c r="AD22" s="10">
        <f t="shared" si="4"/>
        <v>2.0823080951441111</v>
      </c>
      <c r="AE22" s="23">
        <v>1000000</v>
      </c>
      <c r="AF22" s="23">
        <f t="shared" si="5"/>
        <v>877054.12860792503</v>
      </c>
      <c r="AG22" s="10">
        <f t="shared" si="6"/>
        <v>69.394211035928777</v>
      </c>
      <c r="AH22" s="3">
        <f t="shared" si="7"/>
        <v>2.0471838848422892</v>
      </c>
      <c r="AI22" s="3">
        <f t="shared" si="8"/>
        <v>1591.5</v>
      </c>
    </row>
    <row r="23" spans="1:37" x14ac:dyDescent="0.25">
      <c r="A23" t="s">
        <v>74</v>
      </c>
      <c r="B23">
        <v>1591.5</v>
      </c>
      <c r="C23" t="s">
        <v>4</v>
      </c>
      <c r="D23">
        <v>980684</v>
      </c>
      <c r="E23">
        <v>594698</v>
      </c>
      <c r="F23">
        <v>1591</v>
      </c>
      <c r="G23">
        <v>20</v>
      </c>
      <c r="H23">
        <v>0.5</v>
      </c>
      <c r="I23">
        <v>10</v>
      </c>
      <c r="J23">
        <v>5.0000000000000002E-5</v>
      </c>
      <c r="K23">
        <v>5.0000000000000004E-6</v>
      </c>
      <c r="L23">
        <v>10</v>
      </c>
      <c r="M23">
        <v>4.0000000000000001E-3</v>
      </c>
      <c r="N23">
        <v>4.0000000000000002E-4</v>
      </c>
      <c r="O23">
        <v>10</v>
      </c>
      <c r="P23">
        <v>0.980898876972356</v>
      </c>
      <c r="Q23">
        <v>7.7582028852573939E-5</v>
      </c>
      <c r="R23">
        <v>2.0473465016758041</v>
      </c>
      <c r="S23">
        <v>594.76076077513528</v>
      </c>
      <c r="T23">
        <v>3.5366341454975592</v>
      </c>
      <c r="U23">
        <v>2.0821193624109249</v>
      </c>
      <c r="V23">
        <v>1.3802819098764931E-5</v>
      </c>
      <c r="W23">
        <v>9.9242013645448504E-2</v>
      </c>
      <c r="X23" s="10">
        <f t="shared" si="13"/>
        <v>5.6207379302331031</v>
      </c>
      <c r="Y23" s="10">
        <f t="shared" si="14"/>
        <v>35.63646096634556</v>
      </c>
      <c r="Z23" t="str">
        <f t="shared" si="15"/>
        <v>L101591.5</v>
      </c>
      <c r="AA23" s="23">
        <v>1</v>
      </c>
      <c r="AB23" s="39">
        <f t="shared" si="2"/>
        <v>594.76076077513528</v>
      </c>
      <c r="AC23" s="26">
        <f t="shared" si="3"/>
        <v>3.5366341454975592</v>
      </c>
      <c r="AD23" s="10">
        <f t="shared" si="4"/>
        <v>2.0821193624109249</v>
      </c>
      <c r="AE23" s="23">
        <v>1000000</v>
      </c>
      <c r="AF23" s="23">
        <f t="shared" si="5"/>
        <v>980898.876972356</v>
      </c>
      <c r="AG23" s="10">
        <f t="shared" si="6"/>
        <v>77.582028852573941</v>
      </c>
      <c r="AH23" s="3">
        <f t="shared" si="7"/>
        <v>2.0473465016758041</v>
      </c>
      <c r="AI23" s="3">
        <f t="shared" si="8"/>
        <v>1591.5</v>
      </c>
      <c r="AK23" s="10"/>
    </row>
  </sheetData>
  <pageMargins left="0.7" right="0.7" top="0.75" bottom="0.75" header="0.3" footer="0.3"/>
  <pageSetup paperSize="9" scale="3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1CAAA-3BCF-4A51-B8ED-6F1D21918E0E}">
  <dimension ref="A3:I25"/>
  <sheetViews>
    <sheetView showGridLines="0" tabSelected="1" zoomScale="130" zoomScaleNormal="130" workbookViewId="0"/>
  </sheetViews>
  <sheetFormatPr defaultRowHeight="12.5" x14ac:dyDescent="0.25"/>
  <cols>
    <col min="3" max="3" width="6.7265625" customWidth="1"/>
    <col min="4" max="5" width="10.7265625" customWidth="1"/>
    <col min="6" max="6" width="8.7265625" customWidth="1"/>
    <col min="7" max="8" width="10.7265625" customWidth="1"/>
    <col min="9" max="9" width="8.7265625" customWidth="1"/>
  </cols>
  <sheetData>
    <row r="3" spans="1:9" ht="42.75" customHeight="1" x14ac:dyDescent="0.25">
      <c r="B3" t="s">
        <v>130</v>
      </c>
      <c r="C3" s="40" t="s">
        <v>76</v>
      </c>
      <c r="D3" s="40" t="s">
        <v>77</v>
      </c>
      <c r="E3" s="40" t="s">
        <v>78</v>
      </c>
      <c r="F3" s="40" t="s">
        <v>81</v>
      </c>
      <c r="G3" s="40" t="s">
        <v>79</v>
      </c>
      <c r="H3" s="40" t="s">
        <v>80</v>
      </c>
      <c r="I3" s="40" t="s">
        <v>81</v>
      </c>
    </row>
    <row r="4" spans="1:9" ht="13" x14ac:dyDescent="0.3">
      <c r="A4" t="s">
        <v>74</v>
      </c>
      <c r="C4" s="22">
        <v>10</v>
      </c>
      <c r="D4" s="56">
        <f t="shared" ref="D4:D13" si="0">VLOOKUP(A4, inductor1,16,FALSE)*1000</f>
        <v>101.34570091987689</v>
      </c>
      <c r="E4" s="56">
        <f t="shared" ref="E4:E13" si="1">VLOOKUP(A4,inductor1,17,FALSE)*1000</f>
        <v>8.0157080299990656E-3</v>
      </c>
      <c r="F4" s="55">
        <f t="shared" ref="F4:F13" si="2">VLOOKUP(A4,inductor1,18,FALSE)</f>
        <v>2.0473472798801868</v>
      </c>
      <c r="G4" s="57">
        <f t="shared" ref="G4:G13" si="3">VLOOKUP(A4,inductor1,19,FALSE)</f>
        <v>69.869323307890923</v>
      </c>
      <c r="H4" s="57">
        <f t="shared" ref="H4:H13" si="4">VLOOKUP(A4,inductor1,20,FALSE)</f>
        <v>0.41515501193000198</v>
      </c>
      <c r="I4" s="55">
        <f t="shared" ref="I4:I13" si="5">VLOOKUP(A4,inductor1,21,FALSE)</f>
        <v>2.0826818369056261</v>
      </c>
    </row>
    <row r="5" spans="1:9" ht="13" x14ac:dyDescent="0.3">
      <c r="A5" t="s">
        <v>73</v>
      </c>
      <c r="C5" s="22">
        <v>9</v>
      </c>
      <c r="D5" s="56">
        <f t="shared" si="0"/>
        <v>89.37797925534278</v>
      </c>
      <c r="E5" s="56">
        <f t="shared" si="1"/>
        <v>7.0720139778895283E-3</v>
      </c>
      <c r="F5" s="55">
        <f t="shared" si="2"/>
        <v>2.0471683860712049</v>
      </c>
      <c r="G5" s="57">
        <f t="shared" si="3"/>
        <v>64.76905662035648</v>
      </c>
      <c r="H5" s="57">
        <f t="shared" si="4"/>
        <v>0.38475316378000413</v>
      </c>
      <c r="I5" s="55">
        <f t="shared" si="5"/>
        <v>2.082856525673964</v>
      </c>
    </row>
    <row r="6" spans="1:9" ht="13" x14ac:dyDescent="0.3">
      <c r="A6" t="s">
        <v>72</v>
      </c>
      <c r="C6" s="22">
        <v>8</v>
      </c>
      <c r="D6" s="56">
        <f t="shared" si="0"/>
        <v>79.13103454642669</v>
      </c>
      <c r="E6" s="56">
        <f t="shared" si="1"/>
        <v>6.2643395920724404E-3</v>
      </c>
      <c r="F6" s="55">
        <f t="shared" si="2"/>
        <v>2.0469497938920269</v>
      </c>
      <c r="G6" s="57">
        <f t="shared" si="3"/>
        <v>60.257332246517201</v>
      </c>
      <c r="H6" s="57">
        <f t="shared" si="4"/>
        <v>0.35787166306402352</v>
      </c>
      <c r="I6" s="55">
        <f t="shared" si="5"/>
        <v>2.0830132311804759</v>
      </c>
    </row>
    <row r="7" spans="1:9" ht="13" x14ac:dyDescent="0.3">
      <c r="A7" t="s">
        <v>71</v>
      </c>
      <c r="C7" s="22">
        <v>7</v>
      </c>
      <c r="D7" s="56">
        <f t="shared" si="0"/>
        <v>69.34209016765324</v>
      </c>
      <c r="E7" s="56">
        <f t="shared" si="1"/>
        <v>5.4931724067254781E-3</v>
      </c>
      <c r="F7" s="55">
        <f t="shared" si="2"/>
        <v>2.0466496418531039</v>
      </c>
      <c r="G7" s="57">
        <f t="shared" si="3"/>
        <v>55.697604421433468</v>
      </c>
      <c r="H7" s="57">
        <f t="shared" si="4"/>
        <v>0.33072045684546059</v>
      </c>
      <c r="I7" s="55">
        <f t="shared" si="5"/>
        <v>2.083164272753562</v>
      </c>
    </row>
    <row r="8" spans="1:9" ht="13" x14ac:dyDescent="0.3">
      <c r="A8" t="s">
        <v>70</v>
      </c>
      <c r="C8" s="22">
        <v>6</v>
      </c>
      <c r="D8" s="56">
        <f t="shared" si="0"/>
        <v>59.535141844912602</v>
      </c>
      <c r="E8" s="56">
        <f t="shared" si="1"/>
        <v>4.7212044592123015E-3</v>
      </c>
      <c r="F8" s="55">
        <f t="shared" si="2"/>
        <v>2.0461962582542461</v>
      </c>
      <c r="G8" s="57">
        <f t="shared" si="3"/>
        <v>50.993266199475769</v>
      </c>
      <c r="H8" s="57">
        <f t="shared" si="4"/>
        <v>0.30271891770790088</v>
      </c>
      <c r="I8" s="55">
        <f t="shared" si="5"/>
        <v>2.083324650687703</v>
      </c>
    </row>
    <row r="9" spans="1:9" ht="13" x14ac:dyDescent="0.3">
      <c r="A9" t="s">
        <v>69</v>
      </c>
      <c r="C9" s="22">
        <v>5</v>
      </c>
      <c r="D9" s="56">
        <f t="shared" si="0"/>
        <v>49.436129542260097</v>
      </c>
      <c r="E9" s="56">
        <f t="shared" si="1"/>
        <v>3.9272717904753696E-3</v>
      </c>
      <c r="F9" s="55">
        <f t="shared" si="2"/>
        <v>2.045437550327609</v>
      </c>
      <c r="G9" s="57">
        <f t="shared" si="3"/>
        <v>45.888899217147532</v>
      </c>
      <c r="H9" s="57">
        <f t="shared" si="4"/>
        <v>0.27235253735489912</v>
      </c>
      <c r="I9" s="55">
        <f t="shared" si="5"/>
        <v>2.0834955249071898</v>
      </c>
    </row>
    <row r="10" spans="1:9" ht="13" x14ac:dyDescent="0.3">
      <c r="A10" t="s">
        <v>68</v>
      </c>
      <c r="C10" s="22">
        <v>4</v>
      </c>
      <c r="D10" s="56">
        <f t="shared" si="0"/>
        <v>39.634682424620571</v>
      </c>
      <c r="E10" s="56">
        <f t="shared" si="1"/>
        <v>3.1584617046149831E-3</v>
      </c>
      <c r="F10" s="55">
        <f t="shared" si="2"/>
        <v>2.0441252779887131</v>
      </c>
      <c r="G10" s="57">
        <f t="shared" si="3"/>
        <v>40.504412095369787</v>
      </c>
      <c r="H10" s="57">
        <f t="shared" si="4"/>
        <v>0.2403414315434273</v>
      </c>
      <c r="I10" s="55">
        <f t="shared" si="5"/>
        <v>2.0836606920009419</v>
      </c>
    </row>
    <row r="11" spans="1:9" ht="13" x14ac:dyDescent="0.3">
      <c r="A11" t="s">
        <v>67</v>
      </c>
      <c r="C11" s="22">
        <v>3</v>
      </c>
      <c r="D11" s="56">
        <f t="shared" si="0"/>
        <v>29.527868412915588</v>
      </c>
      <c r="E11" s="56">
        <f t="shared" si="1"/>
        <v>2.3693151876525418E-3</v>
      </c>
      <c r="F11" s="55">
        <f t="shared" si="2"/>
        <v>2.0413429526449769</v>
      </c>
      <c r="G11" s="57">
        <f t="shared" si="3"/>
        <v>34.44867671369029</v>
      </c>
      <c r="H11" s="57">
        <f t="shared" si="4"/>
        <v>0.20436314362477889</v>
      </c>
      <c r="I11" s="55">
        <f t="shared" si="5"/>
        <v>2.0838293966929728</v>
      </c>
    </row>
    <row r="12" spans="1:9" ht="13" x14ac:dyDescent="0.3">
      <c r="A12" t="s">
        <v>66</v>
      </c>
      <c r="C12" s="22">
        <v>2</v>
      </c>
      <c r="D12" s="56">
        <f t="shared" si="0"/>
        <v>20.082999407737002</v>
      </c>
      <c r="E12" s="56">
        <f t="shared" si="1"/>
        <v>1.6399897198028769E-3</v>
      </c>
      <c r="F12" s="55">
        <f t="shared" si="2"/>
        <v>2.0349179211609769</v>
      </c>
      <c r="G12" s="57">
        <f t="shared" si="3"/>
        <v>28.044816303298301</v>
      </c>
      <c r="H12" s="57">
        <f t="shared" si="4"/>
        <v>0.16634527554874631</v>
      </c>
      <c r="I12" s="55">
        <f t="shared" si="5"/>
        <v>2.083967624523257</v>
      </c>
    </row>
    <row r="13" spans="1:9" ht="13" x14ac:dyDescent="0.3">
      <c r="A13" t="s">
        <v>65</v>
      </c>
      <c r="C13" s="22">
        <v>1</v>
      </c>
      <c r="D13" s="56">
        <f t="shared" si="0"/>
        <v>10.16842750883707</v>
      </c>
      <c r="E13" s="56">
        <f t="shared" si="1"/>
        <v>9.0608866308282724E-4</v>
      </c>
      <c r="F13" s="55">
        <f t="shared" si="2"/>
        <v>2.0133555731147301</v>
      </c>
      <c r="G13" s="57">
        <f t="shared" si="3"/>
        <v>19.52770395905878</v>
      </c>
      <c r="H13" s="57">
        <f t="shared" si="4"/>
        <v>0.1158331181220373</v>
      </c>
      <c r="I13" s="55">
        <f t="shared" si="5"/>
        <v>2.0839817014757829</v>
      </c>
    </row>
    <row r="15" spans="1:9" ht="42.75" customHeight="1" x14ac:dyDescent="0.25">
      <c r="C15" s="40" t="s">
        <v>76</v>
      </c>
      <c r="D15" s="40" t="s">
        <v>77</v>
      </c>
      <c r="E15" s="40" t="s">
        <v>78</v>
      </c>
      <c r="F15" s="40" t="s">
        <v>81</v>
      </c>
      <c r="G15" s="40" t="s">
        <v>79</v>
      </c>
      <c r="H15" s="40" t="s">
        <v>80</v>
      </c>
      <c r="I15" s="40" t="s">
        <v>81</v>
      </c>
    </row>
    <row r="16" spans="1:9" ht="13" x14ac:dyDescent="0.3">
      <c r="A16" t="s">
        <v>74</v>
      </c>
      <c r="C16" s="22">
        <v>10</v>
      </c>
      <c r="D16" s="58">
        <f t="shared" ref="D16:D25" si="6">VLOOKUP(A16, inductor2,16,FALSE)*1000</f>
        <v>980.89887697235599</v>
      </c>
      <c r="E16" s="58">
        <f>VLOOKUP(A16,inductor2,17,FALSE)*1000</f>
        <v>7.7582028852573939E-2</v>
      </c>
      <c r="F16" s="55">
        <f t="shared" ref="F16:F25" si="7">VLOOKUP(A16,inductor2,18,FALSE)</f>
        <v>2.0473465016758041</v>
      </c>
      <c r="G16" s="59">
        <f t="shared" ref="G16:G25" si="8">VLOOKUP(A16,inductor2,19,FALSE)</f>
        <v>594.76076077513528</v>
      </c>
      <c r="H16" s="59">
        <f t="shared" ref="H16:H25" si="9">VLOOKUP(A16,inductor2,20,FALSE)</f>
        <v>3.5366341454975592</v>
      </c>
      <c r="I16" s="55">
        <f t="shared" ref="I16:I25" si="10">VLOOKUP(A16,inductor2,21,FALSE)</f>
        <v>2.0821193624109249</v>
      </c>
    </row>
    <row r="17" spans="1:9" ht="13" x14ac:dyDescent="0.3">
      <c r="A17" t="s">
        <v>73</v>
      </c>
      <c r="C17" s="22">
        <v>9</v>
      </c>
      <c r="D17" s="58">
        <f t="shared" si="6"/>
        <v>877.05412860792501</v>
      </c>
      <c r="E17" s="58">
        <f t="shared" ref="E17:E25" si="11">VLOOKUP(A17,inductor2,17,FALSE)*1000</f>
        <v>6.9394211035928771E-2</v>
      </c>
      <c r="F17" s="55">
        <f t="shared" si="7"/>
        <v>2.0471838848422892</v>
      </c>
      <c r="G17" s="59">
        <f t="shared" si="8"/>
        <v>554.61487445624743</v>
      </c>
      <c r="H17" s="59">
        <f t="shared" si="9"/>
        <v>3.296984008143597</v>
      </c>
      <c r="I17" s="55">
        <f t="shared" si="10"/>
        <v>2.0823080951441111</v>
      </c>
    </row>
    <row r="18" spans="1:9" ht="13" x14ac:dyDescent="0.3">
      <c r="A18" t="s">
        <v>72</v>
      </c>
      <c r="C18" s="22">
        <v>8</v>
      </c>
      <c r="D18" s="58">
        <f t="shared" si="6"/>
        <v>783.95673457278599</v>
      </c>
      <c r="E18" s="58">
        <f t="shared" si="11"/>
        <v>6.2056607001404876E-2</v>
      </c>
      <c r="F18" s="55">
        <f t="shared" si="7"/>
        <v>2.0469821718245198</v>
      </c>
      <c r="G18" s="59">
        <f t="shared" si="8"/>
        <v>517.56221052692501</v>
      </c>
      <c r="H18" s="59">
        <f t="shared" si="9"/>
        <v>3.0759077978273188</v>
      </c>
      <c r="I18" s="55">
        <f t="shared" si="10"/>
        <v>2.082485229238709</v>
      </c>
    </row>
    <row r="19" spans="1:9" ht="13" x14ac:dyDescent="0.3">
      <c r="A19" t="s">
        <v>71</v>
      </c>
      <c r="C19" s="22">
        <v>7</v>
      </c>
      <c r="D19" s="58">
        <f t="shared" si="6"/>
        <v>691.19241350103994</v>
      </c>
      <c r="E19" s="58">
        <f t="shared" si="11"/>
        <v>5.4749023747424623E-2</v>
      </c>
      <c r="F19" s="55">
        <f t="shared" si="7"/>
        <v>2.0466982795150002</v>
      </c>
      <c r="G19" s="59">
        <f t="shared" si="8"/>
        <v>479.46947182063923</v>
      </c>
      <c r="H19" s="59">
        <f t="shared" si="9"/>
        <v>2.8487394056875468</v>
      </c>
      <c r="I19" s="55">
        <f t="shared" si="10"/>
        <v>2.0826697962517429</v>
      </c>
    </row>
    <row r="20" spans="1:9" ht="13" x14ac:dyDescent="0.3">
      <c r="A20" t="s">
        <v>70</v>
      </c>
      <c r="C20" s="22">
        <v>6</v>
      </c>
      <c r="D20" s="58">
        <f t="shared" si="6"/>
        <v>592.65482773048734</v>
      </c>
      <c r="E20" s="58">
        <f t="shared" si="11"/>
        <v>4.6992829879047834E-2</v>
      </c>
      <c r="F20" s="55">
        <f t="shared" si="7"/>
        <v>2.0462452473080099</v>
      </c>
      <c r="G20" s="59">
        <f t="shared" si="8"/>
        <v>438.30051194710393</v>
      </c>
      <c r="H20" s="59">
        <f t="shared" si="9"/>
        <v>2.603320218925274</v>
      </c>
      <c r="I20" s="55">
        <f t="shared" si="10"/>
        <v>2.0828817733824092</v>
      </c>
    </row>
    <row r="21" spans="1:9" ht="13" x14ac:dyDescent="0.3">
      <c r="A21" t="s">
        <v>69</v>
      </c>
      <c r="C21" s="22">
        <v>5</v>
      </c>
      <c r="D21" s="58">
        <f t="shared" si="6"/>
        <v>492.84296281470256</v>
      </c>
      <c r="E21" s="58">
        <f t="shared" si="11"/>
        <v>3.9146471392335819E-2</v>
      </c>
      <c r="F21" s="55">
        <f t="shared" si="7"/>
        <v>2.045498509125907</v>
      </c>
      <c r="G21" s="59">
        <f t="shared" si="8"/>
        <v>393.71730660380592</v>
      </c>
      <c r="H21" s="59">
        <f t="shared" si="9"/>
        <v>2.337764718881421</v>
      </c>
      <c r="I21" s="55">
        <f t="shared" si="10"/>
        <v>2.0830992977979599</v>
      </c>
    </row>
    <row r="22" spans="1:9" ht="13" x14ac:dyDescent="0.3">
      <c r="A22" t="s">
        <v>68</v>
      </c>
      <c r="C22" s="22">
        <v>4</v>
      </c>
      <c r="D22" s="58">
        <f t="shared" si="6"/>
        <v>395.80670592719042</v>
      </c>
      <c r="E22" s="58">
        <f t="shared" si="11"/>
        <v>3.1535500318968984E-2</v>
      </c>
      <c r="F22" s="55">
        <f t="shared" si="7"/>
        <v>2.0442053898657448</v>
      </c>
      <c r="G22" s="59">
        <f t="shared" si="8"/>
        <v>347.59499060498212</v>
      </c>
      <c r="H22" s="59">
        <f t="shared" si="9"/>
        <v>2.063244340854657</v>
      </c>
      <c r="I22" s="55">
        <f t="shared" si="10"/>
        <v>2.0833170256966991</v>
      </c>
    </row>
    <row r="23" spans="1:9" ht="13" x14ac:dyDescent="0.3">
      <c r="A23" t="s">
        <v>67</v>
      </c>
      <c r="C23" s="22">
        <v>3</v>
      </c>
      <c r="D23" s="58">
        <f t="shared" si="6"/>
        <v>302.40824594015618</v>
      </c>
      <c r="E23" s="58">
        <f t="shared" si="11"/>
        <v>2.4241164687294949E-2</v>
      </c>
      <c r="F23" s="55">
        <f t="shared" si="7"/>
        <v>2.0417354371040068</v>
      </c>
      <c r="G23" s="59">
        <f t="shared" si="8"/>
        <v>299.0815026910434</v>
      </c>
      <c r="H23" s="59">
        <f t="shared" si="9"/>
        <v>1.774741429147044</v>
      </c>
      <c r="I23" s="55">
        <f t="shared" si="10"/>
        <v>2.083522876077863</v>
      </c>
    </row>
    <row r="24" spans="1:9" ht="13" x14ac:dyDescent="0.3">
      <c r="A24" t="s">
        <v>66</v>
      </c>
      <c r="C24" s="22">
        <v>2</v>
      </c>
      <c r="D24" s="58">
        <f t="shared" si="6"/>
        <v>204.5838163945254</v>
      </c>
      <c r="E24" s="58">
        <f t="shared" si="11"/>
        <v>1.6680202113769721E-2</v>
      </c>
      <c r="F24" s="55">
        <f t="shared" si="7"/>
        <v>2.0354635762186679</v>
      </c>
      <c r="G24" s="59">
        <f t="shared" si="8"/>
        <v>241.3473518505634</v>
      </c>
      <c r="H24" s="59">
        <f t="shared" si="9"/>
        <v>1.431751536637706</v>
      </c>
      <c r="I24" s="55">
        <f t="shared" si="10"/>
        <v>2.083709271934933</v>
      </c>
    </row>
    <row r="25" spans="1:9" ht="13" x14ac:dyDescent="0.3">
      <c r="A25" t="s">
        <v>65</v>
      </c>
      <c r="C25" s="22">
        <v>1</v>
      </c>
      <c r="D25" s="58">
        <f t="shared" si="6"/>
        <v>100.9781203972138</v>
      </c>
      <c r="E25" s="58">
        <f t="shared" si="11"/>
        <v>9.0057626747136986E-3</v>
      </c>
      <c r="F25" s="55">
        <f t="shared" si="7"/>
        <v>2.0132494623323489</v>
      </c>
      <c r="G25" s="59">
        <f t="shared" si="8"/>
        <v>165.6309081595262</v>
      </c>
      <c r="H25" s="59">
        <f t="shared" si="9"/>
        <v>0.98252596478454624</v>
      </c>
      <c r="I25" s="55">
        <f t="shared" si="10"/>
        <v>2.083730920931866</v>
      </c>
    </row>
  </sheetData>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1CEED-5171-447F-A677-E8AEDA9EEDF1}">
  <dimension ref="B3:I68"/>
  <sheetViews>
    <sheetView workbookViewId="0">
      <selection activeCell="B64" sqref="B64"/>
    </sheetView>
  </sheetViews>
  <sheetFormatPr defaultRowHeight="12.5" x14ac:dyDescent="0.25"/>
  <cols>
    <col min="2" max="2" width="65.1796875" customWidth="1"/>
  </cols>
  <sheetData>
    <row r="3" spans="2:3" x14ac:dyDescent="0.25">
      <c r="B3" t="s">
        <v>85</v>
      </c>
    </row>
    <row r="4" spans="2:3" x14ac:dyDescent="0.25">
      <c r="B4" t="s">
        <v>86</v>
      </c>
    </row>
    <row r="5" spans="2:3" x14ac:dyDescent="0.25">
      <c r="B5" t="s">
        <v>87</v>
      </c>
      <c r="C5">
        <v>0.120486588288272</v>
      </c>
    </row>
    <row r="6" spans="2:3" x14ac:dyDescent="0.25">
      <c r="B6" t="s">
        <v>88</v>
      </c>
      <c r="C6">
        <v>0.12043166848900801</v>
      </c>
    </row>
    <row r="7" spans="2:3" x14ac:dyDescent="0.25">
      <c r="B7" t="s">
        <v>89</v>
      </c>
      <c r="C7">
        <v>1.33294898445812E-2</v>
      </c>
    </row>
    <row r="8" spans="2:3" x14ac:dyDescent="0.25">
      <c r="B8" t="s">
        <v>90</v>
      </c>
      <c r="C8">
        <v>1.20186496693308E-2</v>
      </c>
    </row>
    <row r="9" spans="2:3" x14ac:dyDescent="0.25">
      <c r="B9" t="s">
        <v>91</v>
      </c>
      <c r="C9">
        <v>1.1776113995447799E-3</v>
      </c>
    </row>
    <row r="10" spans="2:3" x14ac:dyDescent="0.25">
      <c r="B10" t="s">
        <v>92</v>
      </c>
      <c r="C10">
        <v>1.1776113995447799E-3</v>
      </c>
    </row>
    <row r="11" spans="2:3" x14ac:dyDescent="0.25">
      <c r="B11" t="s">
        <v>93</v>
      </c>
      <c r="C11">
        <v>1.0000707009045599E-3</v>
      </c>
    </row>
    <row r="12" spans="2:3" x14ac:dyDescent="0.25">
      <c r="B12" t="s">
        <v>94</v>
      </c>
      <c r="C12">
        <v>1.0000707009045599E-3</v>
      </c>
    </row>
    <row r="13" spans="2:3" x14ac:dyDescent="0.25">
      <c r="B13" t="s">
        <v>95</v>
      </c>
      <c r="C13">
        <v>8.4120941741272796E-4</v>
      </c>
    </row>
    <row r="14" spans="2:3" x14ac:dyDescent="0.25">
      <c r="B14" t="s">
        <v>96</v>
      </c>
      <c r="C14">
        <v>1.5021761977077099E-4</v>
      </c>
    </row>
    <row r="15" spans="2:3" x14ac:dyDescent="0.25">
      <c r="B15" t="s">
        <v>97</v>
      </c>
      <c r="C15">
        <v>1.5021761977077099E-4</v>
      </c>
    </row>
    <row r="16" spans="2:3" x14ac:dyDescent="0.25">
      <c r="B16" t="s">
        <v>98</v>
      </c>
      <c r="C16">
        <v>1.5021761977077099E-4</v>
      </c>
    </row>
    <row r="17" spans="2:3" x14ac:dyDescent="0.25">
      <c r="B17" t="s">
        <v>99</v>
      </c>
      <c r="C17" s="23">
        <v>6.0087047908308501E-5</v>
      </c>
    </row>
    <row r="18" spans="2:3" x14ac:dyDescent="0.25">
      <c r="B18" t="s">
        <v>100</v>
      </c>
      <c r="C18" s="23">
        <v>6.0087047908308501E-5</v>
      </c>
    </row>
    <row r="19" spans="2:3" x14ac:dyDescent="0.25">
      <c r="B19" t="s">
        <v>101</v>
      </c>
      <c r="C19" s="23">
        <v>6.0087047908308501E-5</v>
      </c>
    </row>
    <row r="20" spans="2:3" x14ac:dyDescent="0.25">
      <c r="B20" t="s">
        <v>102</v>
      </c>
      <c r="C20" s="23">
        <v>6.0087047908308501E-5</v>
      </c>
    </row>
    <row r="21" spans="2:3" x14ac:dyDescent="0.25">
      <c r="B21" t="s">
        <v>103</v>
      </c>
      <c r="C21" s="23">
        <v>6.0087047908308501E-5</v>
      </c>
    </row>
    <row r="22" spans="2:3" x14ac:dyDescent="0.25">
      <c r="B22" t="s">
        <v>104</v>
      </c>
      <c r="C22" s="23">
        <v>6.0087047908308501E-5</v>
      </c>
    </row>
    <row r="23" spans="2:3" x14ac:dyDescent="0.25">
      <c r="B23" t="s">
        <v>105</v>
      </c>
      <c r="C23" s="23">
        <v>4.2487959037445902E-5</v>
      </c>
    </row>
    <row r="24" spans="2:3" x14ac:dyDescent="0.25">
      <c r="B24" t="s">
        <v>106</v>
      </c>
      <c r="C24" s="23">
        <v>3.0043271590672901E-5</v>
      </c>
    </row>
    <row r="25" spans="2:3" x14ac:dyDescent="0.25">
      <c r="B25" t="s">
        <v>107</v>
      </c>
      <c r="C25" s="23">
        <v>3.0043109359245099E-5</v>
      </c>
    </row>
    <row r="26" spans="2:3" x14ac:dyDescent="0.25">
      <c r="B26" t="s">
        <v>108</v>
      </c>
      <c r="C26" s="23">
        <v>3.0041892679381701E-5</v>
      </c>
    </row>
    <row r="27" spans="2:3" x14ac:dyDescent="0.25">
      <c r="B27" t="s">
        <v>109</v>
      </c>
      <c r="C27" s="23">
        <v>1.2431840226785001E-5</v>
      </c>
    </row>
    <row r="28" spans="2:3" x14ac:dyDescent="0.25">
      <c r="B28" t="s">
        <v>110</v>
      </c>
      <c r="C28" s="23">
        <v>1.2400876691216501E-6</v>
      </c>
    </row>
    <row r="29" spans="2:3" x14ac:dyDescent="0.25">
      <c r="B29" t="s">
        <v>111</v>
      </c>
      <c r="C29">
        <v>0</v>
      </c>
    </row>
    <row r="30" spans="2:3" x14ac:dyDescent="0.25">
      <c r="B30" t="s">
        <v>112</v>
      </c>
      <c r="C30">
        <v>0</v>
      </c>
    </row>
    <row r="31" spans="2:3" x14ac:dyDescent="0.25">
      <c r="B31" t="s">
        <v>113</v>
      </c>
      <c r="C31">
        <v>0</v>
      </c>
    </row>
    <row r="32" spans="2:3" x14ac:dyDescent="0.25">
      <c r="B32" t="s">
        <v>114</v>
      </c>
      <c r="C32">
        <v>0</v>
      </c>
    </row>
    <row r="33" spans="2:9" x14ac:dyDescent="0.25">
      <c r="B33" t="s">
        <v>115</v>
      </c>
      <c r="C33">
        <v>0</v>
      </c>
    </row>
    <row r="34" spans="2:9" x14ac:dyDescent="0.25">
      <c r="B34" t="s">
        <v>116</v>
      </c>
      <c r="C34">
        <v>0</v>
      </c>
    </row>
    <row r="35" spans="2:9" x14ac:dyDescent="0.25">
      <c r="B35" t="s">
        <v>117</v>
      </c>
      <c r="C35">
        <v>0</v>
      </c>
    </row>
    <row r="37" spans="2:9" x14ac:dyDescent="0.25">
      <c r="B37" t="s">
        <v>118</v>
      </c>
    </row>
    <row r="38" spans="2:9" x14ac:dyDescent="0.25">
      <c r="B38" t="s">
        <v>87</v>
      </c>
      <c r="C38" s="23">
        <v>1.9769122898460399E-6</v>
      </c>
      <c r="I38" s="23"/>
    </row>
    <row r="39" spans="2:9" x14ac:dyDescent="0.25">
      <c r="B39" t="s">
        <v>88</v>
      </c>
      <c r="C39" s="23">
        <v>1.92113603318284E-6</v>
      </c>
      <c r="I39" s="23"/>
    </row>
    <row r="40" spans="2:9" x14ac:dyDescent="0.25">
      <c r="B40" t="s">
        <v>95</v>
      </c>
      <c r="C40" s="23">
        <v>1.10430139352558E-6</v>
      </c>
      <c r="I40" s="23"/>
    </row>
    <row r="41" spans="2:9" x14ac:dyDescent="0.25">
      <c r="B41" t="s">
        <v>113</v>
      </c>
      <c r="C41" s="23">
        <v>3.9439769315746902E-7</v>
      </c>
      <c r="I41" s="23"/>
    </row>
    <row r="42" spans="2:9" x14ac:dyDescent="0.25">
      <c r="B42" t="s">
        <v>96</v>
      </c>
      <c r="C42" s="23">
        <v>1.9719884657873401E-7</v>
      </c>
      <c r="I42" s="23"/>
    </row>
    <row r="43" spans="2:9" x14ac:dyDescent="0.25">
      <c r="B43" t="s">
        <v>98</v>
      </c>
      <c r="C43" s="23">
        <v>1.9719884657873401E-7</v>
      </c>
      <c r="I43" s="23"/>
    </row>
    <row r="44" spans="2:9" x14ac:dyDescent="0.25">
      <c r="B44" t="s">
        <v>119</v>
      </c>
      <c r="C44" s="23">
        <v>1.9719884657873401E-7</v>
      </c>
      <c r="I44" s="23"/>
    </row>
    <row r="45" spans="2:9" x14ac:dyDescent="0.25">
      <c r="B45" t="s">
        <v>121</v>
      </c>
      <c r="C45" s="23">
        <v>1.17777061040889E-7</v>
      </c>
      <c r="I45" s="23"/>
    </row>
    <row r="46" spans="2:9" x14ac:dyDescent="0.25">
      <c r="B46" t="s">
        <v>122</v>
      </c>
      <c r="C46" s="23">
        <v>1.17777061040889E-7</v>
      </c>
      <c r="I46" s="23"/>
    </row>
    <row r="47" spans="2:9" x14ac:dyDescent="0.25">
      <c r="B47" t="s">
        <v>89</v>
      </c>
      <c r="C47" s="23">
        <v>1.01608476085572E-7</v>
      </c>
      <c r="I47" s="23"/>
    </row>
    <row r="48" spans="2:9" x14ac:dyDescent="0.25">
      <c r="B48" t="s">
        <v>114</v>
      </c>
      <c r="C48" s="23">
        <v>1.0002059085974499E-7</v>
      </c>
      <c r="I48" s="23"/>
    </row>
    <row r="49" spans="2:9" x14ac:dyDescent="0.25">
      <c r="B49" t="s">
        <v>116</v>
      </c>
      <c r="C49" s="23">
        <v>1.0002059085974499E-7</v>
      </c>
      <c r="I49" s="23"/>
    </row>
    <row r="50" spans="2:9" x14ac:dyDescent="0.25">
      <c r="B50" t="s">
        <v>112</v>
      </c>
      <c r="C50" s="23">
        <v>7.8879538631493801E-8</v>
      </c>
      <c r="I50" s="23"/>
    </row>
    <row r="51" spans="2:9" x14ac:dyDescent="0.25">
      <c r="B51" t="s">
        <v>101</v>
      </c>
      <c r="C51" s="23">
        <v>7.8879538631493801E-8</v>
      </c>
      <c r="I51" s="23"/>
    </row>
    <row r="52" spans="2:9" x14ac:dyDescent="0.25">
      <c r="B52" t="s">
        <v>102</v>
      </c>
      <c r="C52" s="23">
        <v>7.8879538631493801E-8</v>
      </c>
      <c r="I52" s="23"/>
    </row>
    <row r="53" spans="2:9" x14ac:dyDescent="0.25">
      <c r="B53" t="s">
        <v>103</v>
      </c>
      <c r="C53" s="23">
        <v>7.8879538631493801E-8</v>
      </c>
      <c r="I53" s="23"/>
    </row>
    <row r="54" spans="2:9" x14ac:dyDescent="0.25">
      <c r="B54" t="s">
        <v>104</v>
      </c>
      <c r="C54" s="23">
        <v>7.8879538631493801E-8</v>
      </c>
      <c r="I54" s="23"/>
    </row>
    <row r="55" spans="2:9" x14ac:dyDescent="0.25">
      <c r="B55" t="s">
        <v>111</v>
      </c>
      <c r="C55" s="23">
        <v>7.8867787331181396E-8</v>
      </c>
      <c r="I55" s="23"/>
    </row>
    <row r="56" spans="2:9" x14ac:dyDescent="0.25">
      <c r="B56" t="s">
        <v>105</v>
      </c>
      <c r="C56" s="23">
        <v>5.5776256663195502E-8</v>
      </c>
      <c r="I56" s="23"/>
    </row>
    <row r="57" spans="2:9" x14ac:dyDescent="0.25">
      <c r="B57" t="s">
        <v>106</v>
      </c>
      <c r="C57" s="23">
        <v>3.94394380244675E-8</v>
      </c>
      <c r="I57" s="23"/>
    </row>
    <row r="58" spans="2:9" x14ac:dyDescent="0.25">
      <c r="B58" t="s">
        <v>108</v>
      </c>
      <c r="C58" s="23">
        <v>3.9437627852554499E-8</v>
      </c>
      <c r="I58" s="23"/>
    </row>
    <row r="59" spans="2:9" x14ac:dyDescent="0.25">
      <c r="B59" t="s">
        <v>107</v>
      </c>
      <c r="C59">
        <v>0</v>
      </c>
    </row>
    <row r="60" spans="2:9" x14ac:dyDescent="0.25">
      <c r="B60" t="s">
        <v>97</v>
      </c>
      <c r="C60">
        <v>0</v>
      </c>
    </row>
    <row r="61" spans="2:9" x14ac:dyDescent="0.25">
      <c r="B61" t="s">
        <v>99</v>
      </c>
      <c r="C61">
        <v>0</v>
      </c>
    </row>
    <row r="62" spans="2:9" x14ac:dyDescent="0.25">
      <c r="B62" t="s">
        <v>100</v>
      </c>
      <c r="C62">
        <v>0</v>
      </c>
    </row>
    <row r="63" spans="2:9" x14ac:dyDescent="0.25">
      <c r="B63" t="s">
        <v>93</v>
      </c>
      <c r="C63">
        <v>0</v>
      </c>
    </row>
    <row r="64" spans="2:9" x14ac:dyDescent="0.25">
      <c r="B64" t="s">
        <v>123</v>
      </c>
      <c r="C64">
        <v>0</v>
      </c>
    </row>
    <row r="65" spans="2:3" x14ac:dyDescent="0.25">
      <c r="B65" t="s">
        <v>109</v>
      </c>
      <c r="C65">
        <v>0</v>
      </c>
    </row>
    <row r="66" spans="2:3" x14ac:dyDescent="0.25">
      <c r="B66" t="s">
        <v>120</v>
      </c>
      <c r="C66">
        <v>0</v>
      </c>
    </row>
    <row r="67" spans="2:3" x14ac:dyDescent="0.25">
      <c r="B67" t="s">
        <v>94</v>
      </c>
      <c r="C67">
        <v>0</v>
      </c>
    </row>
    <row r="68" spans="2:3" x14ac:dyDescent="0.25">
      <c r="B68" t="s">
        <v>124</v>
      </c>
      <c r="C6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84DBF-9321-4F3A-8505-6C52F088722D}">
  <dimension ref="A1:L576"/>
  <sheetViews>
    <sheetView workbookViewId="0">
      <selection activeCell="M24" sqref="M24"/>
    </sheetView>
  </sheetViews>
  <sheetFormatPr defaultRowHeight="12.5" x14ac:dyDescent="0.25"/>
  <cols>
    <col min="1" max="1" width="15.453125" bestFit="1" customWidth="1"/>
  </cols>
  <sheetData>
    <row r="1" spans="1:12" x14ac:dyDescent="0.25">
      <c r="A1" s="19">
        <v>44305</v>
      </c>
      <c r="B1">
        <v>20.3</v>
      </c>
      <c r="C1">
        <v>52.3</v>
      </c>
    </row>
    <row r="2" spans="1:12" x14ac:dyDescent="0.25">
      <c r="A2" s="19">
        <v>44305.003472222219</v>
      </c>
      <c r="B2">
        <v>20.3</v>
      </c>
      <c r="C2">
        <v>52.3</v>
      </c>
    </row>
    <row r="3" spans="1:12" x14ac:dyDescent="0.25">
      <c r="A3" s="19">
        <v>44305.006944444445</v>
      </c>
      <c r="B3">
        <v>20.3</v>
      </c>
      <c r="C3">
        <v>52.3</v>
      </c>
      <c r="J3" t="s">
        <v>51</v>
      </c>
      <c r="K3">
        <v>-2.1280000000000001</v>
      </c>
      <c r="L3" t="s">
        <v>52</v>
      </c>
    </row>
    <row r="4" spans="1:12" x14ac:dyDescent="0.25">
      <c r="A4" s="19">
        <v>44305.010416666664</v>
      </c>
      <c r="B4">
        <v>20.3</v>
      </c>
      <c r="C4">
        <v>52.2</v>
      </c>
      <c r="H4" t="s">
        <v>22</v>
      </c>
      <c r="J4" t="s">
        <v>12</v>
      </c>
    </row>
    <row r="5" spans="1:12" x14ac:dyDescent="0.25">
      <c r="A5" s="19">
        <v>44305.013888888891</v>
      </c>
      <c r="B5">
        <v>20.3</v>
      </c>
      <c r="C5">
        <v>52.2</v>
      </c>
      <c r="H5" s="41" t="e">
        <f>#REF!</f>
        <v>#REF!</v>
      </c>
      <c r="J5" t="e">
        <f>AVERAGE(#REF!)</f>
        <v>#REF!</v>
      </c>
      <c r="K5" s="24" t="e">
        <f>J5+K3</f>
        <v>#REF!</v>
      </c>
    </row>
    <row r="6" spans="1:12" x14ac:dyDescent="0.25">
      <c r="A6" s="19">
        <v>44305.017361111109</v>
      </c>
      <c r="B6">
        <v>20.3</v>
      </c>
      <c r="C6">
        <v>51.9</v>
      </c>
      <c r="H6" s="8" t="e">
        <f>#REF!</f>
        <v>#REF!</v>
      </c>
      <c r="J6" t="e">
        <f>STDEV(#REF!)</f>
        <v>#REF!</v>
      </c>
    </row>
    <row r="7" spans="1:12" x14ac:dyDescent="0.25">
      <c r="A7" s="19">
        <v>44305.020833333336</v>
      </c>
      <c r="B7">
        <v>20.3</v>
      </c>
      <c r="C7">
        <v>51.7</v>
      </c>
    </row>
    <row r="8" spans="1:12" x14ac:dyDescent="0.25">
      <c r="A8" s="19">
        <v>44305.024305555555</v>
      </c>
      <c r="B8">
        <v>20.399999999999999</v>
      </c>
      <c r="C8">
        <v>51.6</v>
      </c>
      <c r="H8" t="s">
        <v>50</v>
      </c>
    </row>
    <row r="9" spans="1:12" x14ac:dyDescent="0.25">
      <c r="A9" s="19">
        <v>44305.027777777781</v>
      </c>
      <c r="B9">
        <v>20.399999999999999</v>
      </c>
      <c r="C9">
        <v>51.5</v>
      </c>
    </row>
    <row r="10" spans="1:12" x14ac:dyDescent="0.25">
      <c r="A10" s="19">
        <v>44305.03125</v>
      </c>
      <c r="B10">
        <v>20.399999999999999</v>
      </c>
      <c r="C10">
        <v>51.3</v>
      </c>
    </row>
    <row r="11" spans="1:12" x14ac:dyDescent="0.25">
      <c r="A11" s="19">
        <v>44305.034722222219</v>
      </c>
      <c r="B11">
        <v>20.3</v>
      </c>
      <c r="C11">
        <v>51.3</v>
      </c>
    </row>
    <row r="12" spans="1:12" x14ac:dyDescent="0.25">
      <c r="A12" s="19">
        <v>44305.038194444445</v>
      </c>
      <c r="B12">
        <v>20.3</v>
      </c>
      <c r="C12">
        <v>51.2</v>
      </c>
    </row>
    <row r="13" spans="1:12" x14ac:dyDescent="0.25">
      <c r="A13" s="19">
        <v>44305.041666666664</v>
      </c>
      <c r="B13">
        <v>20.3</v>
      </c>
      <c r="C13">
        <v>51.3</v>
      </c>
    </row>
    <row r="14" spans="1:12" x14ac:dyDescent="0.25">
      <c r="A14" s="19">
        <v>44305.045138888891</v>
      </c>
      <c r="B14">
        <v>20.3</v>
      </c>
      <c r="C14">
        <v>51.3</v>
      </c>
    </row>
    <row r="15" spans="1:12" x14ac:dyDescent="0.25">
      <c r="A15" s="19">
        <v>44305.048611111109</v>
      </c>
      <c r="B15">
        <v>20.3</v>
      </c>
      <c r="C15">
        <v>51.4</v>
      </c>
    </row>
    <row r="16" spans="1:12" x14ac:dyDescent="0.25">
      <c r="A16" s="19">
        <v>44305.052083333336</v>
      </c>
      <c r="B16">
        <v>20.3</v>
      </c>
      <c r="C16">
        <v>51.6</v>
      </c>
    </row>
    <row r="17" spans="1:3" x14ac:dyDescent="0.25">
      <c r="A17" s="19">
        <v>44305.055555555555</v>
      </c>
      <c r="B17">
        <v>20.3</v>
      </c>
      <c r="C17">
        <v>51.8</v>
      </c>
    </row>
    <row r="18" spans="1:3" x14ac:dyDescent="0.25">
      <c r="A18" s="19">
        <v>44305.059027777781</v>
      </c>
      <c r="B18">
        <v>20.3</v>
      </c>
      <c r="C18">
        <v>52</v>
      </c>
    </row>
    <row r="19" spans="1:3" x14ac:dyDescent="0.25">
      <c r="A19" s="19">
        <v>44305.0625</v>
      </c>
      <c r="B19">
        <v>20.3</v>
      </c>
      <c r="C19">
        <v>52</v>
      </c>
    </row>
    <row r="20" spans="1:3" x14ac:dyDescent="0.25">
      <c r="A20" s="19">
        <v>44305.065972222219</v>
      </c>
      <c r="B20">
        <v>20.3</v>
      </c>
      <c r="C20">
        <v>52</v>
      </c>
    </row>
    <row r="21" spans="1:3" x14ac:dyDescent="0.25">
      <c r="A21" s="19">
        <v>44305.069444444445</v>
      </c>
      <c r="B21">
        <v>20.3</v>
      </c>
      <c r="C21">
        <v>52</v>
      </c>
    </row>
    <row r="22" spans="1:3" x14ac:dyDescent="0.25">
      <c r="A22" s="19">
        <v>44305.072916666664</v>
      </c>
      <c r="B22">
        <v>20.3</v>
      </c>
      <c r="C22">
        <v>52</v>
      </c>
    </row>
    <row r="23" spans="1:3" x14ac:dyDescent="0.25">
      <c r="A23" s="19">
        <v>44305.076388888891</v>
      </c>
      <c r="B23">
        <v>20.3</v>
      </c>
      <c r="C23">
        <v>52.1</v>
      </c>
    </row>
    <row r="24" spans="1:3" x14ac:dyDescent="0.25">
      <c r="A24" s="19">
        <v>44305.079861111109</v>
      </c>
      <c r="B24">
        <v>20.3</v>
      </c>
      <c r="C24">
        <v>52.1</v>
      </c>
    </row>
    <row r="25" spans="1:3" x14ac:dyDescent="0.25">
      <c r="A25" s="19">
        <v>44305.083333333336</v>
      </c>
      <c r="B25">
        <v>20.3</v>
      </c>
      <c r="C25">
        <v>52.3</v>
      </c>
    </row>
    <row r="26" spans="1:3" x14ac:dyDescent="0.25">
      <c r="A26" s="19">
        <v>44305.086805555555</v>
      </c>
      <c r="B26">
        <v>20.3</v>
      </c>
      <c r="C26">
        <v>52.5</v>
      </c>
    </row>
    <row r="27" spans="1:3" x14ac:dyDescent="0.25">
      <c r="A27" s="19">
        <v>44305.090277777781</v>
      </c>
      <c r="B27">
        <v>20.3</v>
      </c>
      <c r="C27">
        <v>52.8</v>
      </c>
    </row>
    <row r="28" spans="1:3" x14ac:dyDescent="0.25">
      <c r="A28" s="19">
        <v>44305.09375</v>
      </c>
      <c r="B28">
        <v>20.3</v>
      </c>
      <c r="C28">
        <v>52.9</v>
      </c>
    </row>
    <row r="29" spans="1:3" x14ac:dyDescent="0.25">
      <c r="A29" s="19">
        <v>44305.097222222219</v>
      </c>
      <c r="B29">
        <v>20.3</v>
      </c>
      <c r="C29">
        <v>53.1</v>
      </c>
    </row>
    <row r="30" spans="1:3" x14ac:dyDescent="0.25">
      <c r="A30" s="19">
        <v>44305.100694444445</v>
      </c>
      <c r="B30">
        <v>20.3</v>
      </c>
      <c r="C30">
        <v>53.3</v>
      </c>
    </row>
    <row r="31" spans="1:3" x14ac:dyDescent="0.25">
      <c r="A31" s="19">
        <v>44305.104166666664</v>
      </c>
      <c r="B31">
        <v>20.3</v>
      </c>
      <c r="C31">
        <v>53.4</v>
      </c>
    </row>
    <row r="32" spans="1:3" x14ac:dyDescent="0.25">
      <c r="A32" s="19">
        <v>44305.107638888891</v>
      </c>
      <c r="B32">
        <v>20.3</v>
      </c>
      <c r="C32">
        <v>53.6</v>
      </c>
    </row>
    <row r="33" spans="1:3" x14ac:dyDescent="0.25">
      <c r="A33" s="19">
        <v>44305.111111111109</v>
      </c>
      <c r="B33">
        <v>20.3</v>
      </c>
      <c r="C33">
        <v>53.7</v>
      </c>
    </row>
    <row r="34" spans="1:3" x14ac:dyDescent="0.25">
      <c r="A34" s="19">
        <v>44305.114583333336</v>
      </c>
      <c r="B34">
        <v>20.3</v>
      </c>
      <c r="C34">
        <v>53.8</v>
      </c>
    </row>
    <row r="35" spans="1:3" x14ac:dyDescent="0.25">
      <c r="A35" s="19">
        <v>44305.118055555555</v>
      </c>
      <c r="B35">
        <v>20.3</v>
      </c>
      <c r="C35">
        <v>53.9</v>
      </c>
    </row>
    <row r="36" spans="1:3" x14ac:dyDescent="0.25">
      <c r="A36" s="19">
        <v>44305.121527777781</v>
      </c>
      <c r="B36">
        <v>20.3</v>
      </c>
      <c r="C36">
        <v>54</v>
      </c>
    </row>
    <row r="37" spans="1:3" x14ac:dyDescent="0.25">
      <c r="A37" s="19">
        <v>44305.125</v>
      </c>
      <c r="B37">
        <v>20.3</v>
      </c>
      <c r="C37">
        <v>54</v>
      </c>
    </row>
    <row r="38" spans="1:3" x14ac:dyDescent="0.25">
      <c r="A38" s="19">
        <v>44305.128472222219</v>
      </c>
      <c r="B38">
        <v>20.3</v>
      </c>
      <c r="C38">
        <v>54</v>
      </c>
    </row>
    <row r="39" spans="1:3" x14ac:dyDescent="0.25">
      <c r="A39" s="19">
        <v>44305.131944444445</v>
      </c>
      <c r="B39">
        <v>20.399999999999999</v>
      </c>
      <c r="C39">
        <v>53.8</v>
      </c>
    </row>
    <row r="40" spans="1:3" x14ac:dyDescent="0.25">
      <c r="A40" s="19">
        <v>44305.135416666664</v>
      </c>
      <c r="B40">
        <v>20.3</v>
      </c>
      <c r="C40">
        <v>53.9</v>
      </c>
    </row>
    <row r="41" spans="1:3" x14ac:dyDescent="0.25">
      <c r="A41" s="19">
        <v>44305.138888888891</v>
      </c>
      <c r="B41">
        <v>20.3</v>
      </c>
      <c r="C41">
        <v>54</v>
      </c>
    </row>
    <row r="42" spans="1:3" x14ac:dyDescent="0.25">
      <c r="A42" s="19">
        <v>44305.142361111109</v>
      </c>
      <c r="B42">
        <v>20.3</v>
      </c>
      <c r="C42">
        <v>54</v>
      </c>
    </row>
    <row r="43" spans="1:3" x14ac:dyDescent="0.25">
      <c r="A43" s="19">
        <v>44305.145833333336</v>
      </c>
      <c r="B43">
        <v>20.3</v>
      </c>
      <c r="C43">
        <v>54</v>
      </c>
    </row>
    <row r="44" spans="1:3" x14ac:dyDescent="0.25">
      <c r="A44" s="19">
        <v>44305.149305555555</v>
      </c>
      <c r="B44">
        <v>20.3</v>
      </c>
      <c r="C44">
        <v>53.9</v>
      </c>
    </row>
    <row r="45" spans="1:3" x14ac:dyDescent="0.25">
      <c r="A45" s="19">
        <v>44305.152777777781</v>
      </c>
      <c r="B45">
        <v>20.3</v>
      </c>
      <c r="C45">
        <v>53.9</v>
      </c>
    </row>
    <row r="46" spans="1:3" x14ac:dyDescent="0.25">
      <c r="A46" s="19">
        <v>44305.15625</v>
      </c>
      <c r="B46">
        <v>20.399999999999999</v>
      </c>
      <c r="C46">
        <v>53.8</v>
      </c>
    </row>
    <row r="47" spans="1:3" x14ac:dyDescent="0.25">
      <c r="A47" s="19">
        <v>44305.159722222219</v>
      </c>
      <c r="B47">
        <v>20.399999999999999</v>
      </c>
      <c r="C47">
        <v>53.7</v>
      </c>
    </row>
    <row r="48" spans="1:3" x14ac:dyDescent="0.25">
      <c r="A48" s="19">
        <v>44305.163194444445</v>
      </c>
      <c r="B48">
        <v>20.3</v>
      </c>
      <c r="C48">
        <v>53.6</v>
      </c>
    </row>
    <row r="49" spans="1:3" x14ac:dyDescent="0.25">
      <c r="A49" s="19">
        <v>44305.166666666664</v>
      </c>
      <c r="B49">
        <v>20.3</v>
      </c>
      <c r="C49">
        <v>53.6</v>
      </c>
    </row>
    <row r="50" spans="1:3" x14ac:dyDescent="0.25">
      <c r="A50" s="19">
        <v>44305.170138888891</v>
      </c>
      <c r="B50">
        <v>20.3</v>
      </c>
      <c r="C50">
        <v>53.6</v>
      </c>
    </row>
    <row r="51" spans="1:3" x14ac:dyDescent="0.25">
      <c r="A51" s="19">
        <v>44305.173611111109</v>
      </c>
      <c r="B51">
        <v>20.3</v>
      </c>
      <c r="C51">
        <v>53.6</v>
      </c>
    </row>
    <row r="52" spans="1:3" x14ac:dyDescent="0.25">
      <c r="A52" s="19">
        <v>44305.177083333336</v>
      </c>
      <c r="B52">
        <v>20.3</v>
      </c>
      <c r="C52">
        <v>53.5</v>
      </c>
    </row>
    <row r="53" spans="1:3" x14ac:dyDescent="0.25">
      <c r="A53" s="19">
        <v>44305.180555555555</v>
      </c>
      <c r="B53">
        <v>20.399999999999999</v>
      </c>
      <c r="C53">
        <v>53.4</v>
      </c>
    </row>
    <row r="54" spans="1:3" x14ac:dyDescent="0.25">
      <c r="A54" s="19">
        <v>44305.184027777781</v>
      </c>
      <c r="B54">
        <v>20.399999999999999</v>
      </c>
      <c r="C54">
        <v>53.4</v>
      </c>
    </row>
    <row r="55" spans="1:3" x14ac:dyDescent="0.25">
      <c r="A55" s="19">
        <v>44305.1875</v>
      </c>
      <c r="B55">
        <v>20.3</v>
      </c>
      <c r="C55">
        <v>53.5</v>
      </c>
    </row>
    <row r="56" spans="1:3" x14ac:dyDescent="0.25">
      <c r="A56" s="19">
        <v>44305.190972222219</v>
      </c>
      <c r="B56">
        <v>20.399999999999999</v>
      </c>
      <c r="C56">
        <v>53.4</v>
      </c>
    </row>
    <row r="57" spans="1:3" x14ac:dyDescent="0.25">
      <c r="A57" s="19">
        <v>44305.194444444445</v>
      </c>
      <c r="B57">
        <v>20.399999999999999</v>
      </c>
      <c r="C57">
        <v>53.5</v>
      </c>
    </row>
    <row r="58" spans="1:3" x14ac:dyDescent="0.25">
      <c r="A58" s="19">
        <v>44305.197916666664</v>
      </c>
      <c r="B58">
        <v>20.399999999999999</v>
      </c>
      <c r="C58">
        <v>53.5</v>
      </c>
    </row>
    <row r="59" spans="1:3" x14ac:dyDescent="0.25">
      <c r="A59" s="19">
        <v>44305.201388888891</v>
      </c>
      <c r="B59">
        <v>20.3</v>
      </c>
      <c r="C59">
        <v>53.6</v>
      </c>
    </row>
    <row r="60" spans="1:3" x14ac:dyDescent="0.25">
      <c r="A60" s="19">
        <v>44305.204861111109</v>
      </c>
      <c r="B60">
        <v>20.3</v>
      </c>
      <c r="C60">
        <v>53.7</v>
      </c>
    </row>
    <row r="61" spans="1:3" x14ac:dyDescent="0.25">
      <c r="A61" s="19">
        <v>44305.208333333336</v>
      </c>
      <c r="B61">
        <v>20.3</v>
      </c>
      <c r="C61">
        <v>53.7</v>
      </c>
    </row>
    <row r="62" spans="1:3" x14ac:dyDescent="0.25">
      <c r="A62" s="19">
        <v>44305.211805555555</v>
      </c>
      <c r="B62">
        <v>20.399999999999999</v>
      </c>
      <c r="C62">
        <v>53.7</v>
      </c>
    </row>
    <row r="63" spans="1:3" x14ac:dyDescent="0.25">
      <c r="A63" s="19">
        <v>44305.215277777781</v>
      </c>
      <c r="B63">
        <v>20.3</v>
      </c>
      <c r="C63">
        <v>53.8</v>
      </c>
    </row>
    <row r="64" spans="1:3" x14ac:dyDescent="0.25">
      <c r="A64" s="19">
        <v>44305.21875</v>
      </c>
      <c r="B64">
        <v>20.3</v>
      </c>
      <c r="C64">
        <v>54</v>
      </c>
    </row>
    <row r="65" spans="1:3" x14ac:dyDescent="0.25">
      <c r="A65" s="19">
        <v>44305.222222222219</v>
      </c>
      <c r="B65">
        <v>20.3</v>
      </c>
      <c r="C65">
        <v>54</v>
      </c>
    </row>
    <row r="66" spans="1:3" x14ac:dyDescent="0.25">
      <c r="A66" s="19">
        <v>44305.225694444445</v>
      </c>
      <c r="B66">
        <v>20.3</v>
      </c>
      <c r="C66">
        <v>54.1</v>
      </c>
    </row>
    <row r="67" spans="1:3" x14ac:dyDescent="0.25">
      <c r="A67" s="19">
        <v>44305.229166666664</v>
      </c>
      <c r="B67">
        <v>20.3</v>
      </c>
      <c r="C67">
        <v>54.1</v>
      </c>
    </row>
    <row r="68" spans="1:3" x14ac:dyDescent="0.25">
      <c r="A68" s="19">
        <v>44305.232638888891</v>
      </c>
      <c r="B68">
        <v>20.399999999999999</v>
      </c>
      <c r="C68">
        <v>53.9</v>
      </c>
    </row>
    <row r="69" spans="1:3" x14ac:dyDescent="0.25">
      <c r="A69" s="19">
        <v>44305.236111111109</v>
      </c>
      <c r="B69">
        <v>20.399999999999999</v>
      </c>
      <c r="C69">
        <v>53.9</v>
      </c>
    </row>
    <row r="70" spans="1:3" x14ac:dyDescent="0.25">
      <c r="A70" s="19">
        <v>44305.239583333336</v>
      </c>
      <c r="B70">
        <v>20.399999999999999</v>
      </c>
      <c r="C70">
        <v>53.9</v>
      </c>
    </row>
    <row r="71" spans="1:3" x14ac:dyDescent="0.25">
      <c r="A71" s="19">
        <v>44305.243055555555</v>
      </c>
      <c r="B71">
        <v>20.3</v>
      </c>
      <c r="C71">
        <v>54</v>
      </c>
    </row>
    <row r="72" spans="1:3" x14ac:dyDescent="0.25">
      <c r="A72" s="19">
        <v>44305.246527777781</v>
      </c>
      <c r="B72">
        <v>20.3</v>
      </c>
      <c r="C72">
        <v>53.8</v>
      </c>
    </row>
    <row r="73" spans="1:3" x14ac:dyDescent="0.25">
      <c r="A73" s="19">
        <v>44305.25</v>
      </c>
      <c r="B73">
        <v>20.3</v>
      </c>
      <c r="C73">
        <v>53.7</v>
      </c>
    </row>
    <row r="74" spans="1:3" x14ac:dyDescent="0.25">
      <c r="A74" s="19">
        <v>44305.253472222219</v>
      </c>
      <c r="B74">
        <v>20.3</v>
      </c>
      <c r="C74">
        <v>53.6</v>
      </c>
    </row>
    <row r="75" spans="1:3" x14ac:dyDescent="0.25">
      <c r="A75" s="19">
        <v>44305.256944444445</v>
      </c>
      <c r="B75">
        <v>20.3</v>
      </c>
      <c r="C75">
        <v>53.5</v>
      </c>
    </row>
    <row r="76" spans="1:3" x14ac:dyDescent="0.25">
      <c r="A76" s="19">
        <v>44305.260416666664</v>
      </c>
      <c r="B76">
        <v>20.3</v>
      </c>
      <c r="C76">
        <v>53.4</v>
      </c>
    </row>
    <row r="77" spans="1:3" x14ac:dyDescent="0.25">
      <c r="A77" s="19">
        <v>44305.263888888891</v>
      </c>
      <c r="B77">
        <v>20.3</v>
      </c>
      <c r="C77">
        <v>53.2</v>
      </c>
    </row>
    <row r="78" spans="1:3" x14ac:dyDescent="0.25">
      <c r="A78" s="19">
        <v>44305.267361111109</v>
      </c>
      <c r="B78">
        <v>20.399999999999999</v>
      </c>
      <c r="C78">
        <v>53.1</v>
      </c>
    </row>
    <row r="79" spans="1:3" x14ac:dyDescent="0.25">
      <c r="A79" s="19">
        <v>44305.270833333336</v>
      </c>
      <c r="B79">
        <v>20.399999999999999</v>
      </c>
      <c r="C79">
        <v>53.2</v>
      </c>
    </row>
    <row r="80" spans="1:3" x14ac:dyDescent="0.25">
      <c r="A80" s="19">
        <v>44305.274305555555</v>
      </c>
      <c r="B80">
        <v>20.399999999999999</v>
      </c>
      <c r="C80">
        <v>53.2</v>
      </c>
    </row>
    <row r="81" spans="1:3" x14ac:dyDescent="0.25">
      <c r="A81" s="19">
        <v>44305.277777777781</v>
      </c>
      <c r="B81">
        <v>20.3</v>
      </c>
      <c r="C81">
        <v>53.4</v>
      </c>
    </row>
    <row r="82" spans="1:3" x14ac:dyDescent="0.25">
      <c r="A82" s="19">
        <v>44305.28125</v>
      </c>
      <c r="B82">
        <v>20.3</v>
      </c>
      <c r="C82">
        <v>53.4</v>
      </c>
    </row>
    <row r="83" spans="1:3" x14ac:dyDescent="0.25">
      <c r="A83" s="19">
        <v>44305.284722222219</v>
      </c>
      <c r="B83">
        <v>20.3</v>
      </c>
      <c r="C83">
        <v>53.4</v>
      </c>
    </row>
    <row r="84" spans="1:3" x14ac:dyDescent="0.25">
      <c r="A84" s="19">
        <v>44305.288194444445</v>
      </c>
      <c r="B84">
        <v>20.3</v>
      </c>
      <c r="C84">
        <v>53.5</v>
      </c>
    </row>
    <row r="85" spans="1:3" x14ac:dyDescent="0.25">
      <c r="A85" s="19">
        <v>44305.291666666664</v>
      </c>
      <c r="B85">
        <v>20.2</v>
      </c>
      <c r="C85">
        <v>53.8</v>
      </c>
    </row>
    <row r="86" spans="1:3" x14ac:dyDescent="0.25">
      <c r="A86" s="19">
        <v>44305.295138888891</v>
      </c>
      <c r="B86">
        <v>20.3</v>
      </c>
      <c r="C86">
        <v>53.8</v>
      </c>
    </row>
    <row r="87" spans="1:3" x14ac:dyDescent="0.25">
      <c r="A87" s="19">
        <v>44305.298611111109</v>
      </c>
      <c r="B87">
        <v>20.3</v>
      </c>
      <c r="C87">
        <v>53.6</v>
      </c>
    </row>
    <row r="88" spans="1:3" x14ac:dyDescent="0.25">
      <c r="A88" s="19">
        <v>44305.302083333336</v>
      </c>
      <c r="B88">
        <v>20.3</v>
      </c>
      <c r="C88">
        <v>53.6</v>
      </c>
    </row>
    <row r="89" spans="1:3" x14ac:dyDescent="0.25">
      <c r="A89" s="19">
        <v>44305.305555555555</v>
      </c>
      <c r="B89">
        <v>20.3</v>
      </c>
      <c r="C89">
        <v>53.6</v>
      </c>
    </row>
    <row r="90" spans="1:3" x14ac:dyDescent="0.25">
      <c r="A90" s="19">
        <v>44305.309027777781</v>
      </c>
      <c r="B90">
        <v>20.399999999999999</v>
      </c>
      <c r="C90">
        <v>53.4</v>
      </c>
    </row>
    <row r="91" spans="1:3" x14ac:dyDescent="0.25">
      <c r="A91" s="19">
        <v>44305.3125</v>
      </c>
      <c r="B91">
        <v>20.3</v>
      </c>
      <c r="C91">
        <v>53.4</v>
      </c>
    </row>
    <row r="92" spans="1:3" x14ac:dyDescent="0.25">
      <c r="A92" s="19">
        <v>44305.315972222219</v>
      </c>
      <c r="B92">
        <v>20.3</v>
      </c>
      <c r="C92">
        <v>53.4</v>
      </c>
    </row>
    <row r="93" spans="1:3" x14ac:dyDescent="0.25">
      <c r="A93" s="19">
        <v>44305.319444444445</v>
      </c>
      <c r="B93">
        <v>20.399999999999999</v>
      </c>
      <c r="C93">
        <v>53.4</v>
      </c>
    </row>
    <row r="94" spans="1:3" x14ac:dyDescent="0.25">
      <c r="A94" s="19">
        <v>44305.322916666664</v>
      </c>
      <c r="B94">
        <v>20.3</v>
      </c>
      <c r="C94">
        <v>53.5</v>
      </c>
    </row>
    <row r="95" spans="1:3" x14ac:dyDescent="0.25">
      <c r="A95" s="19">
        <v>44305.326388888891</v>
      </c>
      <c r="B95">
        <v>20.399999999999999</v>
      </c>
      <c r="C95">
        <v>53.7</v>
      </c>
    </row>
    <row r="96" spans="1:3" x14ac:dyDescent="0.25">
      <c r="A96" s="19">
        <v>44305.329861111109</v>
      </c>
      <c r="B96">
        <v>20.399999999999999</v>
      </c>
      <c r="C96">
        <v>53.9</v>
      </c>
    </row>
    <row r="97" spans="1:3" x14ac:dyDescent="0.25">
      <c r="A97" s="19">
        <v>44305.333333333336</v>
      </c>
      <c r="B97">
        <v>20.3</v>
      </c>
      <c r="C97">
        <v>54.2</v>
      </c>
    </row>
    <row r="98" spans="1:3" x14ac:dyDescent="0.25">
      <c r="A98" s="19">
        <v>44305.336805555555</v>
      </c>
      <c r="B98">
        <v>20.3</v>
      </c>
      <c r="C98">
        <v>54.5</v>
      </c>
    </row>
    <row r="99" spans="1:3" x14ac:dyDescent="0.25">
      <c r="A99" s="19">
        <v>44305.340277777781</v>
      </c>
      <c r="B99">
        <v>20.3</v>
      </c>
      <c r="C99">
        <v>54.7</v>
      </c>
    </row>
    <row r="100" spans="1:3" x14ac:dyDescent="0.25">
      <c r="A100" s="19">
        <v>44305.34375</v>
      </c>
      <c r="B100">
        <v>20.399999999999999</v>
      </c>
      <c r="C100">
        <v>54.6</v>
      </c>
    </row>
    <row r="101" spans="1:3" x14ac:dyDescent="0.25">
      <c r="A101" s="19">
        <v>44305.347222222219</v>
      </c>
      <c r="B101">
        <v>20.3</v>
      </c>
      <c r="C101">
        <v>54.9</v>
      </c>
    </row>
    <row r="102" spans="1:3" x14ac:dyDescent="0.25">
      <c r="A102" s="19">
        <v>44305.350694444445</v>
      </c>
      <c r="B102">
        <v>20.3</v>
      </c>
      <c r="C102">
        <v>55.2</v>
      </c>
    </row>
    <row r="103" spans="1:3" x14ac:dyDescent="0.25">
      <c r="A103" s="19">
        <v>44305.354166666664</v>
      </c>
      <c r="B103">
        <v>20.3</v>
      </c>
      <c r="C103">
        <v>55.3</v>
      </c>
    </row>
    <row r="104" spans="1:3" x14ac:dyDescent="0.25">
      <c r="A104" s="19">
        <v>44305.357638888891</v>
      </c>
      <c r="B104">
        <v>20.3</v>
      </c>
      <c r="C104">
        <v>55.3</v>
      </c>
    </row>
    <row r="105" spans="1:3" x14ac:dyDescent="0.25">
      <c r="A105" s="19">
        <v>44305.361111111109</v>
      </c>
      <c r="B105">
        <v>20.3</v>
      </c>
      <c r="C105">
        <v>55.5</v>
      </c>
    </row>
    <row r="106" spans="1:3" x14ac:dyDescent="0.25">
      <c r="A106" s="19">
        <v>44305.364583333336</v>
      </c>
      <c r="B106">
        <v>20.3</v>
      </c>
      <c r="C106">
        <v>55.5</v>
      </c>
    </row>
    <row r="107" spans="1:3" x14ac:dyDescent="0.25">
      <c r="A107" s="19">
        <v>44305.368055555555</v>
      </c>
      <c r="B107">
        <v>20.3</v>
      </c>
      <c r="C107">
        <v>55.8</v>
      </c>
    </row>
    <row r="108" spans="1:3" x14ac:dyDescent="0.25">
      <c r="A108" s="19">
        <v>44305.371527777781</v>
      </c>
      <c r="B108">
        <v>20.3</v>
      </c>
      <c r="C108">
        <v>55.7</v>
      </c>
    </row>
    <row r="109" spans="1:3" x14ac:dyDescent="0.25">
      <c r="A109" s="19">
        <v>44305.375</v>
      </c>
      <c r="B109">
        <v>20.3</v>
      </c>
      <c r="C109">
        <v>55.9</v>
      </c>
    </row>
    <row r="110" spans="1:3" x14ac:dyDescent="0.25">
      <c r="A110" s="19">
        <v>44305.378472222219</v>
      </c>
      <c r="B110">
        <v>20.3</v>
      </c>
      <c r="C110">
        <v>56</v>
      </c>
    </row>
    <row r="111" spans="1:3" x14ac:dyDescent="0.25">
      <c r="A111" s="19">
        <v>44305.381944444445</v>
      </c>
      <c r="B111">
        <v>20.3</v>
      </c>
      <c r="C111">
        <v>56</v>
      </c>
    </row>
    <row r="112" spans="1:3" x14ac:dyDescent="0.25">
      <c r="A112" s="19">
        <v>44305.385416666664</v>
      </c>
      <c r="B112">
        <v>20.3</v>
      </c>
      <c r="C112">
        <v>56</v>
      </c>
    </row>
    <row r="113" spans="1:3" x14ac:dyDescent="0.25">
      <c r="A113" s="19">
        <v>44305.388888888891</v>
      </c>
      <c r="B113">
        <v>20.3</v>
      </c>
      <c r="C113">
        <v>56.1</v>
      </c>
    </row>
    <row r="114" spans="1:3" x14ac:dyDescent="0.25">
      <c r="A114" s="19">
        <v>44305.392361111109</v>
      </c>
      <c r="B114">
        <v>20.3</v>
      </c>
      <c r="C114">
        <v>56.2</v>
      </c>
    </row>
    <row r="115" spans="1:3" x14ac:dyDescent="0.25">
      <c r="A115" s="19">
        <v>44305.395833333336</v>
      </c>
      <c r="B115">
        <v>20.2</v>
      </c>
      <c r="C115">
        <v>56.3</v>
      </c>
    </row>
    <row r="116" spans="1:3" x14ac:dyDescent="0.25">
      <c r="A116" s="19">
        <v>44305.399305555555</v>
      </c>
      <c r="B116">
        <v>20.2</v>
      </c>
      <c r="C116">
        <v>56.4</v>
      </c>
    </row>
    <row r="117" spans="1:3" x14ac:dyDescent="0.25">
      <c r="A117" s="19">
        <v>44305.402777777781</v>
      </c>
      <c r="B117">
        <v>20.2</v>
      </c>
      <c r="C117">
        <v>56.3</v>
      </c>
    </row>
    <row r="118" spans="1:3" x14ac:dyDescent="0.25">
      <c r="A118" s="19">
        <v>44305.40625</v>
      </c>
      <c r="B118">
        <v>20.2</v>
      </c>
      <c r="C118">
        <v>56.3</v>
      </c>
    </row>
    <row r="119" spans="1:3" x14ac:dyDescent="0.25">
      <c r="A119" s="19">
        <v>44305.409722222219</v>
      </c>
      <c r="B119">
        <v>20.3</v>
      </c>
      <c r="C119">
        <v>56.2</v>
      </c>
    </row>
    <row r="120" spans="1:3" x14ac:dyDescent="0.25">
      <c r="A120" s="19">
        <v>44305.413194444445</v>
      </c>
      <c r="B120">
        <v>20.3</v>
      </c>
      <c r="C120">
        <v>56</v>
      </c>
    </row>
    <row r="121" spans="1:3" x14ac:dyDescent="0.25">
      <c r="A121" s="19">
        <v>44305.416666666664</v>
      </c>
      <c r="B121">
        <v>20.3</v>
      </c>
      <c r="C121">
        <v>55.9</v>
      </c>
    </row>
    <row r="122" spans="1:3" x14ac:dyDescent="0.25">
      <c r="A122" s="19">
        <v>44305.420138888891</v>
      </c>
      <c r="B122">
        <v>20.3</v>
      </c>
      <c r="C122">
        <v>55.6</v>
      </c>
    </row>
    <row r="123" spans="1:3" x14ac:dyDescent="0.25">
      <c r="A123" s="19">
        <v>44305.423611111109</v>
      </c>
      <c r="B123">
        <v>20.3</v>
      </c>
      <c r="C123">
        <v>55.4</v>
      </c>
    </row>
    <row r="124" spans="1:3" x14ac:dyDescent="0.25">
      <c r="A124" s="19">
        <v>44305.427083333336</v>
      </c>
      <c r="B124">
        <v>20.3</v>
      </c>
      <c r="C124">
        <v>55.4</v>
      </c>
    </row>
    <row r="125" spans="1:3" x14ac:dyDescent="0.25">
      <c r="A125" s="19">
        <v>44305.430555555555</v>
      </c>
      <c r="B125">
        <v>20.3</v>
      </c>
      <c r="C125">
        <v>55.2</v>
      </c>
    </row>
    <row r="126" spans="1:3" x14ac:dyDescent="0.25">
      <c r="A126" s="19">
        <v>44305.434027777781</v>
      </c>
      <c r="B126">
        <v>20.3</v>
      </c>
      <c r="C126">
        <v>55</v>
      </c>
    </row>
    <row r="127" spans="1:3" x14ac:dyDescent="0.25">
      <c r="A127" s="19">
        <v>44305.4375</v>
      </c>
      <c r="B127">
        <v>20.3</v>
      </c>
      <c r="C127">
        <v>54.8</v>
      </c>
    </row>
    <row r="128" spans="1:3" x14ac:dyDescent="0.25">
      <c r="A128" s="19">
        <v>44305.440972222219</v>
      </c>
      <c r="B128">
        <v>20.3</v>
      </c>
      <c r="C128">
        <v>54.7</v>
      </c>
    </row>
    <row r="129" spans="1:3" x14ac:dyDescent="0.25">
      <c r="A129" s="19">
        <v>44305.444444444445</v>
      </c>
      <c r="B129">
        <v>20.3</v>
      </c>
      <c r="C129">
        <v>54.8</v>
      </c>
    </row>
    <row r="130" spans="1:3" x14ac:dyDescent="0.25">
      <c r="A130" s="19">
        <v>44305.447916666664</v>
      </c>
      <c r="B130">
        <v>20.3</v>
      </c>
      <c r="C130">
        <v>54.9</v>
      </c>
    </row>
    <row r="131" spans="1:3" x14ac:dyDescent="0.25">
      <c r="A131" s="19">
        <v>44305.451388888891</v>
      </c>
      <c r="B131">
        <v>20.3</v>
      </c>
      <c r="C131">
        <v>55.1</v>
      </c>
    </row>
    <row r="132" spans="1:3" x14ac:dyDescent="0.25">
      <c r="A132" s="19">
        <v>44305.454861111109</v>
      </c>
      <c r="B132">
        <v>20.2</v>
      </c>
      <c r="C132">
        <v>55.4</v>
      </c>
    </row>
    <row r="133" spans="1:3" x14ac:dyDescent="0.25">
      <c r="A133" s="19">
        <v>44305.458333333336</v>
      </c>
      <c r="B133">
        <v>20.3</v>
      </c>
      <c r="C133">
        <v>55.4</v>
      </c>
    </row>
    <row r="134" spans="1:3" x14ac:dyDescent="0.25">
      <c r="A134" s="19">
        <v>44305.461805555555</v>
      </c>
      <c r="B134">
        <v>20.3</v>
      </c>
      <c r="C134">
        <v>55.6</v>
      </c>
    </row>
    <row r="135" spans="1:3" x14ac:dyDescent="0.25">
      <c r="A135" s="19">
        <v>44305.465277777781</v>
      </c>
      <c r="B135">
        <v>20.3</v>
      </c>
      <c r="C135">
        <v>55.7</v>
      </c>
    </row>
    <row r="136" spans="1:3" x14ac:dyDescent="0.25">
      <c r="A136" s="19">
        <v>44305.46875</v>
      </c>
      <c r="B136">
        <v>20.3</v>
      </c>
      <c r="C136">
        <v>56.1</v>
      </c>
    </row>
    <row r="137" spans="1:3" x14ac:dyDescent="0.25">
      <c r="A137" s="19">
        <v>44305.472222222219</v>
      </c>
      <c r="B137">
        <v>20.3</v>
      </c>
      <c r="C137">
        <v>56.2</v>
      </c>
    </row>
    <row r="138" spans="1:3" x14ac:dyDescent="0.25">
      <c r="A138" s="19">
        <v>44305.475694444445</v>
      </c>
      <c r="B138">
        <v>20.3</v>
      </c>
      <c r="C138">
        <v>56.2</v>
      </c>
    </row>
    <row r="139" spans="1:3" x14ac:dyDescent="0.25">
      <c r="A139" s="19">
        <v>44305.479166666664</v>
      </c>
      <c r="B139">
        <v>20.3</v>
      </c>
      <c r="C139">
        <v>56.6</v>
      </c>
    </row>
    <row r="140" spans="1:3" x14ac:dyDescent="0.25">
      <c r="A140" s="19">
        <v>44305.482638888891</v>
      </c>
      <c r="B140">
        <v>20.3</v>
      </c>
      <c r="C140">
        <v>56.6</v>
      </c>
    </row>
    <row r="141" spans="1:3" x14ac:dyDescent="0.25">
      <c r="A141" s="19">
        <v>44305.486111111109</v>
      </c>
      <c r="B141">
        <v>20.3</v>
      </c>
      <c r="C141">
        <v>57.1</v>
      </c>
    </row>
    <row r="142" spans="1:3" x14ac:dyDescent="0.25">
      <c r="A142" s="19">
        <v>44305.489583333336</v>
      </c>
      <c r="B142">
        <v>20.2</v>
      </c>
      <c r="C142">
        <v>57.4</v>
      </c>
    </row>
    <row r="143" spans="1:3" x14ac:dyDescent="0.25">
      <c r="A143" s="19">
        <v>44305.493055555555</v>
      </c>
      <c r="B143">
        <v>20.3</v>
      </c>
      <c r="C143">
        <v>57.6</v>
      </c>
    </row>
    <row r="144" spans="1:3" x14ac:dyDescent="0.25">
      <c r="A144" s="19">
        <v>44305.496527777781</v>
      </c>
      <c r="B144">
        <v>20.2</v>
      </c>
      <c r="C144">
        <v>57.8</v>
      </c>
    </row>
    <row r="145" spans="1:3" x14ac:dyDescent="0.25">
      <c r="A145" s="19">
        <v>44305.5</v>
      </c>
      <c r="B145">
        <v>20.2</v>
      </c>
      <c r="C145">
        <v>57.9</v>
      </c>
    </row>
    <row r="146" spans="1:3" x14ac:dyDescent="0.25">
      <c r="A146" s="19">
        <v>44305.503472222219</v>
      </c>
      <c r="B146">
        <v>20.2</v>
      </c>
      <c r="C146">
        <v>57.8</v>
      </c>
    </row>
    <row r="147" spans="1:3" x14ac:dyDescent="0.25">
      <c r="A147" s="19">
        <v>44305.506944444445</v>
      </c>
      <c r="B147">
        <v>20.2</v>
      </c>
      <c r="C147">
        <v>58</v>
      </c>
    </row>
    <row r="148" spans="1:3" x14ac:dyDescent="0.25">
      <c r="A148" s="19">
        <v>44305.510416666664</v>
      </c>
      <c r="B148">
        <v>20.3</v>
      </c>
      <c r="C148">
        <v>57.8</v>
      </c>
    </row>
    <row r="149" spans="1:3" x14ac:dyDescent="0.25">
      <c r="A149" s="19">
        <v>44305.513888888891</v>
      </c>
      <c r="B149">
        <v>20.2</v>
      </c>
      <c r="C149">
        <v>57.8</v>
      </c>
    </row>
    <row r="150" spans="1:3" x14ac:dyDescent="0.25">
      <c r="A150" s="19">
        <v>44305.517361111109</v>
      </c>
      <c r="B150">
        <v>20.2</v>
      </c>
      <c r="C150">
        <v>57.7</v>
      </c>
    </row>
    <row r="151" spans="1:3" x14ac:dyDescent="0.25">
      <c r="A151" s="19">
        <v>44305.520833333336</v>
      </c>
      <c r="B151">
        <v>20.2</v>
      </c>
      <c r="C151">
        <v>57.6</v>
      </c>
    </row>
    <row r="152" spans="1:3" x14ac:dyDescent="0.25">
      <c r="A152" s="19">
        <v>44305.524305555555</v>
      </c>
      <c r="B152">
        <v>20.2</v>
      </c>
      <c r="C152">
        <v>57.4</v>
      </c>
    </row>
    <row r="153" spans="1:3" x14ac:dyDescent="0.25">
      <c r="A153" s="19">
        <v>44305.527777777781</v>
      </c>
      <c r="B153">
        <v>20.2</v>
      </c>
      <c r="C153">
        <v>57.3</v>
      </c>
    </row>
    <row r="154" spans="1:3" x14ac:dyDescent="0.25">
      <c r="A154" s="19">
        <v>44305.53125</v>
      </c>
      <c r="B154">
        <v>20.3</v>
      </c>
      <c r="C154">
        <v>57.3</v>
      </c>
    </row>
    <row r="155" spans="1:3" x14ac:dyDescent="0.25">
      <c r="A155" s="19">
        <v>44305.534722222219</v>
      </c>
      <c r="B155">
        <v>20.2</v>
      </c>
      <c r="C155">
        <v>57.3</v>
      </c>
    </row>
    <row r="156" spans="1:3" x14ac:dyDescent="0.25">
      <c r="A156" s="19">
        <v>44305.538194444445</v>
      </c>
      <c r="B156">
        <v>20.3</v>
      </c>
      <c r="C156">
        <v>57.1</v>
      </c>
    </row>
    <row r="157" spans="1:3" x14ac:dyDescent="0.25">
      <c r="A157" s="19">
        <v>44305.541666666664</v>
      </c>
      <c r="B157">
        <v>20.2</v>
      </c>
      <c r="C157">
        <v>57.1</v>
      </c>
    </row>
    <row r="158" spans="1:3" x14ac:dyDescent="0.25">
      <c r="A158" s="19">
        <v>44305.545138888891</v>
      </c>
      <c r="B158">
        <v>20.2</v>
      </c>
      <c r="C158">
        <v>57.1</v>
      </c>
    </row>
    <row r="159" spans="1:3" x14ac:dyDescent="0.25">
      <c r="A159" s="19">
        <v>44305.548611111109</v>
      </c>
      <c r="B159">
        <v>20.2</v>
      </c>
      <c r="C159">
        <v>57.2</v>
      </c>
    </row>
    <row r="160" spans="1:3" x14ac:dyDescent="0.25">
      <c r="A160" s="19">
        <v>44305.552083333336</v>
      </c>
      <c r="B160">
        <v>20.2</v>
      </c>
      <c r="C160">
        <v>57.3</v>
      </c>
    </row>
    <row r="161" spans="1:3" x14ac:dyDescent="0.25">
      <c r="A161" s="19">
        <v>44305.555555555555</v>
      </c>
      <c r="B161">
        <v>20.2</v>
      </c>
      <c r="C161">
        <v>57.2</v>
      </c>
    </row>
    <row r="162" spans="1:3" x14ac:dyDescent="0.25">
      <c r="A162" s="19">
        <v>44305.559027777781</v>
      </c>
      <c r="B162">
        <v>20.2</v>
      </c>
      <c r="C162">
        <v>57.1</v>
      </c>
    </row>
    <row r="163" spans="1:3" x14ac:dyDescent="0.25">
      <c r="A163" s="19">
        <v>44305.5625</v>
      </c>
      <c r="B163">
        <v>20.2</v>
      </c>
      <c r="C163">
        <v>57.1</v>
      </c>
    </row>
    <row r="164" spans="1:3" x14ac:dyDescent="0.25">
      <c r="A164" s="19">
        <v>44305.565972222219</v>
      </c>
      <c r="B164">
        <v>20.3</v>
      </c>
      <c r="C164">
        <v>56.9</v>
      </c>
    </row>
    <row r="165" spans="1:3" x14ac:dyDescent="0.25">
      <c r="A165" s="19">
        <v>44305.569444444445</v>
      </c>
      <c r="B165">
        <v>20.3</v>
      </c>
      <c r="C165">
        <v>56.8</v>
      </c>
    </row>
    <row r="166" spans="1:3" x14ac:dyDescent="0.25">
      <c r="A166" s="19">
        <v>44305.572916666664</v>
      </c>
      <c r="B166">
        <v>20.3</v>
      </c>
      <c r="C166">
        <v>56.7</v>
      </c>
    </row>
    <row r="167" spans="1:3" x14ac:dyDescent="0.25">
      <c r="A167" s="19">
        <v>44305.576388888891</v>
      </c>
      <c r="B167">
        <v>20.2</v>
      </c>
      <c r="C167">
        <v>56.7</v>
      </c>
    </row>
    <row r="168" spans="1:3" x14ac:dyDescent="0.25">
      <c r="A168" s="19">
        <v>44305.579861111109</v>
      </c>
      <c r="B168">
        <v>20.2</v>
      </c>
      <c r="C168">
        <v>56.6</v>
      </c>
    </row>
    <row r="169" spans="1:3" x14ac:dyDescent="0.25">
      <c r="A169" s="19">
        <v>44305.583333333336</v>
      </c>
      <c r="B169">
        <v>20.2</v>
      </c>
      <c r="C169">
        <v>56.4</v>
      </c>
    </row>
    <row r="170" spans="1:3" x14ac:dyDescent="0.25">
      <c r="A170" s="19">
        <v>44305.586805555555</v>
      </c>
      <c r="B170">
        <v>20.3</v>
      </c>
      <c r="C170">
        <v>56.3</v>
      </c>
    </row>
    <row r="171" spans="1:3" x14ac:dyDescent="0.25">
      <c r="A171" s="19">
        <v>44305.590277777781</v>
      </c>
      <c r="B171">
        <v>20.2</v>
      </c>
      <c r="C171">
        <v>56.2</v>
      </c>
    </row>
    <row r="172" spans="1:3" x14ac:dyDescent="0.25">
      <c r="A172" s="19">
        <v>44305.59375</v>
      </c>
      <c r="B172">
        <v>20.3</v>
      </c>
      <c r="C172">
        <v>56</v>
      </c>
    </row>
    <row r="173" spans="1:3" x14ac:dyDescent="0.25">
      <c r="A173" s="19">
        <v>44305.597222222219</v>
      </c>
      <c r="B173">
        <v>20.3</v>
      </c>
      <c r="C173">
        <v>55.8</v>
      </c>
    </row>
    <row r="174" spans="1:3" x14ac:dyDescent="0.25">
      <c r="A174" s="19">
        <v>44305.600694444445</v>
      </c>
      <c r="B174">
        <v>20.3</v>
      </c>
      <c r="C174">
        <v>55.8</v>
      </c>
    </row>
    <row r="175" spans="1:3" x14ac:dyDescent="0.25">
      <c r="A175" s="19">
        <v>44305.604166666664</v>
      </c>
      <c r="B175">
        <v>20.2</v>
      </c>
      <c r="C175">
        <v>56</v>
      </c>
    </row>
    <row r="176" spans="1:3" x14ac:dyDescent="0.25">
      <c r="A176" s="19">
        <v>44305.607638888891</v>
      </c>
      <c r="B176">
        <v>20.2</v>
      </c>
      <c r="C176">
        <v>56.1</v>
      </c>
    </row>
    <row r="177" spans="1:3" x14ac:dyDescent="0.25">
      <c r="A177" s="19">
        <v>44305.611111111109</v>
      </c>
      <c r="B177">
        <v>20.2</v>
      </c>
      <c r="C177">
        <v>56.2</v>
      </c>
    </row>
    <row r="178" spans="1:3" x14ac:dyDescent="0.25">
      <c r="A178" s="19">
        <v>44305.614583333336</v>
      </c>
      <c r="B178">
        <v>20.2</v>
      </c>
      <c r="C178">
        <v>56.3</v>
      </c>
    </row>
    <row r="179" spans="1:3" x14ac:dyDescent="0.25">
      <c r="A179" s="19">
        <v>44305.618055555555</v>
      </c>
      <c r="B179">
        <v>20.3</v>
      </c>
      <c r="C179">
        <v>56.3</v>
      </c>
    </row>
    <row r="180" spans="1:3" x14ac:dyDescent="0.25">
      <c r="A180" s="19">
        <v>44305.621527777781</v>
      </c>
      <c r="B180">
        <v>20.2</v>
      </c>
      <c r="C180">
        <v>56.6</v>
      </c>
    </row>
    <row r="181" spans="1:3" x14ac:dyDescent="0.25">
      <c r="A181" s="19">
        <v>44305.625</v>
      </c>
      <c r="B181">
        <v>20.2</v>
      </c>
      <c r="C181">
        <v>56.7</v>
      </c>
    </row>
    <row r="182" spans="1:3" x14ac:dyDescent="0.25">
      <c r="A182" s="19">
        <v>44305.628472222219</v>
      </c>
      <c r="B182">
        <v>20.2</v>
      </c>
      <c r="C182">
        <v>56.8</v>
      </c>
    </row>
    <row r="183" spans="1:3" x14ac:dyDescent="0.25">
      <c r="A183" s="19">
        <v>44305.631944444445</v>
      </c>
      <c r="B183">
        <v>20.2</v>
      </c>
      <c r="C183">
        <v>56.8</v>
      </c>
    </row>
    <row r="184" spans="1:3" x14ac:dyDescent="0.25">
      <c r="A184" s="19">
        <v>44305.635416666664</v>
      </c>
      <c r="B184">
        <v>20.3</v>
      </c>
      <c r="C184">
        <v>56.9</v>
      </c>
    </row>
    <row r="185" spans="1:3" x14ac:dyDescent="0.25">
      <c r="A185" s="19">
        <v>44305.638888888891</v>
      </c>
      <c r="B185">
        <v>20.3</v>
      </c>
      <c r="C185">
        <v>57</v>
      </c>
    </row>
    <row r="186" spans="1:3" x14ac:dyDescent="0.25">
      <c r="A186" s="19">
        <v>44305.642361111109</v>
      </c>
      <c r="B186">
        <v>20.3</v>
      </c>
      <c r="C186">
        <v>56.9</v>
      </c>
    </row>
    <row r="187" spans="1:3" x14ac:dyDescent="0.25">
      <c r="A187" s="19">
        <v>44305.645833333336</v>
      </c>
      <c r="B187">
        <v>20.3</v>
      </c>
      <c r="C187">
        <v>57.1</v>
      </c>
    </row>
    <row r="188" spans="1:3" x14ac:dyDescent="0.25">
      <c r="A188" s="19">
        <v>44305.649305555555</v>
      </c>
      <c r="B188">
        <v>20.2</v>
      </c>
      <c r="C188">
        <v>57.2</v>
      </c>
    </row>
    <row r="189" spans="1:3" x14ac:dyDescent="0.25">
      <c r="A189" s="19">
        <v>44305.652777777781</v>
      </c>
      <c r="B189">
        <v>20.2</v>
      </c>
      <c r="C189">
        <v>57.3</v>
      </c>
    </row>
    <row r="190" spans="1:3" x14ac:dyDescent="0.25">
      <c r="A190" s="19">
        <v>44305.65625</v>
      </c>
      <c r="B190">
        <v>20.2</v>
      </c>
      <c r="C190">
        <v>57.1</v>
      </c>
    </row>
    <row r="191" spans="1:3" x14ac:dyDescent="0.25">
      <c r="A191" s="19">
        <v>44305.659722222219</v>
      </c>
      <c r="B191">
        <v>20.2</v>
      </c>
      <c r="C191">
        <v>57.1</v>
      </c>
    </row>
    <row r="192" spans="1:3" x14ac:dyDescent="0.25">
      <c r="A192" s="19">
        <v>44305.663194444445</v>
      </c>
      <c r="B192">
        <v>20.3</v>
      </c>
      <c r="C192">
        <v>57</v>
      </c>
    </row>
    <row r="193" spans="1:3" x14ac:dyDescent="0.25">
      <c r="A193" s="19">
        <v>44305.666666666664</v>
      </c>
      <c r="B193">
        <v>20.3</v>
      </c>
      <c r="C193">
        <v>57.3</v>
      </c>
    </row>
    <row r="194" spans="1:3" x14ac:dyDescent="0.25">
      <c r="A194" s="19">
        <v>44305.670138888891</v>
      </c>
      <c r="B194">
        <v>20.3</v>
      </c>
      <c r="C194">
        <v>57.2</v>
      </c>
    </row>
    <row r="195" spans="1:3" x14ac:dyDescent="0.25">
      <c r="A195" s="19">
        <v>44305.673611111109</v>
      </c>
      <c r="B195">
        <v>20.3</v>
      </c>
      <c r="C195">
        <v>57.4</v>
      </c>
    </row>
    <row r="196" spans="1:3" x14ac:dyDescent="0.25">
      <c r="A196" s="19">
        <v>44305.677083333336</v>
      </c>
      <c r="B196">
        <v>20.2</v>
      </c>
      <c r="C196">
        <v>57.6</v>
      </c>
    </row>
    <row r="197" spans="1:3" x14ac:dyDescent="0.25">
      <c r="A197" s="19">
        <v>44305.680555555555</v>
      </c>
      <c r="B197">
        <v>20.2</v>
      </c>
      <c r="C197">
        <v>58</v>
      </c>
    </row>
    <row r="198" spans="1:3" x14ac:dyDescent="0.25">
      <c r="A198" s="19">
        <v>44305.684027777781</v>
      </c>
      <c r="B198">
        <v>20.2</v>
      </c>
      <c r="C198">
        <v>57.9</v>
      </c>
    </row>
    <row r="199" spans="1:3" x14ac:dyDescent="0.25">
      <c r="A199" s="19">
        <v>44305.6875</v>
      </c>
      <c r="B199">
        <v>20.2</v>
      </c>
      <c r="C199">
        <v>57.8</v>
      </c>
    </row>
    <row r="200" spans="1:3" x14ac:dyDescent="0.25">
      <c r="A200" s="19">
        <v>44305.690972222219</v>
      </c>
      <c r="B200">
        <v>20.3</v>
      </c>
      <c r="C200">
        <v>57.7</v>
      </c>
    </row>
    <row r="201" spans="1:3" x14ac:dyDescent="0.25">
      <c r="A201" s="19">
        <v>44305.694444444445</v>
      </c>
      <c r="B201">
        <v>20.3</v>
      </c>
      <c r="C201">
        <v>57.7</v>
      </c>
    </row>
    <row r="202" spans="1:3" x14ac:dyDescent="0.25">
      <c r="A202" s="19">
        <v>44305.697916666664</v>
      </c>
      <c r="B202">
        <v>20.3</v>
      </c>
      <c r="C202">
        <v>57.9</v>
      </c>
    </row>
    <row r="203" spans="1:3" x14ac:dyDescent="0.25">
      <c r="A203" s="19">
        <v>44305.701388888891</v>
      </c>
      <c r="B203">
        <v>20.3</v>
      </c>
      <c r="C203">
        <v>58</v>
      </c>
    </row>
    <row r="204" spans="1:3" x14ac:dyDescent="0.25">
      <c r="A204" s="19">
        <v>44305.704861111109</v>
      </c>
      <c r="B204">
        <v>20.2</v>
      </c>
      <c r="C204">
        <v>58.2</v>
      </c>
    </row>
    <row r="205" spans="1:3" x14ac:dyDescent="0.25">
      <c r="A205" s="19">
        <v>44305.708333333336</v>
      </c>
      <c r="B205">
        <v>20.2</v>
      </c>
      <c r="C205">
        <v>58.2</v>
      </c>
    </row>
    <row r="206" spans="1:3" x14ac:dyDescent="0.25">
      <c r="A206" s="19">
        <v>44305.711805555555</v>
      </c>
      <c r="B206">
        <v>20.3</v>
      </c>
      <c r="C206">
        <v>58.1</v>
      </c>
    </row>
    <row r="207" spans="1:3" x14ac:dyDescent="0.25">
      <c r="A207" s="19">
        <v>44305.715277777781</v>
      </c>
      <c r="B207">
        <v>20.3</v>
      </c>
      <c r="C207">
        <v>58.1</v>
      </c>
    </row>
    <row r="208" spans="1:3" x14ac:dyDescent="0.25">
      <c r="A208" s="19">
        <v>44305.71875</v>
      </c>
      <c r="B208">
        <v>20.2</v>
      </c>
      <c r="C208">
        <v>58.1</v>
      </c>
    </row>
    <row r="209" spans="1:3" x14ac:dyDescent="0.25">
      <c r="A209" s="19">
        <v>44305.722222222219</v>
      </c>
      <c r="B209">
        <v>20.3</v>
      </c>
      <c r="C209">
        <v>58</v>
      </c>
    </row>
    <row r="210" spans="1:3" x14ac:dyDescent="0.25">
      <c r="A210" s="19">
        <v>44305.725694444445</v>
      </c>
      <c r="B210">
        <v>20.2</v>
      </c>
      <c r="C210">
        <v>58</v>
      </c>
    </row>
    <row r="211" spans="1:3" x14ac:dyDescent="0.25">
      <c r="A211" s="19">
        <v>44305.729166666664</v>
      </c>
      <c r="B211">
        <v>20.2</v>
      </c>
      <c r="C211">
        <v>57.9</v>
      </c>
    </row>
    <row r="212" spans="1:3" x14ac:dyDescent="0.25">
      <c r="A212" s="19">
        <v>44305.732638888891</v>
      </c>
      <c r="B212">
        <v>20.2</v>
      </c>
      <c r="C212">
        <v>57.9</v>
      </c>
    </row>
    <row r="213" spans="1:3" x14ac:dyDescent="0.25">
      <c r="A213" s="19">
        <v>44305.736111111109</v>
      </c>
      <c r="B213">
        <v>20.2</v>
      </c>
      <c r="C213">
        <v>57.9</v>
      </c>
    </row>
    <row r="214" spans="1:3" x14ac:dyDescent="0.25">
      <c r="A214" s="19">
        <v>44305.739583333336</v>
      </c>
      <c r="B214">
        <v>20.3</v>
      </c>
      <c r="C214">
        <v>57.7</v>
      </c>
    </row>
    <row r="215" spans="1:3" x14ac:dyDescent="0.25">
      <c r="A215" s="19">
        <v>44305.743055555555</v>
      </c>
      <c r="B215">
        <v>20.3</v>
      </c>
      <c r="C215">
        <v>57.5</v>
      </c>
    </row>
    <row r="216" spans="1:3" x14ac:dyDescent="0.25">
      <c r="A216" s="19">
        <v>44305.746527777781</v>
      </c>
      <c r="B216">
        <v>20.3</v>
      </c>
      <c r="C216">
        <v>57.5</v>
      </c>
    </row>
    <row r="217" spans="1:3" x14ac:dyDescent="0.25">
      <c r="A217" s="19">
        <v>44305.75</v>
      </c>
      <c r="B217">
        <v>20.399999999999999</v>
      </c>
      <c r="C217">
        <v>57.4</v>
      </c>
    </row>
    <row r="218" spans="1:3" x14ac:dyDescent="0.25">
      <c r="A218" s="19">
        <v>44305.753472222219</v>
      </c>
      <c r="B218">
        <v>20.3</v>
      </c>
      <c r="C218">
        <v>57.7</v>
      </c>
    </row>
    <row r="219" spans="1:3" x14ac:dyDescent="0.25">
      <c r="A219" s="19">
        <v>44305.756944444445</v>
      </c>
      <c r="B219">
        <v>20.3</v>
      </c>
      <c r="C219">
        <v>57.8</v>
      </c>
    </row>
    <row r="220" spans="1:3" x14ac:dyDescent="0.25">
      <c r="A220" s="19">
        <v>44305.760416666664</v>
      </c>
      <c r="B220">
        <v>20.3</v>
      </c>
      <c r="C220">
        <v>57.7</v>
      </c>
    </row>
    <row r="221" spans="1:3" x14ac:dyDescent="0.25">
      <c r="A221" s="19">
        <v>44305.763888888891</v>
      </c>
      <c r="B221">
        <v>20.2</v>
      </c>
      <c r="C221">
        <v>57.9</v>
      </c>
    </row>
    <row r="222" spans="1:3" x14ac:dyDescent="0.25">
      <c r="A222" s="19">
        <v>44305.767361111109</v>
      </c>
      <c r="B222">
        <v>20.2</v>
      </c>
      <c r="C222">
        <v>57.9</v>
      </c>
    </row>
    <row r="223" spans="1:3" x14ac:dyDescent="0.25">
      <c r="A223" s="19">
        <v>44305.770833333336</v>
      </c>
      <c r="B223">
        <v>20.2</v>
      </c>
      <c r="C223">
        <v>58</v>
      </c>
    </row>
    <row r="224" spans="1:3" x14ac:dyDescent="0.25">
      <c r="A224" s="19">
        <v>44305.774305555555</v>
      </c>
      <c r="B224">
        <v>20.2</v>
      </c>
      <c r="C224">
        <v>58</v>
      </c>
    </row>
    <row r="225" spans="1:3" x14ac:dyDescent="0.25">
      <c r="A225" s="19">
        <v>44305.777777777781</v>
      </c>
      <c r="B225">
        <v>20.2</v>
      </c>
      <c r="C225">
        <v>58</v>
      </c>
    </row>
    <row r="226" spans="1:3" x14ac:dyDescent="0.25">
      <c r="A226" s="19">
        <v>44305.78125</v>
      </c>
      <c r="B226">
        <v>20.2</v>
      </c>
      <c r="C226">
        <v>57.9</v>
      </c>
    </row>
    <row r="227" spans="1:3" x14ac:dyDescent="0.25">
      <c r="A227" s="19">
        <v>44305.784722222219</v>
      </c>
      <c r="B227">
        <v>20.3</v>
      </c>
      <c r="C227">
        <v>57.8</v>
      </c>
    </row>
    <row r="228" spans="1:3" x14ac:dyDescent="0.25">
      <c r="A228" s="19">
        <v>44305.788194444445</v>
      </c>
      <c r="B228">
        <v>20.2</v>
      </c>
      <c r="C228">
        <v>57.9</v>
      </c>
    </row>
    <row r="229" spans="1:3" x14ac:dyDescent="0.25">
      <c r="A229" s="19">
        <v>44305.791666666664</v>
      </c>
      <c r="B229">
        <v>20.2</v>
      </c>
      <c r="C229">
        <v>57.9</v>
      </c>
    </row>
    <row r="230" spans="1:3" x14ac:dyDescent="0.25">
      <c r="A230" s="19">
        <v>44305.795138888891</v>
      </c>
      <c r="B230">
        <v>20.2</v>
      </c>
      <c r="C230">
        <v>57.9</v>
      </c>
    </row>
    <row r="231" spans="1:3" x14ac:dyDescent="0.25">
      <c r="A231" s="19">
        <v>44305.798611111109</v>
      </c>
      <c r="B231">
        <v>20.2</v>
      </c>
      <c r="C231">
        <v>57.9</v>
      </c>
    </row>
    <row r="232" spans="1:3" x14ac:dyDescent="0.25">
      <c r="A232" s="19">
        <v>44305.802083333336</v>
      </c>
      <c r="B232">
        <v>20.3</v>
      </c>
      <c r="C232">
        <v>57.7</v>
      </c>
    </row>
    <row r="233" spans="1:3" x14ac:dyDescent="0.25">
      <c r="A233" s="19">
        <v>44305.805555555555</v>
      </c>
      <c r="B233">
        <v>20.3</v>
      </c>
      <c r="C233">
        <v>57.7</v>
      </c>
    </row>
    <row r="234" spans="1:3" x14ac:dyDescent="0.25">
      <c r="A234" s="19">
        <v>44305.809027777781</v>
      </c>
      <c r="B234">
        <v>20.3</v>
      </c>
      <c r="C234">
        <v>57.8</v>
      </c>
    </row>
    <row r="235" spans="1:3" x14ac:dyDescent="0.25">
      <c r="A235" s="19">
        <v>44305.8125</v>
      </c>
      <c r="B235">
        <v>20.3</v>
      </c>
      <c r="C235">
        <v>57.6</v>
      </c>
    </row>
    <row r="236" spans="1:3" x14ac:dyDescent="0.25">
      <c r="A236" s="19">
        <v>44305.815972222219</v>
      </c>
      <c r="B236">
        <v>20.3</v>
      </c>
      <c r="C236">
        <v>57.8</v>
      </c>
    </row>
    <row r="237" spans="1:3" x14ac:dyDescent="0.25">
      <c r="A237" s="19">
        <v>44305.819444444445</v>
      </c>
      <c r="B237">
        <v>20.3</v>
      </c>
      <c r="C237">
        <v>57.6</v>
      </c>
    </row>
    <row r="238" spans="1:3" x14ac:dyDescent="0.25">
      <c r="A238" s="19">
        <v>44305.822916666664</v>
      </c>
      <c r="B238">
        <v>20.3</v>
      </c>
      <c r="C238">
        <v>57.5</v>
      </c>
    </row>
    <row r="239" spans="1:3" x14ac:dyDescent="0.25">
      <c r="A239" s="19">
        <v>44305.826388888891</v>
      </c>
      <c r="B239">
        <v>20.399999999999999</v>
      </c>
      <c r="C239">
        <v>57.4</v>
      </c>
    </row>
    <row r="240" spans="1:3" x14ac:dyDescent="0.25">
      <c r="A240" s="19">
        <v>44305.829861111109</v>
      </c>
      <c r="B240">
        <v>20.399999999999999</v>
      </c>
      <c r="C240">
        <v>57.4</v>
      </c>
    </row>
    <row r="241" spans="1:3" x14ac:dyDescent="0.25">
      <c r="A241" s="19">
        <v>44305.833333333336</v>
      </c>
      <c r="B241">
        <v>20.399999999999999</v>
      </c>
      <c r="C241">
        <v>57.3</v>
      </c>
    </row>
    <row r="242" spans="1:3" x14ac:dyDescent="0.25">
      <c r="A242" s="19">
        <v>44305.836805555555</v>
      </c>
      <c r="B242">
        <v>20.3</v>
      </c>
      <c r="C242">
        <v>57.5</v>
      </c>
    </row>
    <row r="243" spans="1:3" x14ac:dyDescent="0.25">
      <c r="A243" s="19">
        <v>44305.840277777781</v>
      </c>
      <c r="B243">
        <v>20.3</v>
      </c>
      <c r="C243">
        <v>57.3</v>
      </c>
    </row>
    <row r="244" spans="1:3" x14ac:dyDescent="0.25">
      <c r="A244" s="19">
        <v>44305.84375</v>
      </c>
      <c r="B244">
        <v>20.3</v>
      </c>
      <c r="C244">
        <v>57.4</v>
      </c>
    </row>
    <row r="245" spans="1:3" x14ac:dyDescent="0.25">
      <c r="A245" s="19">
        <v>44305.847222222219</v>
      </c>
      <c r="B245">
        <v>20.3</v>
      </c>
      <c r="C245">
        <v>57.3</v>
      </c>
    </row>
    <row r="246" spans="1:3" x14ac:dyDescent="0.25">
      <c r="A246" s="19">
        <v>44305.850694444445</v>
      </c>
      <c r="B246">
        <v>20.399999999999999</v>
      </c>
      <c r="C246">
        <v>57.2</v>
      </c>
    </row>
    <row r="247" spans="1:3" x14ac:dyDescent="0.25">
      <c r="A247" s="19">
        <v>44305.854166666664</v>
      </c>
      <c r="B247">
        <v>20.399999999999999</v>
      </c>
      <c r="C247">
        <v>57.1</v>
      </c>
    </row>
    <row r="248" spans="1:3" x14ac:dyDescent="0.25">
      <c r="A248" s="19">
        <v>44305.857638888891</v>
      </c>
      <c r="B248">
        <v>20.399999999999999</v>
      </c>
      <c r="C248">
        <v>57</v>
      </c>
    </row>
    <row r="249" spans="1:3" x14ac:dyDescent="0.25">
      <c r="A249" s="19">
        <v>44305.861111111109</v>
      </c>
      <c r="B249">
        <v>20.399999999999999</v>
      </c>
      <c r="C249">
        <v>57</v>
      </c>
    </row>
    <row r="250" spans="1:3" x14ac:dyDescent="0.25">
      <c r="A250" s="19">
        <v>44305.864583333336</v>
      </c>
      <c r="B250">
        <v>20.3</v>
      </c>
      <c r="C250">
        <v>57.1</v>
      </c>
    </row>
    <row r="251" spans="1:3" x14ac:dyDescent="0.25">
      <c r="A251" s="19">
        <v>44305.868055555555</v>
      </c>
      <c r="B251">
        <v>20.399999999999999</v>
      </c>
      <c r="C251">
        <v>57</v>
      </c>
    </row>
    <row r="252" spans="1:3" x14ac:dyDescent="0.25">
      <c r="A252" s="19">
        <v>44305.871527777781</v>
      </c>
      <c r="B252">
        <v>20.399999999999999</v>
      </c>
      <c r="C252">
        <v>57</v>
      </c>
    </row>
    <row r="253" spans="1:3" x14ac:dyDescent="0.25">
      <c r="A253" s="19">
        <v>44305.875</v>
      </c>
      <c r="B253">
        <v>20.3</v>
      </c>
      <c r="C253">
        <v>56.9</v>
      </c>
    </row>
    <row r="254" spans="1:3" x14ac:dyDescent="0.25">
      <c r="A254" s="19">
        <v>44305.878472222219</v>
      </c>
      <c r="B254">
        <v>20.399999999999999</v>
      </c>
      <c r="C254">
        <v>56.9</v>
      </c>
    </row>
    <row r="255" spans="1:3" x14ac:dyDescent="0.25">
      <c r="A255" s="19">
        <v>44305.881944444445</v>
      </c>
      <c r="B255">
        <v>20.3</v>
      </c>
      <c r="C255">
        <v>56.9</v>
      </c>
    </row>
    <row r="256" spans="1:3" x14ac:dyDescent="0.25">
      <c r="A256" s="19">
        <v>44305.885416666664</v>
      </c>
      <c r="B256">
        <v>20.399999999999999</v>
      </c>
      <c r="C256">
        <v>56.8</v>
      </c>
    </row>
    <row r="257" spans="1:3" x14ac:dyDescent="0.25">
      <c r="A257" s="19">
        <v>44305.888888888891</v>
      </c>
      <c r="B257">
        <v>20.399999999999999</v>
      </c>
      <c r="C257">
        <v>56.8</v>
      </c>
    </row>
    <row r="258" spans="1:3" x14ac:dyDescent="0.25">
      <c r="A258" s="19">
        <v>44305.892361111109</v>
      </c>
      <c r="B258">
        <v>20.399999999999999</v>
      </c>
      <c r="C258">
        <v>56.8</v>
      </c>
    </row>
    <row r="259" spans="1:3" x14ac:dyDescent="0.25">
      <c r="A259" s="19">
        <v>44305.895833333336</v>
      </c>
      <c r="B259">
        <v>20.3</v>
      </c>
      <c r="C259">
        <v>57</v>
      </c>
    </row>
    <row r="260" spans="1:3" x14ac:dyDescent="0.25">
      <c r="A260" s="19">
        <v>44305.899305555555</v>
      </c>
      <c r="B260">
        <v>20.3</v>
      </c>
      <c r="C260">
        <v>56.9</v>
      </c>
    </row>
    <row r="261" spans="1:3" x14ac:dyDescent="0.25">
      <c r="A261" s="19">
        <v>44305.902777777781</v>
      </c>
      <c r="B261">
        <v>20.399999999999999</v>
      </c>
      <c r="C261">
        <v>56.8</v>
      </c>
    </row>
    <row r="262" spans="1:3" x14ac:dyDescent="0.25">
      <c r="A262" s="19">
        <v>44305.90625</v>
      </c>
      <c r="B262">
        <v>20.399999999999999</v>
      </c>
      <c r="C262">
        <v>56.8</v>
      </c>
    </row>
    <row r="263" spans="1:3" x14ac:dyDescent="0.25">
      <c r="A263" s="19">
        <v>44305.909722222219</v>
      </c>
      <c r="B263">
        <v>20.399999999999999</v>
      </c>
      <c r="C263">
        <v>56.9</v>
      </c>
    </row>
    <row r="264" spans="1:3" x14ac:dyDescent="0.25">
      <c r="A264" s="19">
        <v>44305.913194444445</v>
      </c>
      <c r="B264">
        <v>20.3</v>
      </c>
      <c r="C264">
        <v>56.9</v>
      </c>
    </row>
    <row r="265" spans="1:3" x14ac:dyDescent="0.25">
      <c r="A265" s="19">
        <v>44305.916666666664</v>
      </c>
      <c r="B265">
        <v>20.3</v>
      </c>
      <c r="C265">
        <v>57</v>
      </c>
    </row>
    <row r="266" spans="1:3" x14ac:dyDescent="0.25">
      <c r="A266" s="19">
        <v>44305.920138888891</v>
      </c>
      <c r="B266">
        <v>20.399999999999999</v>
      </c>
      <c r="C266">
        <v>56.7</v>
      </c>
    </row>
    <row r="267" spans="1:3" x14ac:dyDescent="0.25">
      <c r="A267" s="19">
        <v>44305.923611111109</v>
      </c>
      <c r="B267">
        <v>20.399999999999999</v>
      </c>
      <c r="C267">
        <v>56.8</v>
      </c>
    </row>
    <row r="268" spans="1:3" x14ac:dyDescent="0.25">
      <c r="A268" s="19">
        <v>44305.927083333336</v>
      </c>
      <c r="B268">
        <v>20.3</v>
      </c>
      <c r="C268">
        <v>56.9</v>
      </c>
    </row>
    <row r="269" spans="1:3" x14ac:dyDescent="0.25">
      <c r="A269" s="19">
        <v>44305.930555555555</v>
      </c>
      <c r="B269">
        <v>20.3</v>
      </c>
      <c r="C269">
        <v>57</v>
      </c>
    </row>
    <row r="270" spans="1:3" x14ac:dyDescent="0.25">
      <c r="A270" s="19">
        <v>44305.934027777781</v>
      </c>
      <c r="B270">
        <v>20.3</v>
      </c>
      <c r="C270">
        <v>57</v>
      </c>
    </row>
    <row r="271" spans="1:3" x14ac:dyDescent="0.25">
      <c r="A271" s="19">
        <v>44305.9375</v>
      </c>
      <c r="B271">
        <v>20.3</v>
      </c>
      <c r="C271">
        <v>57.1</v>
      </c>
    </row>
    <row r="272" spans="1:3" x14ac:dyDescent="0.25">
      <c r="A272" s="19">
        <v>44305.940972222219</v>
      </c>
      <c r="B272">
        <v>20.3</v>
      </c>
      <c r="C272">
        <v>57.1</v>
      </c>
    </row>
    <row r="273" spans="1:3" x14ac:dyDescent="0.25">
      <c r="A273" s="19">
        <v>44305.944444444445</v>
      </c>
      <c r="B273">
        <v>20.3</v>
      </c>
      <c r="C273">
        <v>57.1</v>
      </c>
    </row>
    <row r="274" spans="1:3" x14ac:dyDescent="0.25">
      <c r="A274" s="19">
        <v>44305.947916666664</v>
      </c>
      <c r="B274">
        <v>20.3</v>
      </c>
      <c r="C274">
        <v>57</v>
      </c>
    </row>
    <row r="275" spans="1:3" x14ac:dyDescent="0.25">
      <c r="A275" s="19">
        <v>44305.951388888891</v>
      </c>
      <c r="B275">
        <v>20.3</v>
      </c>
      <c r="C275">
        <v>56.9</v>
      </c>
    </row>
    <row r="276" spans="1:3" x14ac:dyDescent="0.25">
      <c r="A276" s="19">
        <v>44305.954861111109</v>
      </c>
      <c r="B276">
        <v>20.3</v>
      </c>
      <c r="C276">
        <v>57</v>
      </c>
    </row>
    <row r="277" spans="1:3" x14ac:dyDescent="0.25">
      <c r="A277" s="19">
        <v>44305.958333333336</v>
      </c>
      <c r="B277">
        <v>20.3</v>
      </c>
      <c r="C277">
        <v>57.1</v>
      </c>
    </row>
    <row r="278" spans="1:3" x14ac:dyDescent="0.25">
      <c r="A278" s="19">
        <v>44305.961805555555</v>
      </c>
      <c r="B278">
        <v>20.3</v>
      </c>
      <c r="C278">
        <v>56.9</v>
      </c>
    </row>
    <row r="279" spans="1:3" x14ac:dyDescent="0.25">
      <c r="A279" s="19">
        <v>44305.965277777781</v>
      </c>
      <c r="B279">
        <v>20.3</v>
      </c>
      <c r="C279">
        <v>56.9</v>
      </c>
    </row>
    <row r="280" spans="1:3" x14ac:dyDescent="0.25">
      <c r="A280" s="19">
        <v>44305.96875</v>
      </c>
      <c r="B280">
        <v>20.3</v>
      </c>
      <c r="C280">
        <v>57</v>
      </c>
    </row>
    <row r="281" spans="1:3" x14ac:dyDescent="0.25">
      <c r="A281" s="19">
        <v>44305.972222222219</v>
      </c>
      <c r="B281">
        <v>20.3</v>
      </c>
      <c r="C281">
        <v>57</v>
      </c>
    </row>
    <row r="282" spans="1:3" x14ac:dyDescent="0.25">
      <c r="A282" s="19">
        <v>44305.975694444445</v>
      </c>
      <c r="B282">
        <v>20.3</v>
      </c>
      <c r="C282">
        <v>57.1</v>
      </c>
    </row>
    <row r="283" spans="1:3" x14ac:dyDescent="0.25">
      <c r="A283" s="19">
        <v>44305.979166666664</v>
      </c>
      <c r="B283">
        <v>20.2</v>
      </c>
      <c r="C283">
        <v>57.1</v>
      </c>
    </row>
    <row r="284" spans="1:3" x14ac:dyDescent="0.25">
      <c r="A284" s="19">
        <v>44305.982638888891</v>
      </c>
      <c r="B284">
        <v>20.3</v>
      </c>
      <c r="C284">
        <v>57</v>
      </c>
    </row>
    <row r="285" spans="1:3" x14ac:dyDescent="0.25">
      <c r="A285" s="19">
        <v>44305.986111111109</v>
      </c>
      <c r="B285">
        <v>20.3</v>
      </c>
      <c r="C285">
        <v>57</v>
      </c>
    </row>
    <row r="286" spans="1:3" x14ac:dyDescent="0.25">
      <c r="A286" s="19">
        <v>44305.989583333336</v>
      </c>
      <c r="B286">
        <v>20.3</v>
      </c>
      <c r="C286">
        <v>57</v>
      </c>
    </row>
    <row r="287" spans="1:3" x14ac:dyDescent="0.25">
      <c r="A287" s="19">
        <v>44305.993055555555</v>
      </c>
      <c r="B287">
        <v>20.3</v>
      </c>
      <c r="C287">
        <v>57</v>
      </c>
    </row>
    <row r="288" spans="1:3" x14ac:dyDescent="0.25">
      <c r="A288" s="19">
        <v>44305.996527777781</v>
      </c>
      <c r="B288">
        <v>20.3</v>
      </c>
      <c r="C288">
        <v>57</v>
      </c>
    </row>
    <row r="289" spans="1:3" x14ac:dyDescent="0.25">
      <c r="A289" s="19">
        <v>44306</v>
      </c>
      <c r="B289">
        <v>20.3</v>
      </c>
      <c r="C289">
        <v>57</v>
      </c>
    </row>
    <row r="290" spans="1:3" x14ac:dyDescent="0.25">
      <c r="A290" s="19">
        <v>44306.003472222219</v>
      </c>
      <c r="B290">
        <v>20.3</v>
      </c>
      <c r="C290">
        <v>56.9</v>
      </c>
    </row>
    <row r="291" spans="1:3" x14ac:dyDescent="0.25">
      <c r="A291" s="19">
        <v>44306.006944444445</v>
      </c>
      <c r="B291">
        <v>20.3</v>
      </c>
      <c r="C291">
        <v>56.9</v>
      </c>
    </row>
    <row r="292" spans="1:3" x14ac:dyDescent="0.25">
      <c r="A292" s="19">
        <v>44306.010416666664</v>
      </c>
      <c r="B292">
        <v>20.3</v>
      </c>
      <c r="C292">
        <v>57</v>
      </c>
    </row>
    <row r="293" spans="1:3" x14ac:dyDescent="0.25">
      <c r="A293" s="19">
        <v>44306.013888888891</v>
      </c>
      <c r="B293">
        <v>20.3</v>
      </c>
      <c r="C293">
        <v>56.9</v>
      </c>
    </row>
    <row r="294" spans="1:3" x14ac:dyDescent="0.25">
      <c r="A294" s="19">
        <v>44306.017361111109</v>
      </c>
      <c r="B294">
        <v>20.3</v>
      </c>
      <c r="C294">
        <v>57</v>
      </c>
    </row>
    <row r="295" spans="1:3" x14ac:dyDescent="0.25">
      <c r="A295" s="19">
        <v>44306.020833333336</v>
      </c>
      <c r="B295">
        <v>20.3</v>
      </c>
      <c r="C295">
        <v>56.9</v>
      </c>
    </row>
    <row r="296" spans="1:3" x14ac:dyDescent="0.25">
      <c r="A296" s="19">
        <v>44306.024305555555</v>
      </c>
      <c r="B296">
        <v>20.3</v>
      </c>
      <c r="C296">
        <v>56.9</v>
      </c>
    </row>
    <row r="297" spans="1:3" x14ac:dyDescent="0.25">
      <c r="A297" s="19">
        <v>44306.027777777781</v>
      </c>
      <c r="B297">
        <v>20.3</v>
      </c>
      <c r="C297">
        <v>56.8</v>
      </c>
    </row>
    <row r="298" spans="1:3" x14ac:dyDescent="0.25">
      <c r="A298" s="19">
        <v>44306.03125</v>
      </c>
      <c r="B298">
        <v>20.3</v>
      </c>
      <c r="C298">
        <v>56.7</v>
      </c>
    </row>
    <row r="299" spans="1:3" x14ac:dyDescent="0.25">
      <c r="A299" s="19">
        <v>44306.034722222219</v>
      </c>
      <c r="B299">
        <v>20.3</v>
      </c>
      <c r="C299">
        <v>56.8</v>
      </c>
    </row>
    <row r="300" spans="1:3" x14ac:dyDescent="0.25">
      <c r="A300" s="19">
        <v>44306.038194444445</v>
      </c>
      <c r="B300">
        <v>20.3</v>
      </c>
      <c r="C300">
        <v>56.8</v>
      </c>
    </row>
    <row r="301" spans="1:3" x14ac:dyDescent="0.25">
      <c r="A301" s="19">
        <v>44306.041666666664</v>
      </c>
      <c r="B301">
        <v>20.3</v>
      </c>
      <c r="C301">
        <v>56.8</v>
      </c>
    </row>
    <row r="302" spans="1:3" x14ac:dyDescent="0.25">
      <c r="A302" s="19">
        <v>44306.045138888891</v>
      </c>
      <c r="B302">
        <v>20.399999999999999</v>
      </c>
      <c r="C302">
        <v>56.7</v>
      </c>
    </row>
    <row r="303" spans="1:3" x14ac:dyDescent="0.25">
      <c r="A303" s="19">
        <v>44306.048611111109</v>
      </c>
      <c r="B303">
        <v>20.3</v>
      </c>
      <c r="C303">
        <v>56.7</v>
      </c>
    </row>
    <row r="304" spans="1:3" x14ac:dyDescent="0.25">
      <c r="A304" s="19">
        <v>44306.052083333336</v>
      </c>
      <c r="B304">
        <v>20.3</v>
      </c>
      <c r="C304">
        <v>56.9</v>
      </c>
    </row>
    <row r="305" spans="1:3" x14ac:dyDescent="0.25">
      <c r="A305" s="19">
        <v>44306.055555555555</v>
      </c>
      <c r="B305">
        <v>20.3</v>
      </c>
      <c r="C305">
        <v>56.9</v>
      </c>
    </row>
    <row r="306" spans="1:3" x14ac:dyDescent="0.25">
      <c r="A306" s="19">
        <v>44306.059027777781</v>
      </c>
      <c r="B306">
        <v>20.3</v>
      </c>
      <c r="C306">
        <v>56.8</v>
      </c>
    </row>
    <row r="307" spans="1:3" x14ac:dyDescent="0.25">
      <c r="A307" s="19">
        <v>44306.0625</v>
      </c>
      <c r="B307">
        <v>20.3</v>
      </c>
      <c r="C307">
        <v>56.8</v>
      </c>
    </row>
    <row r="308" spans="1:3" x14ac:dyDescent="0.25">
      <c r="A308" s="19">
        <v>44306.065972222219</v>
      </c>
      <c r="B308">
        <v>20.3</v>
      </c>
      <c r="C308">
        <v>56.8</v>
      </c>
    </row>
    <row r="309" spans="1:3" x14ac:dyDescent="0.25">
      <c r="A309" s="19">
        <v>44306.069444444445</v>
      </c>
      <c r="B309">
        <v>20.3</v>
      </c>
      <c r="C309">
        <v>56.8</v>
      </c>
    </row>
    <row r="310" spans="1:3" x14ac:dyDescent="0.25">
      <c r="A310" s="19">
        <v>44306.072916666664</v>
      </c>
      <c r="B310">
        <v>20.3</v>
      </c>
      <c r="C310">
        <v>56.8</v>
      </c>
    </row>
    <row r="311" spans="1:3" x14ac:dyDescent="0.25">
      <c r="A311" s="19">
        <v>44306.076388888891</v>
      </c>
      <c r="B311">
        <v>20.3</v>
      </c>
      <c r="C311">
        <v>56.8</v>
      </c>
    </row>
    <row r="312" spans="1:3" x14ac:dyDescent="0.25">
      <c r="A312" s="19">
        <v>44306.079861111109</v>
      </c>
      <c r="B312">
        <v>20.3</v>
      </c>
      <c r="C312">
        <v>56.6</v>
      </c>
    </row>
    <row r="313" spans="1:3" x14ac:dyDescent="0.25">
      <c r="A313" s="19">
        <v>44306.083333333336</v>
      </c>
      <c r="B313">
        <v>20.3</v>
      </c>
      <c r="C313">
        <v>56.8</v>
      </c>
    </row>
    <row r="314" spans="1:3" x14ac:dyDescent="0.25">
      <c r="A314" s="19">
        <v>44306.086805555555</v>
      </c>
      <c r="B314">
        <v>20.399999999999999</v>
      </c>
      <c r="C314">
        <v>56.8</v>
      </c>
    </row>
    <row r="315" spans="1:3" x14ac:dyDescent="0.25">
      <c r="A315" s="19">
        <v>44306.090277777781</v>
      </c>
      <c r="B315">
        <v>20.3</v>
      </c>
      <c r="C315">
        <v>56.7</v>
      </c>
    </row>
    <row r="316" spans="1:3" x14ac:dyDescent="0.25">
      <c r="A316" s="19">
        <v>44306.09375</v>
      </c>
      <c r="B316">
        <v>20.399999999999999</v>
      </c>
      <c r="C316">
        <v>56.7</v>
      </c>
    </row>
    <row r="317" spans="1:3" x14ac:dyDescent="0.25">
      <c r="A317" s="19">
        <v>44306.097222222219</v>
      </c>
      <c r="B317">
        <v>20.399999999999999</v>
      </c>
      <c r="C317">
        <v>56.7</v>
      </c>
    </row>
    <row r="318" spans="1:3" x14ac:dyDescent="0.25">
      <c r="A318" s="19">
        <v>44306.100694444445</v>
      </c>
      <c r="B318">
        <v>20.3</v>
      </c>
      <c r="C318">
        <v>56.9</v>
      </c>
    </row>
    <row r="319" spans="1:3" x14ac:dyDescent="0.25">
      <c r="A319" s="19">
        <v>44306.104166666664</v>
      </c>
      <c r="B319">
        <v>20.399999999999999</v>
      </c>
      <c r="C319">
        <v>56.8</v>
      </c>
    </row>
    <row r="320" spans="1:3" x14ac:dyDescent="0.25">
      <c r="A320" s="19">
        <v>44306.107638888891</v>
      </c>
      <c r="B320">
        <v>20.3</v>
      </c>
      <c r="C320">
        <v>56.9</v>
      </c>
    </row>
    <row r="321" spans="1:3" x14ac:dyDescent="0.25">
      <c r="A321" s="19">
        <v>44306.111111111109</v>
      </c>
      <c r="B321">
        <v>20.399999999999999</v>
      </c>
      <c r="C321">
        <v>56.9</v>
      </c>
    </row>
    <row r="322" spans="1:3" x14ac:dyDescent="0.25">
      <c r="A322" s="19">
        <v>44306.114583333336</v>
      </c>
      <c r="B322">
        <v>20.3</v>
      </c>
      <c r="C322">
        <v>57</v>
      </c>
    </row>
    <row r="323" spans="1:3" x14ac:dyDescent="0.25">
      <c r="A323" s="19">
        <v>44306.118055555555</v>
      </c>
      <c r="B323">
        <v>20.3</v>
      </c>
      <c r="C323">
        <v>57</v>
      </c>
    </row>
    <row r="324" spans="1:3" x14ac:dyDescent="0.25">
      <c r="A324" s="19">
        <v>44306.121527777781</v>
      </c>
      <c r="B324">
        <v>20.3</v>
      </c>
      <c r="C324">
        <v>57</v>
      </c>
    </row>
    <row r="325" spans="1:3" x14ac:dyDescent="0.25">
      <c r="A325" s="19">
        <v>44306.125</v>
      </c>
      <c r="B325">
        <v>20.3</v>
      </c>
      <c r="C325">
        <v>57</v>
      </c>
    </row>
    <row r="326" spans="1:3" x14ac:dyDescent="0.25">
      <c r="A326" s="19">
        <v>44306.128472222219</v>
      </c>
      <c r="B326">
        <v>20.3</v>
      </c>
      <c r="C326">
        <v>57</v>
      </c>
    </row>
    <row r="327" spans="1:3" x14ac:dyDescent="0.25">
      <c r="A327" s="19">
        <v>44306.131944444445</v>
      </c>
      <c r="B327">
        <v>20.3</v>
      </c>
      <c r="C327">
        <v>57.1</v>
      </c>
    </row>
    <row r="328" spans="1:3" x14ac:dyDescent="0.25">
      <c r="A328" s="19">
        <v>44306.135416666664</v>
      </c>
      <c r="B328">
        <v>20.3</v>
      </c>
      <c r="C328">
        <v>57.1</v>
      </c>
    </row>
    <row r="329" spans="1:3" x14ac:dyDescent="0.25">
      <c r="A329" s="19">
        <v>44306.138888888891</v>
      </c>
      <c r="B329">
        <v>20.3</v>
      </c>
      <c r="C329">
        <v>57.1</v>
      </c>
    </row>
    <row r="330" spans="1:3" x14ac:dyDescent="0.25">
      <c r="A330" s="19">
        <v>44306.142361111109</v>
      </c>
      <c r="B330">
        <v>20.3</v>
      </c>
      <c r="C330">
        <v>57.2</v>
      </c>
    </row>
    <row r="331" spans="1:3" x14ac:dyDescent="0.25">
      <c r="A331" s="19">
        <v>44306.145833333336</v>
      </c>
      <c r="B331">
        <v>20.2</v>
      </c>
      <c r="C331">
        <v>57.2</v>
      </c>
    </row>
    <row r="332" spans="1:3" x14ac:dyDescent="0.25">
      <c r="A332" s="19">
        <v>44306.149305555555</v>
      </c>
      <c r="B332">
        <v>20.3</v>
      </c>
      <c r="C332">
        <v>57.2</v>
      </c>
    </row>
    <row r="333" spans="1:3" x14ac:dyDescent="0.25">
      <c r="A333" s="19">
        <v>44306.152777777781</v>
      </c>
      <c r="B333">
        <v>20.3</v>
      </c>
      <c r="C333">
        <v>57.2</v>
      </c>
    </row>
    <row r="334" spans="1:3" x14ac:dyDescent="0.25">
      <c r="A334" s="19">
        <v>44306.15625</v>
      </c>
      <c r="B334">
        <v>20.3</v>
      </c>
      <c r="C334">
        <v>57.2</v>
      </c>
    </row>
    <row r="335" spans="1:3" x14ac:dyDescent="0.25">
      <c r="A335" s="19">
        <v>44306.159722222219</v>
      </c>
      <c r="B335">
        <v>20.3</v>
      </c>
      <c r="C335">
        <v>57.2</v>
      </c>
    </row>
    <row r="336" spans="1:3" x14ac:dyDescent="0.25">
      <c r="A336" s="19">
        <v>44306.163194444445</v>
      </c>
      <c r="B336">
        <v>20.3</v>
      </c>
      <c r="C336">
        <v>57.3</v>
      </c>
    </row>
    <row r="337" spans="1:3" x14ac:dyDescent="0.25">
      <c r="A337" s="19">
        <v>44306.166666666664</v>
      </c>
      <c r="B337">
        <v>20.3</v>
      </c>
      <c r="C337">
        <v>57.2</v>
      </c>
    </row>
    <row r="338" spans="1:3" x14ac:dyDescent="0.25">
      <c r="A338" s="19">
        <v>44306.170138888891</v>
      </c>
      <c r="B338">
        <v>20.3</v>
      </c>
      <c r="C338">
        <v>57.2</v>
      </c>
    </row>
    <row r="339" spans="1:3" x14ac:dyDescent="0.25">
      <c r="A339" s="19">
        <v>44306.173611111109</v>
      </c>
      <c r="B339">
        <v>20.2</v>
      </c>
      <c r="C339">
        <v>57.3</v>
      </c>
    </row>
    <row r="340" spans="1:3" x14ac:dyDescent="0.25">
      <c r="A340" s="19">
        <v>44306.177083333336</v>
      </c>
      <c r="B340">
        <v>20.3</v>
      </c>
      <c r="C340">
        <v>57.2</v>
      </c>
    </row>
    <row r="341" spans="1:3" x14ac:dyDescent="0.25">
      <c r="A341" s="19">
        <v>44306.180555555555</v>
      </c>
      <c r="B341">
        <v>20.3</v>
      </c>
      <c r="C341">
        <v>57.2</v>
      </c>
    </row>
    <row r="342" spans="1:3" x14ac:dyDescent="0.25">
      <c r="A342" s="19">
        <v>44306.184027777781</v>
      </c>
      <c r="B342">
        <v>20.3</v>
      </c>
      <c r="C342">
        <v>57.1</v>
      </c>
    </row>
    <row r="343" spans="1:3" x14ac:dyDescent="0.25">
      <c r="A343" s="19">
        <v>44306.1875</v>
      </c>
      <c r="B343">
        <v>20.3</v>
      </c>
      <c r="C343">
        <v>57.1</v>
      </c>
    </row>
    <row r="344" spans="1:3" x14ac:dyDescent="0.25">
      <c r="A344" s="19">
        <v>44306.190972222219</v>
      </c>
      <c r="B344">
        <v>20.3</v>
      </c>
      <c r="C344">
        <v>57.3</v>
      </c>
    </row>
    <row r="345" spans="1:3" x14ac:dyDescent="0.25">
      <c r="A345" s="19">
        <v>44306.194444444445</v>
      </c>
      <c r="B345">
        <v>20.3</v>
      </c>
      <c r="C345">
        <v>57.3</v>
      </c>
    </row>
    <row r="346" spans="1:3" x14ac:dyDescent="0.25">
      <c r="A346" s="19">
        <v>44306.197916666664</v>
      </c>
      <c r="B346">
        <v>20.3</v>
      </c>
      <c r="C346">
        <v>57.2</v>
      </c>
    </row>
    <row r="347" spans="1:3" x14ac:dyDescent="0.25">
      <c r="A347" s="19">
        <v>44306.201388888891</v>
      </c>
      <c r="B347">
        <v>20.3</v>
      </c>
      <c r="C347">
        <v>57.1</v>
      </c>
    </row>
    <row r="348" spans="1:3" x14ac:dyDescent="0.25">
      <c r="A348" s="19">
        <v>44306.204861111109</v>
      </c>
      <c r="B348">
        <v>20.3</v>
      </c>
      <c r="C348">
        <v>57.1</v>
      </c>
    </row>
    <row r="349" spans="1:3" x14ac:dyDescent="0.25">
      <c r="A349" s="19">
        <v>44306.208333333336</v>
      </c>
      <c r="B349">
        <v>20.3</v>
      </c>
      <c r="C349">
        <v>57.1</v>
      </c>
    </row>
    <row r="350" spans="1:3" x14ac:dyDescent="0.25">
      <c r="A350" s="19">
        <v>44306.211805555555</v>
      </c>
      <c r="B350">
        <v>20.3</v>
      </c>
      <c r="C350">
        <v>57.2</v>
      </c>
    </row>
    <row r="351" spans="1:3" x14ac:dyDescent="0.25">
      <c r="A351" s="19">
        <v>44306.215277777781</v>
      </c>
      <c r="B351">
        <v>20.3</v>
      </c>
      <c r="C351">
        <v>57.3</v>
      </c>
    </row>
    <row r="352" spans="1:3" x14ac:dyDescent="0.25">
      <c r="A352" s="19">
        <v>44306.21875</v>
      </c>
      <c r="B352">
        <v>20.3</v>
      </c>
      <c r="C352">
        <v>57.2</v>
      </c>
    </row>
    <row r="353" spans="1:3" x14ac:dyDescent="0.25">
      <c r="A353" s="19">
        <v>44306.222222222219</v>
      </c>
      <c r="B353">
        <v>20.399999999999999</v>
      </c>
      <c r="C353">
        <v>57.1</v>
      </c>
    </row>
    <row r="354" spans="1:3" x14ac:dyDescent="0.25">
      <c r="A354" s="19">
        <v>44306.225694444445</v>
      </c>
      <c r="B354">
        <v>20.3</v>
      </c>
      <c r="C354">
        <v>57.1</v>
      </c>
    </row>
    <row r="355" spans="1:3" x14ac:dyDescent="0.25">
      <c r="A355" s="19">
        <v>44306.229166666664</v>
      </c>
      <c r="B355">
        <v>20.3</v>
      </c>
      <c r="C355">
        <v>57.1</v>
      </c>
    </row>
    <row r="356" spans="1:3" x14ac:dyDescent="0.25">
      <c r="A356" s="19">
        <v>44306.232638888891</v>
      </c>
      <c r="B356">
        <v>20.3</v>
      </c>
      <c r="C356">
        <v>57.2</v>
      </c>
    </row>
    <row r="357" spans="1:3" x14ac:dyDescent="0.25">
      <c r="A357" s="19">
        <v>44306.236111111109</v>
      </c>
      <c r="B357">
        <v>20.3</v>
      </c>
      <c r="C357">
        <v>57.1</v>
      </c>
    </row>
    <row r="358" spans="1:3" x14ac:dyDescent="0.25">
      <c r="A358" s="19">
        <v>44306.239583333336</v>
      </c>
      <c r="B358">
        <v>20.3</v>
      </c>
      <c r="C358">
        <v>57.1</v>
      </c>
    </row>
    <row r="359" spans="1:3" x14ac:dyDescent="0.25">
      <c r="A359" s="19">
        <v>44306.243055555555</v>
      </c>
      <c r="B359">
        <v>20.3</v>
      </c>
      <c r="C359">
        <v>57.1</v>
      </c>
    </row>
    <row r="360" spans="1:3" x14ac:dyDescent="0.25">
      <c r="A360" s="19">
        <v>44306.246527777781</v>
      </c>
      <c r="B360">
        <v>20.3</v>
      </c>
      <c r="C360">
        <v>57.1</v>
      </c>
    </row>
    <row r="361" spans="1:3" x14ac:dyDescent="0.25">
      <c r="A361" s="19">
        <v>44306.25</v>
      </c>
      <c r="B361">
        <v>20.3</v>
      </c>
      <c r="C361">
        <v>57.1</v>
      </c>
    </row>
    <row r="362" spans="1:3" x14ac:dyDescent="0.25">
      <c r="A362" s="19">
        <v>44306.253472222219</v>
      </c>
      <c r="B362">
        <v>20.3</v>
      </c>
      <c r="C362">
        <v>57.1</v>
      </c>
    </row>
    <row r="363" spans="1:3" x14ac:dyDescent="0.25">
      <c r="A363" s="19">
        <v>44306.256944444445</v>
      </c>
      <c r="B363">
        <v>20.3</v>
      </c>
      <c r="C363">
        <v>57</v>
      </c>
    </row>
    <row r="364" spans="1:3" x14ac:dyDescent="0.25">
      <c r="A364" s="19">
        <v>44306.260416666664</v>
      </c>
      <c r="B364">
        <v>20.3</v>
      </c>
      <c r="C364">
        <v>56.9</v>
      </c>
    </row>
    <row r="365" spans="1:3" x14ac:dyDescent="0.25">
      <c r="A365" s="19">
        <v>44306.263888888891</v>
      </c>
      <c r="B365">
        <v>20.399999999999999</v>
      </c>
      <c r="C365">
        <v>56.8</v>
      </c>
    </row>
    <row r="366" spans="1:3" x14ac:dyDescent="0.25">
      <c r="A366" s="19">
        <v>44306.267361111109</v>
      </c>
      <c r="B366">
        <v>20.399999999999999</v>
      </c>
      <c r="C366">
        <v>56.7</v>
      </c>
    </row>
    <row r="367" spans="1:3" x14ac:dyDescent="0.25">
      <c r="A367" s="19">
        <v>44306.270833333336</v>
      </c>
      <c r="B367">
        <v>20.3</v>
      </c>
      <c r="C367">
        <v>56.8</v>
      </c>
    </row>
    <row r="368" spans="1:3" x14ac:dyDescent="0.25">
      <c r="A368" s="19">
        <v>44306.274305555555</v>
      </c>
      <c r="B368">
        <v>20.3</v>
      </c>
      <c r="C368">
        <v>56.9</v>
      </c>
    </row>
    <row r="369" spans="1:3" x14ac:dyDescent="0.25">
      <c r="A369" s="19">
        <v>44306.277777777781</v>
      </c>
      <c r="B369">
        <v>20.3</v>
      </c>
      <c r="C369">
        <v>56.8</v>
      </c>
    </row>
    <row r="370" spans="1:3" x14ac:dyDescent="0.25">
      <c r="A370" s="19">
        <v>44306.28125</v>
      </c>
      <c r="B370">
        <v>20.3</v>
      </c>
      <c r="C370">
        <v>56.7</v>
      </c>
    </row>
    <row r="371" spans="1:3" x14ac:dyDescent="0.25">
      <c r="A371" s="19">
        <v>44306.284722222219</v>
      </c>
      <c r="B371">
        <v>20.399999999999999</v>
      </c>
      <c r="C371">
        <v>56.6</v>
      </c>
    </row>
    <row r="372" spans="1:3" x14ac:dyDescent="0.25">
      <c r="A372" s="19">
        <v>44306.288194444445</v>
      </c>
      <c r="B372">
        <v>20.3</v>
      </c>
      <c r="C372">
        <v>56.8</v>
      </c>
    </row>
    <row r="373" spans="1:3" x14ac:dyDescent="0.25">
      <c r="A373" s="19">
        <v>44306.291666666664</v>
      </c>
      <c r="B373">
        <v>20.3</v>
      </c>
      <c r="C373">
        <v>56.9</v>
      </c>
    </row>
    <row r="374" spans="1:3" x14ac:dyDescent="0.25">
      <c r="A374" s="19">
        <v>44306.295138888891</v>
      </c>
      <c r="B374">
        <v>20.3</v>
      </c>
      <c r="C374">
        <v>56.8</v>
      </c>
    </row>
    <row r="375" spans="1:3" x14ac:dyDescent="0.25">
      <c r="A375" s="19">
        <v>44306.298611111109</v>
      </c>
      <c r="B375">
        <v>20.3</v>
      </c>
      <c r="C375">
        <v>56.7</v>
      </c>
    </row>
    <row r="376" spans="1:3" x14ac:dyDescent="0.25">
      <c r="A376" s="19">
        <v>44306.302083333336</v>
      </c>
      <c r="B376">
        <v>20.399999999999999</v>
      </c>
      <c r="C376">
        <v>56.6</v>
      </c>
    </row>
    <row r="377" spans="1:3" x14ac:dyDescent="0.25">
      <c r="A377" s="19">
        <v>44306.305555555555</v>
      </c>
      <c r="B377">
        <v>20.3</v>
      </c>
      <c r="C377">
        <v>56.6</v>
      </c>
    </row>
    <row r="378" spans="1:3" x14ac:dyDescent="0.25">
      <c r="A378" s="19">
        <v>44306.309027777781</v>
      </c>
      <c r="B378">
        <v>20.3</v>
      </c>
      <c r="C378">
        <v>56.6</v>
      </c>
    </row>
    <row r="379" spans="1:3" x14ac:dyDescent="0.25">
      <c r="A379" s="19">
        <v>44306.3125</v>
      </c>
      <c r="B379">
        <v>20.3</v>
      </c>
      <c r="C379">
        <v>56.7</v>
      </c>
    </row>
    <row r="380" spans="1:3" x14ac:dyDescent="0.25">
      <c r="A380" s="19">
        <v>44306.315972222219</v>
      </c>
      <c r="B380">
        <v>20.3</v>
      </c>
      <c r="C380">
        <v>56.6</v>
      </c>
    </row>
    <row r="381" spans="1:3" x14ac:dyDescent="0.25">
      <c r="A381" s="19">
        <v>44306.319444444445</v>
      </c>
      <c r="B381">
        <v>20.3</v>
      </c>
      <c r="C381">
        <v>56.5</v>
      </c>
    </row>
    <row r="382" spans="1:3" x14ac:dyDescent="0.25">
      <c r="A382" s="19">
        <v>44306.322916666664</v>
      </c>
      <c r="B382">
        <v>20.3</v>
      </c>
      <c r="C382">
        <v>56.7</v>
      </c>
    </row>
    <row r="383" spans="1:3" x14ac:dyDescent="0.25">
      <c r="A383" s="19">
        <v>44306.326388888891</v>
      </c>
      <c r="B383">
        <v>20.3</v>
      </c>
      <c r="C383">
        <v>56.8</v>
      </c>
    </row>
    <row r="384" spans="1:3" x14ac:dyDescent="0.25">
      <c r="A384" s="19">
        <v>44306.329861111109</v>
      </c>
      <c r="B384">
        <v>20.3</v>
      </c>
      <c r="C384">
        <v>56.7</v>
      </c>
    </row>
    <row r="385" spans="1:3" x14ac:dyDescent="0.25">
      <c r="A385" s="19">
        <v>44306.333333333336</v>
      </c>
      <c r="B385">
        <v>20.399999999999999</v>
      </c>
      <c r="C385">
        <v>56.5</v>
      </c>
    </row>
    <row r="386" spans="1:3" x14ac:dyDescent="0.25">
      <c r="A386" s="19">
        <v>44306.336805555555</v>
      </c>
      <c r="B386">
        <v>20.399999999999999</v>
      </c>
      <c r="C386">
        <v>56.6</v>
      </c>
    </row>
    <row r="387" spans="1:3" x14ac:dyDescent="0.25">
      <c r="A387" s="19">
        <v>44306.340277777781</v>
      </c>
      <c r="B387">
        <v>20.3</v>
      </c>
      <c r="C387">
        <v>56.7</v>
      </c>
    </row>
    <row r="388" spans="1:3" x14ac:dyDescent="0.25">
      <c r="A388" s="19">
        <v>44306.34375</v>
      </c>
      <c r="B388">
        <v>20.399999999999999</v>
      </c>
      <c r="C388">
        <v>56.7</v>
      </c>
    </row>
    <row r="389" spans="1:3" x14ac:dyDescent="0.25">
      <c r="A389" s="19">
        <v>44306.347222222219</v>
      </c>
      <c r="B389">
        <v>20.3</v>
      </c>
      <c r="C389">
        <v>57</v>
      </c>
    </row>
    <row r="390" spans="1:3" x14ac:dyDescent="0.25">
      <c r="A390" s="19">
        <v>44306.350694444445</v>
      </c>
      <c r="B390">
        <v>20.3</v>
      </c>
      <c r="C390">
        <v>57.1</v>
      </c>
    </row>
    <row r="391" spans="1:3" x14ac:dyDescent="0.25">
      <c r="A391" s="19">
        <v>44306.354166666664</v>
      </c>
      <c r="B391">
        <v>20.3</v>
      </c>
      <c r="C391">
        <v>57.1</v>
      </c>
    </row>
    <row r="392" spans="1:3" x14ac:dyDescent="0.25">
      <c r="A392" s="19">
        <v>44306.357638888891</v>
      </c>
      <c r="B392">
        <v>20.3</v>
      </c>
      <c r="C392">
        <v>57.2</v>
      </c>
    </row>
    <row r="393" spans="1:3" x14ac:dyDescent="0.25">
      <c r="A393" s="19">
        <v>44306.361111111109</v>
      </c>
      <c r="B393">
        <v>20.3</v>
      </c>
      <c r="C393">
        <v>57.4</v>
      </c>
    </row>
    <row r="394" spans="1:3" x14ac:dyDescent="0.25">
      <c r="A394" s="19">
        <v>44306.364583333336</v>
      </c>
      <c r="B394">
        <v>20.3</v>
      </c>
      <c r="C394">
        <v>57.7</v>
      </c>
    </row>
    <row r="395" spans="1:3" x14ac:dyDescent="0.25">
      <c r="A395" s="19">
        <v>44306.368055555555</v>
      </c>
      <c r="B395">
        <v>20.3</v>
      </c>
      <c r="C395">
        <v>58</v>
      </c>
    </row>
    <row r="396" spans="1:3" x14ac:dyDescent="0.25">
      <c r="A396" s="19">
        <v>44306.371527777781</v>
      </c>
      <c r="B396">
        <v>20.2</v>
      </c>
      <c r="C396">
        <v>58.2</v>
      </c>
    </row>
    <row r="397" spans="1:3" x14ac:dyDescent="0.25">
      <c r="A397" s="19">
        <v>44306.375</v>
      </c>
      <c r="B397">
        <v>20.3</v>
      </c>
      <c r="C397">
        <v>57.9</v>
      </c>
    </row>
    <row r="398" spans="1:3" x14ac:dyDescent="0.25">
      <c r="A398" s="19">
        <v>44306.378472222219</v>
      </c>
      <c r="B398">
        <v>20.2</v>
      </c>
      <c r="C398">
        <v>57.9</v>
      </c>
    </row>
    <row r="399" spans="1:3" x14ac:dyDescent="0.25">
      <c r="A399" s="19">
        <v>44306.381944444445</v>
      </c>
      <c r="B399">
        <v>20.3</v>
      </c>
      <c r="C399">
        <v>57.6</v>
      </c>
    </row>
    <row r="400" spans="1:3" x14ac:dyDescent="0.25">
      <c r="A400" s="19">
        <v>44306.385416666664</v>
      </c>
      <c r="B400">
        <v>20.2</v>
      </c>
      <c r="C400">
        <v>57.8</v>
      </c>
    </row>
    <row r="401" spans="1:3" x14ac:dyDescent="0.25">
      <c r="A401" s="19">
        <v>44306.388888888891</v>
      </c>
      <c r="B401">
        <v>20.3</v>
      </c>
      <c r="C401">
        <v>57.6</v>
      </c>
    </row>
    <row r="402" spans="1:3" x14ac:dyDescent="0.25">
      <c r="A402" s="19">
        <v>44306.392361111109</v>
      </c>
      <c r="B402">
        <v>20.3</v>
      </c>
      <c r="C402">
        <v>57.5</v>
      </c>
    </row>
    <row r="403" spans="1:3" x14ac:dyDescent="0.25">
      <c r="A403" s="19">
        <v>44306.395833333336</v>
      </c>
      <c r="B403">
        <v>20.3</v>
      </c>
      <c r="C403">
        <v>57.5</v>
      </c>
    </row>
    <row r="404" spans="1:3" x14ac:dyDescent="0.25">
      <c r="A404" s="19">
        <v>44306.399305555555</v>
      </c>
      <c r="B404">
        <v>20.3</v>
      </c>
      <c r="C404">
        <v>57.4</v>
      </c>
    </row>
    <row r="405" spans="1:3" x14ac:dyDescent="0.25">
      <c r="A405" s="19">
        <v>44306.402777777781</v>
      </c>
      <c r="B405">
        <v>20.3</v>
      </c>
      <c r="C405">
        <v>57.3</v>
      </c>
    </row>
    <row r="406" spans="1:3" x14ac:dyDescent="0.25">
      <c r="A406" s="19">
        <v>44306.40625</v>
      </c>
      <c r="B406">
        <v>20.3</v>
      </c>
      <c r="C406">
        <v>57.4</v>
      </c>
    </row>
    <row r="407" spans="1:3" x14ac:dyDescent="0.25">
      <c r="A407" s="19">
        <v>44306.409722222219</v>
      </c>
      <c r="B407">
        <v>20.3</v>
      </c>
      <c r="C407">
        <v>57.5</v>
      </c>
    </row>
    <row r="408" spans="1:3" x14ac:dyDescent="0.25">
      <c r="A408" s="19">
        <v>44306.413194444445</v>
      </c>
      <c r="B408">
        <v>20.3</v>
      </c>
      <c r="C408">
        <v>57.3</v>
      </c>
    </row>
    <row r="409" spans="1:3" x14ac:dyDescent="0.25">
      <c r="A409" s="19">
        <v>44306.416666666664</v>
      </c>
      <c r="B409">
        <v>20.3</v>
      </c>
      <c r="C409">
        <v>57.3</v>
      </c>
    </row>
    <row r="410" spans="1:3" x14ac:dyDescent="0.25">
      <c r="A410" s="19">
        <v>44306.420138888891</v>
      </c>
      <c r="B410">
        <v>20.3</v>
      </c>
      <c r="C410">
        <v>57.3</v>
      </c>
    </row>
    <row r="411" spans="1:3" x14ac:dyDescent="0.25">
      <c r="A411" s="19">
        <v>44306.423611111109</v>
      </c>
      <c r="B411">
        <v>20.3</v>
      </c>
      <c r="C411">
        <v>57.3</v>
      </c>
    </row>
    <row r="412" spans="1:3" x14ac:dyDescent="0.25">
      <c r="A412" s="19">
        <v>44306.427083333336</v>
      </c>
      <c r="B412">
        <v>20.3</v>
      </c>
      <c r="C412">
        <v>57.3</v>
      </c>
    </row>
    <row r="413" spans="1:3" x14ac:dyDescent="0.25">
      <c r="A413" s="19">
        <v>44306.430555555555</v>
      </c>
      <c r="B413">
        <v>20.3</v>
      </c>
      <c r="C413">
        <v>57.3</v>
      </c>
    </row>
    <row r="414" spans="1:3" x14ac:dyDescent="0.25">
      <c r="A414" s="19">
        <v>44306.434027777781</v>
      </c>
      <c r="B414">
        <v>20.3</v>
      </c>
      <c r="C414">
        <v>57.3</v>
      </c>
    </row>
    <row r="415" spans="1:3" x14ac:dyDescent="0.25">
      <c r="A415" s="19">
        <v>44306.4375</v>
      </c>
      <c r="B415">
        <v>20.3</v>
      </c>
      <c r="C415">
        <v>57.3</v>
      </c>
    </row>
    <row r="416" spans="1:3" x14ac:dyDescent="0.25">
      <c r="A416" s="19">
        <v>44306.440972222219</v>
      </c>
      <c r="B416">
        <v>20.3</v>
      </c>
      <c r="C416">
        <v>57.3</v>
      </c>
    </row>
    <row r="417" spans="1:3" x14ac:dyDescent="0.25">
      <c r="A417" s="19">
        <v>44306.444444444445</v>
      </c>
      <c r="B417">
        <v>20.3</v>
      </c>
      <c r="C417">
        <v>57.4</v>
      </c>
    </row>
    <row r="418" spans="1:3" x14ac:dyDescent="0.25">
      <c r="A418" s="19">
        <v>44306.447916666664</v>
      </c>
      <c r="B418">
        <v>20.3</v>
      </c>
      <c r="C418">
        <v>57.3</v>
      </c>
    </row>
    <row r="419" spans="1:3" x14ac:dyDescent="0.25">
      <c r="A419" s="19">
        <v>44306.451388888891</v>
      </c>
      <c r="B419">
        <v>20.3</v>
      </c>
      <c r="C419">
        <v>57.3</v>
      </c>
    </row>
    <row r="420" spans="1:3" x14ac:dyDescent="0.25">
      <c r="A420" s="19">
        <v>44306.454861111109</v>
      </c>
      <c r="B420">
        <v>20.3</v>
      </c>
      <c r="C420">
        <v>57.4</v>
      </c>
    </row>
    <row r="421" spans="1:3" x14ac:dyDescent="0.25">
      <c r="A421" s="19">
        <v>44306.458333333336</v>
      </c>
      <c r="B421">
        <v>20.3</v>
      </c>
      <c r="C421">
        <v>57.3</v>
      </c>
    </row>
    <row r="422" spans="1:3" x14ac:dyDescent="0.25">
      <c r="A422" s="19">
        <v>44306.461805555555</v>
      </c>
      <c r="B422">
        <v>20.3</v>
      </c>
      <c r="C422">
        <v>57.3</v>
      </c>
    </row>
    <row r="423" spans="1:3" x14ac:dyDescent="0.25">
      <c r="A423" s="19">
        <v>44306.465277777781</v>
      </c>
      <c r="B423">
        <v>20.3</v>
      </c>
      <c r="C423">
        <v>57.3</v>
      </c>
    </row>
    <row r="424" spans="1:3" x14ac:dyDescent="0.25">
      <c r="A424" s="19">
        <v>44306.46875</v>
      </c>
      <c r="B424">
        <v>20.399999999999999</v>
      </c>
      <c r="C424">
        <v>57.1</v>
      </c>
    </row>
    <row r="425" spans="1:3" x14ac:dyDescent="0.25">
      <c r="A425" s="19">
        <v>44306.472222222219</v>
      </c>
      <c r="B425">
        <v>20.3</v>
      </c>
      <c r="C425">
        <v>57.2</v>
      </c>
    </row>
    <row r="426" spans="1:3" x14ac:dyDescent="0.25">
      <c r="A426" s="19">
        <v>44306.475694444445</v>
      </c>
      <c r="B426">
        <v>20.3</v>
      </c>
      <c r="C426">
        <v>57.1</v>
      </c>
    </row>
    <row r="427" spans="1:3" x14ac:dyDescent="0.25">
      <c r="A427" s="19">
        <v>44306.479166666664</v>
      </c>
      <c r="B427">
        <v>20.3</v>
      </c>
      <c r="C427">
        <v>57</v>
      </c>
    </row>
    <row r="428" spans="1:3" x14ac:dyDescent="0.25">
      <c r="A428" s="19">
        <v>44306.482638888891</v>
      </c>
      <c r="B428">
        <v>20.399999999999999</v>
      </c>
      <c r="C428">
        <v>57</v>
      </c>
    </row>
    <row r="429" spans="1:3" x14ac:dyDescent="0.25">
      <c r="A429" s="19">
        <v>44306.486111111109</v>
      </c>
      <c r="B429">
        <v>20.3</v>
      </c>
      <c r="C429">
        <v>56.9</v>
      </c>
    </row>
    <row r="430" spans="1:3" x14ac:dyDescent="0.25">
      <c r="A430" s="19">
        <v>44306.489583333336</v>
      </c>
      <c r="B430">
        <v>20.3</v>
      </c>
      <c r="C430">
        <v>56.9</v>
      </c>
    </row>
    <row r="431" spans="1:3" x14ac:dyDescent="0.25">
      <c r="A431" s="19">
        <v>44306.493055555555</v>
      </c>
      <c r="B431">
        <v>20.3</v>
      </c>
      <c r="C431">
        <v>57.1</v>
      </c>
    </row>
    <row r="432" spans="1:3" x14ac:dyDescent="0.25">
      <c r="A432" s="19">
        <v>44306.496527777781</v>
      </c>
      <c r="B432">
        <v>20.3</v>
      </c>
      <c r="C432">
        <v>57.2</v>
      </c>
    </row>
    <row r="433" spans="1:3" x14ac:dyDescent="0.25">
      <c r="A433" s="19">
        <v>44306.5</v>
      </c>
      <c r="B433">
        <v>20.3</v>
      </c>
      <c r="C433">
        <v>57</v>
      </c>
    </row>
    <row r="434" spans="1:3" x14ac:dyDescent="0.25">
      <c r="A434" s="19">
        <v>44306.503472222219</v>
      </c>
      <c r="B434">
        <v>20.3</v>
      </c>
      <c r="C434">
        <v>56.9</v>
      </c>
    </row>
    <row r="435" spans="1:3" x14ac:dyDescent="0.25">
      <c r="A435" s="19">
        <v>44306.506944444445</v>
      </c>
      <c r="B435">
        <v>20.3</v>
      </c>
      <c r="C435">
        <v>56.8</v>
      </c>
    </row>
    <row r="436" spans="1:3" x14ac:dyDescent="0.25">
      <c r="A436" s="19">
        <v>44306.510416666664</v>
      </c>
      <c r="B436">
        <v>20.3</v>
      </c>
      <c r="C436">
        <v>56.7</v>
      </c>
    </row>
    <row r="437" spans="1:3" x14ac:dyDescent="0.25">
      <c r="A437" s="19">
        <v>44306.513888888891</v>
      </c>
      <c r="B437">
        <v>20.399999999999999</v>
      </c>
      <c r="C437">
        <v>56.6</v>
      </c>
    </row>
    <row r="438" spans="1:3" x14ac:dyDescent="0.25">
      <c r="A438" s="19">
        <v>44306.517361111109</v>
      </c>
      <c r="B438">
        <v>20.3</v>
      </c>
      <c r="C438">
        <v>56.6</v>
      </c>
    </row>
    <row r="439" spans="1:3" x14ac:dyDescent="0.25">
      <c r="A439" s="19">
        <v>44306.520833333336</v>
      </c>
      <c r="B439">
        <v>20.399999999999999</v>
      </c>
      <c r="C439">
        <v>56.5</v>
      </c>
    </row>
    <row r="440" spans="1:3" x14ac:dyDescent="0.25">
      <c r="A440" s="19">
        <v>44306.524305555555</v>
      </c>
      <c r="B440">
        <v>20.3</v>
      </c>
      <c r="C440">
        <v>56.5</v>
      </c>
    </row>
    <row r="441" spans="1:3" x14ac:dyDescent="0.25">
      <c r="A441" s="19">
        <v>44306.527777777781</v>
      </c>
      <c r="B441">
        <v>20.3</v>
      </c>
      <c r="C441">
        <v>56.5</v>
      </c>
    </row>
    <row r="442" spans="1:3" x14ac:dyDescent="0.25">
      <c r="A442" s="19">
        <v>44306.53125</v>
      </c>
      <c r="B442">
        <v>20.399999999999999</v>
      </c>
      <c r="C442">
        <v>56.4</v>
      </c>
    </row>
    <row r="443" spans="1:3" x14ac:dyDescent="0.25">
      <c r="A443" s="19">
        <v>44306.534722222219</v>
      </c>
      <c r="B443">
        <v>20.3</v>
      </c>
      <c r="C443">
        <v>56.6</v>
      </c>
    </row>
    <row r="444" spans="1:3" x14ac:dyDescent="0.25">
      <c r="A444" s="19">
        <v>44306.538194444445</v>
      </c>
      <c r="B444">
        <v>20.3</v>
      </c>
      <c r="C444">
        <v>56.6</v>
      </c>
    </row>
    <row r="445" spans="1:3" x14ac:dyDescent="0.25">
      <c r="A445" s="19">
        <v>44306.541666666664</v>
      </c>
      <c r="B445">
        <v>20.3</v>
      </c>
      <c r="C445">
        <v>56.7</v>
      </c>
    </row>
    <row r="446" spans="1:3" x14ac:dyDescent="0.25">
      <c r="A446" s="19">
        <v>44306.545138888891</v>
      </c>
      <c r="B446">
        <v>20.3</v>
      </c>
      <c r="C446">
        <v>56.7</v>
      </c>
    </row>
    <row r="447" spans="1:3" x14ac:dyDescent="0.25">
      <c r="A447" s="19">
        <v>44306.548611111109</v>
      </c>
      <c r="B447">
        <v>20.3</v>
      </c>
      <c r="C447">
        <v>56.7</v>
      </c>
    </row>
    <row r="448" spans="1:3" x14ac:dyDescent="0.25">
      <c r="A448" s="19">
        <v>44306.552083333336</v>
      </c>
      <c r="B448">
        <v>20.3</v>
      </c>
      <c r="C448">
        <v>56.6</v>
      </c>
    </row>
    <row r="449" spans="1:3" x14ac:dyDescent="0.25">
      <c r="A449" s="19">
        <v>44306.555555555555</v>
      </c>
      <c r="B449">
        <v>20.3</v>
      </c>
      <c r="C449">
        <v>56.5</v>
      </c>
    </row>
    <row r="450" spans="1:3" x14ac:dyDescent="0.25">
      <c r="A450" s="19">
        <v>44306.559027777781</v>
      </c>
      <c r="B450">
        <v>20.3</v>
      </c>
      <c r="C450">
        <v>56.4</v>
      </c>
    </row>
    <row r="451" spans="1:3" x14ac:dyDescent="0.25">
      <c r="A451" s="19">
        <v>44306.5625</v>
      </c>
      <c r="B451">
        <v>20.3</v>
      </c>
      <c r="C451">
        <v>56.4</v>
      </c>
    </row>
    <row r="452" spans="1:3" x14ac:dyDescent="0.25">
      <c r="A452" s="19">
        <v>44306.565972222219</v>
      </c>
      <c r="B452">
        <v>20.3</v>
      </c>
      <c r="C452">
        <v>56.3</v>
      </c>
    </row>
    <row r="453" spans="1:3" x14ac:dyDescent="0.25">
      <c r="A453" s="19">
        <v>44306.569444444445</v>
      </c>
      <c r="B453">
        <v>20.399999999999999</v>
      </c>
      <c r="C453">
        <v>56.2</v>
      </c>
    </row>
    <row r="454" spans="1:3" x14ac:dyDescent="0.25">
      <c r="A454" s="19">
        <v>44306.572916666664</v>
      </c>
      <c r="B454">
        <v>20.3</v>
      </c>
      <c r="C454">
        <v>56.2</v>
      </c>
    </row>
    <row r="455" spans="1:3" x14ac:dyDescent="0.25">
      <c r="A455" s="19">
        <v>44306.576388888891</v>
      </c>
      <c r="B455">
        <v>20.399999999999999</v>
      </c>
      <c r="C455">
        <v>56.2</v>
      </c>
    </row>
    <row r="456" spans="1:3" x14ac:dyDescent="0.25">
      <c r="A456" s="19">
        <v>44306.579861111109</v>
      </c>
      <c r="B456">
        <v>20.399999999999999</v>
      </c>
      <c r="C456">
        <v>56.1</v>
      </c>
    </row>
    <row r="457" spans="1:3" x14ac:dyDescent="0.25">
      <c r="A457" s="19">
        <v>44306.583333333336</v>
      </c>
      <c r="B457">
        <v>20.3</v>
      </c>
      <c r="C457">
        <v>56.2</v>
      </c>
    </row>
    <row r="458" spans="1:3" x14ac:dyDescent="0.25">
      <c r="A458" s="19">
        <v>44306.586805555555</v>
      </c>
      <c r="B458">
        <v>20.399999999999999</v>
      </c>
      <c r="C458">
        <v>55.9</v>
      </c>
    </row>
    <row r="459" spans="1:3" x14ac:dyDescent="0.25">
      <c r="A459" s="19">
        <v>44306.590277777781</v>
      </c>
      <c r="B459">
        <v>20.3</v>
      </c>
      <c r="C459">
        <v>56</v>
      </c>
    </row>
    <row r="460" spans="1:3" x14ac:dyDescent="0.25">
      <c r="A460" s="19">
        <v>44306.59375</v>
      </c>
      <c r="B460">
        <v>20.3</v>
      </c>
      <c r="C460">
        <v>55.9</v>
      </c>
    </row>
    <row r="461" spans="1:3" x14ac:dyDescent="0.25">
      <c r="A461" s="19">
        <v>44306.597222222219</v>
      </c>
      <c r="B461">
        <v>20.3</v>
      </c>
      <c r="C461">
        <v>55.8</v>
      </c>
    </row>
    <row r="462" spans="1:3" x14ac:dyDescent="0.25">
      <c r="A462" s="19">
        <v>44306.600694444445</v>
      </c>
      <c r="B462">
        <v>20.3</v>
      </c>
      <c r="C462">
        <v>55.7</v>
      </c>
    </row>
    <row r="463" spans="1:3" x14ac:dyDescent="0.25">
      <c r="A463" s="19">
        <v>44306.604166666664</v>
      </c>
      <c r="B463">
        <v>20.399999999999999</v>
      </c>
      <c r="C463">
        <v>55.6</v>
      </c>
    </row>
    <row r="464" spans="1:3" x14ac:dyDescent="0.25">
      <c r="A464" s="19">
        <v>44306.607638888891</v>
      </c>
      <c r="B464">
        <v>20.399999999999999</v>
      </c>
      <c r="C464">
        <v>55.5</v>
      </c>
    </row>
    <row r="465" spans="1:3" x14ac:dyDescent="0.25">
      <c r="A465" s="19">
        <v>44306.611111111109</v>
      </c>
      <c r="B465">
        <v>20.399999999999999</v>
      </c>
      <c r="C465">
        <v>55.4</v>
      </c>
    </row>
    <row r="466" spans="1:3" x14ac:dyDescent="0.25">
      <c r="A466" s="19">
        <v>44306.614583333336</v>
      </c>
      <c r="B466">
        <v>20.399999999999999</v>
      </c>
      <c r="C466">
        <v>55.3</v>
      </c>
    </row>
    <row r="467" spans="1:3" x14ac:dyDescent="0.25">
      <c r="A467" s="19">
        <v>44306.618055555555</v>
      </c>
      <c r="B467">
        <v>20.399999999999999</v>
      </c>
      <c r="C467">
        <v>55.3</v>
      </c>
    </row>
    <row r="468" spans="1:3" x14ac:dyDescent="0.25">
      <c r="A468" s="19">
        <v>44306.621527777781</v>
      </c>
      <c r="B468">
        <v>20.399999999999999</v>
      </c>
      <c r="C468">
        <v>55.3</v>
      </c>
    </row>
    <row r="469" spans="1:3" x14ac:dyDescent="0.25">
      <c r="A469" s="19">
        <v>44306.625</v>
      </c>
      <c r="B469">
        <v>20.399999999999999</v>
      </c>
      <c r="C469">
        <v>55.1</v>
      </c>
    </row>
    <row r="470" spans="1:3" x14ac:dyDescent="0.25">
      <c r="A470" s="19">
        <v>44306.628472222219</v>
      </c>
      <c r="B470">
        <v>20.399999999999999</v>
      </c>
      <c r="C470">
        <v>55</v>
      </c>
    </row>
    <row r="471" spans="1:3" x14ac:dyDescent="0.25">
      <c r="A471" s="19">
        <v>44306.631944444445</v>
      </c>
      <c r="B471">
        <v>20.3</v>
      </c>
      <c r="C471">
        <v>55.1</v>
      </c>
    </row>
    <row r="472" spans="1:3" x14ac:dyDescent="0.25">
      <c r="A472" s="19">
        <v>44306.635416666664</v>
      </c>
      <c r="B472">
        <v>20.399999999999999</v>
      </c>
      <c r="C472">
        <v>55.1</v>
      </c>
    </row>
    <row r="473" spans="1:3" x14ac:dyDescent="0.25">
      <c r="A473" s="19">
        <v>44306.638888888891</v>
      </c>
      <c r="B473">
        <v>20.5</v>
      </c>
      <c r="C473">
        <v>54.8</v>
      </c>
    </row>
    <row r="474" spans="1:3" x14ac:dyDescent="0.25">
      <c r="A474" s="19">
        <v>44306.642361111109</v>
      </c>
      <c r="B474">
        <v>20.5</v>
      </c>
      <c r="C474">
        <v>54.8</v>
      </c>
    </row>
    <row r="475" spans="1:3" x14ac:dyDescent="0.25">
      <c r="A475" s="19">
        <v>44306.645833333336</v>
      </c>
      <c r="B475">
        <v>20.399999999999999</v>
      </c>
      <c r="C475">
        <v>55</v>
      </c>
    </row>
    <row r="476" spans="1:3" x14ac:dyDescent="0.25">
      <c r="A476" s="19">
        <v>44306.649305555555</v>
      </c>
      <c r="B476">
        <v>20.3</v>
      </c>
      <c r="C476">
        <v>55</v>
      </c>
    </row>
    <row r="477" spans="1:3" x14ac:dyDescent="0.25">
      <c r="A477" s="19">
        <v>44306.652777777781</v>
      </c>
      <c r="B477">
        <v>20.399999999999999</v>
      </c>
      <c r="C477">
        <v>55</v>
      </c>
    </row>
    <row r="478" spans="1:3" x14ac:dyDescent="0.25">
      <c r="A478" s="19">
        <v>44306.65625</v>
      </c>
      <c r="B478">
        <v>20.399999999999999</v>
      </c>
      <c r="C478">
        <v>55</v>
      </c>
    </row>
    <row r="479" spans="1:3" x14ac:dyDescent="0.25">
      <c r="A479" s="19">
        <v>44306.659722222219</v>
      </c>
      <c r="B479">
        <v>20.399999999999999</v>
      </c>
      <c r="C479">
        <v>55.1</v>
      </c>
    </row>
    <row r="480" spans="1:3" x14ac:dyDescent="0.25">
      <c r="A480" s="19">
        <v>44306.663194444445</v>
      </c>
      <c r="B480">
        <v>20.399999999999999</v>
      </c>
      <c r="C480">
        <v>55.1</v>
      </c>
    </row>
    <row r="481" spans="1:3" x14ac:dyDescent="0.25">
      <c r="A481" s="19">
        <v>44306.666666666664</v>
      </c>
      <c r="B481">
        <v>20.399999999999999</v>
      </c>
      <c r="C481">
        <v>55.1</v>
      </c>
    </row>
    <row r="482" spans="1:3" x14ac:dyDescent="0.25">
      <c r="A482" s="19">
        <v>44306.670138888891</v>
      </c>
      <c r="B482">
        <v>20.399999999999999</v>
      </c>
      <c r="C482">
        <v>55.3</v>
      </c>
    </row>
    <row r="483" spans="1:3" x14ac:dyDescent="0.25">
      <c r="A483" s="19">
        <v>44306.673611111109</v>
      </c>
      <c r="B483">
        <v>20.399999999999999</v>
      </c>
      <c r="C483">
        <v>55.3</v>
      </c>
    </row>
    <row r="484" spans="1:3" x14ac:dyDescent="0.25">
      <c r="A484" s="19">
        <v>44306.677083333336</v>
      </c>
      <c r="B484">
        <v>20.399999999999999</v>
      </c>
      <c r="C484">
        <v>55.3</v>
      </c>
    </row>
    <row r="485" spans="1:3" x14ac:dyDescent="0.25">
      <c r="A485" s="19">
        <v>44306.680555555555</v>
      </c>
      <c r="B485">
        <v>20.399999999999999</v>
      </c>
      <c r="C485">
        <v>55.3</v>
      </c>
    </row>
    <row r="486" spans="1:3" x14ac:dyDescent="0.25">
      <c r="A486" s="19">
        <v>44306.684027777781</v>
      </c>
      <c r="B486">
        <v>20.399999999999999</v>
      </c>
      <c r="C486">
        <v>55.4</v>
      </c>
    </row>
    <row r="487" spans="1:3" x14ac:dyDescent="0.25">
      <c r="A487" s="19">
        <v>44306.6875</v>
      </c>
      <c r="B487">
        <v>20.3</v>
      </c>
      <c r="C487">
        <v>55.5</v>
      </c>
    </row>
    <row r="488" spans="1:3" x14ac:dyDescent="0.25">
      <c r="A488" s="19">
        <v>44306.690972222219</v>
      </c>
      <c r="B488">
        <v>20.3</v>
      </c>
      <c r="C488">
        <v>55.6</v>
      </c>
    </row>
    <row r="489" spans="1:3" x14ac:dyDescent="0.25">
      <c r="A489" s="19">
        <v>44306.694444444445</v>
      </c>
      <c r="B489">
        <v>20.3</v>
      </c>
      <c r="C489">
        <v>55.5</v>
      </c>
    </row>
    <row r="490" spans="1:3" x14ac:dyDescent="0.25">
      <c r="A490" s="19">
        <v>44306.697916666664</v>
      </c>
      <c r="B490">
        <v>20.3</v>
      </c>
      <c r="C490">
        <v>55.7</v>
      </c>
    </row>
    <row r="491" spans="1:3" x14ac:dyDescent="0.25">
      <c r="A491" s="19">
        <v>44306.701388888891</v>
      </c>
      <c r="B491">
        <v>20.3</v>
      </c>
      <c r="C491">
        <v>55.6</v>
      </c>
    </row>
    <row r="492" spans="1:3" x14ac:dyDescent="0.25">
      <c r="A492" s="19">
        <v>44306.704861111109</v>
      </c>
      <c r="B492">
        <v>20.3</v>
      </c>
      <c r="C492">
        <v>55.5</v>
      </c>
    </row>
    <row r="493" spans="1:3" x14ac:dyDescent="0.25">
      <c r="A493" s="19">
        <v>44306.708333333336</v>
      </c>
      <c r="B493">
        <v>20.3</v>
      </c>
      <c r="C493">
        <v>55.4</v>
      </c>
    </row>
    <row r="494" spans="1:3" x14ac:dyDescent="0.25">
      <c r="A494" s="19">
        <v>44306.711805555555</v>
      </c>
      <c r="B494">
        <v>20.399999999999999</v>
      </c>
      <c r="C494">
        <v>55.4</v>
      </c>
    </row>
    <row r="495" spans="1:3" x14ac:dyDescent="0.25">
      <c r="A495" s="19">
        <v>44306.715277777781</v>
      </c>
      <c r="B495">
        <v>20.399999999999999</v>
      </c>
      <c r="C495">
        <v>55.4</v>
      </c>
    </row>
    <row r="496" spans="1:3" x14ac:dyDescent="0.25">
      <c r="A496" s="19">
        <v>44306.71875</v>
      </c>
      <c r="B496">
        <v>20.3</v>
      </c>
      <c r="C496">
        <v>55.4</v>
      </c>
    </row>
    <row r="497" spans="1:3" x14ac:dyDescent="0.25">
      <c r="A497" s="19">
        <v>44306.722222222219</v>
      </c>
      <c r="B497">
        <v>20.3</v>
      </c>
      <c r="C497">
        <v>55.4</v>
      </c>
    </row>
    <row r="498" spans="1:3" x14ac:dyDescent="0.25">
      <c r="A498" s="19">
        <v>44306.725694444445</v>
      </c>
      <c r="B498">
        <v>20.399999999999999</v>
      </c>
      <c r="C498">
        <v>55.4</v>
      </c>
    </row>
    <row r="499" spans="1:3" x14ac:dyDescent="0.25">
      <c r="A499" s="19">
        <v>44306.729166666664</v>
      </c>
      <c r="B499">
        <v>20.399999999999999</v>
      </c>
      <c r="C499">
        <v>55.3</v>
      </c>
    </row>
    <row r="500" spans="1:3" x14ac:dyDescent="0.25">
      <c r="A500" s="19">
        <v>44306.732638888891</v>
      </c>
      <c r="B500">
        <v>20.399999999999999</v>
      </c>
      <c r="C500">
        <v>55.1</v>
      </c>
    </row>
    <row r="501" spans="1:3" x14ac:dyDescent="0.25">
      <c r="A501" s="19">
        <v>44306.736111111109</v>
      </c>
      <c r="B501">
        <v>20.399999999999999</v>
      </c>
      <c r="C501">
        <v>54.9</v>
      </c>
    </row>
    <row r="502" spans="1:3" x14ac:dyDescent="0.25">
      <c r="A502" s="19">
        <v>44306.739583333336</v>
      </c>
      <c r="B502">
        <v>20.399999999999999</v>
      </c>
      <c r="C502">
        <v>54.7</v>
      </c>
    </row>
    <row r="503" spans="1:3" x14ac:dyDescent="0.25">
      <c r="A503" s="19">
        <v>44306.743055555555</v>
      </c>
      <c r="B503">
        <v>20.3</v>
      </c>
      <c r="C503">
        <v>54.6</v>
      </c>
    </row>
    <row r="504" spans="1:3" x14ac:dyDescent="0.25">
      <c r="A504" s="19">
        <v>44306.746527777781</v>
      </c>
      <c r="B504">
        <v>20.399999999999999</v>
      </c>
      <c r="C504">
        <v>54.5</v>
      </c>
    </row>
    <row r="505" spans="1:3" x14ac:dyDescent="0.25">
      <c r="A505" s="19">
        <v>44306.75</v>
      </c>
      <c r="B505">
        <v>20.399999999999999</v>
      </c>
      <c r="C505">
        <v>54.4</v>
      </c>
    </row>
    <row r="506" spans="1:3" x14ac:dyDescent="0.25">
      <c r="A506" s="19">
        <v>44306.753472222219</v>
      </c>
      <c r="B506">
        <v>20.399999999999999</v>
      </c>
      <c r="C506">
        <v>54.6</v>
      </c>
    </row>
    <row r="507" spans="1:3" x14ac:dyDescent="0.25">
      <c r="A507" s="19">
        <v>44306.756944444445</v>
      </c>
      <c r="B507">
        <v>20.399999999999999</v>
      </c>
      <c r="C507">
        <v>54.5</v>
      </c>
    </row>
    <row r="508" spans="1:3" x14ac:dyDescent="0.25">
      <c r="A508" s="19">
        <v>44306.760416666664</v>
      </c>
      <c r="B508">
        <v>20.399999999999999</v>
      </c>
      <c r="C508">
        <v>54.6</v>
      </c>
    </row>
    <row r="509" spans="1:3" x14ac:dyDescent="0.25">
      <c r="A509" s="19">
        <v>44306.763888888891</v>
      </c>
      <c r="B509">
        <v>20.399999999999999</v>
      </c>
      <c r="C509">
        <v>54.7</v>
      </c>
    </row>
    <row r="510" spans="1:3" x14ac:dyDescent="0.25">
      <c r="A510" s="19">
        <v>44306.767361111109</v>
      </c>
      <c r="B510">
        <v>20.399999999999999</v>
      </c>
      <c r="C510">
        <v>54.9</v>
      </c>
    </row>
    <row r="511" spans="1:3" x14ac:dyDescent="0.25">
      <c r="A511" s="19">
        <v>44306.770833333336</v>
      </c>
      <c r="B511">
        <v>20.399999999999999</v>
      </c>
      <c r="C511">
        <v>54.9</v>
      </c>
    </row>
    <row r="512" spans="1:3" x14ac:dyDescent="0.25">
      <c r="A512" s="19">
        <v>44306.774305555555</v>
      </c>
      <c r="B512">
        <v>20.399999999999999</v>
      </c>
      <c r="C512">
        <v>55.1</v>
      </c>
    </row>
    <row r="513" spans="1:3" x14ac:dyDescent="0.25">
      <c r="A513" s="19">
        <v>44306.777777777781</v>
      </c>
      <c r="B513">
        <v>20.3</v>
      </c>
      <c r="C513">
        <v>55.3</v>
      </c>
    </row>
    <row r="514" spans="1:3" x14ac:dyDescent="0.25">
      <c r="A514" s="19">
        <v>44306.78125</v>
      </c>
      <c r="B514">
        <v>20.399999999999999</v>
      </c>
      <c r="C514">
        <v>55.3</v>
      </c>
    </row>
    <row r="515" spans="1:3" x14ac:dyDescent="0.25">
      <c r="A515" s="19">
        <v>44306.784722222219</v>
      </c>
      <c r="B515">
        <v>20.399999999999999</v>
      </c>
      <c r="C515">
        <v>55.2</v>
      </c>
    </row>
    <row r="516" spans="1:3" x14ac:dyDescent="0.25">
      <c r="A516" s="19">
        <v>44306.788194444445</v>
      </c>
      <c r="B516">
        <v>20.399999999999999</v>
      </c>
      <c r="C516">
        <v>55.2</v>
      </c>
    </row>
    <row r="517" spans="1:3" x14ac:dyDescent="0.25">
      <c r="A517" s="19">
        <v>44306.791666666664</v>
      </c>
      <c r="B517">
        <v>20.399999999999999</v>
      </c>
      <c r="C517">
        <v>55.3</v>
      </c>
    </row>
    <row r="518" spans="1:3" x14ac:dyDescent="0.25">
      <c r="A518" s="19">
        <v>44306.795138888891</v>
      </c>
      <c r="B518">
        <v>20.399999999999999</v>
      </c>
      <c r="C518">
        <v>55.5</v>
      </c>
    </row>
    <row r="519" spans="1:3" x14ac:dyDescent="0.25">
      <c r="A519" s="19">
        <v>44306.798611111109</v>
      </c>
      <c r="B519">
        <v>20.399999999999999</v>
      </c>
      <c r="C519">
        <v>55.5</v>
      </c>
    </row>
    <row r="520" spans="1:3" x14ac:dyDescent="0.25">
      <c r="A520" s="19">
        <v>44306.802083333336</v>
      </c>
      <c r="B520">
        <v>20.3</v>
      </c>
      <c r="C520">
        <v>55.6</v>
      </c>
    </row>
    <row r="521" spans="1:3" x14ac:dyDescent="0.25">
      <c r="A521" s="19">
        <v>44306.805555555555</v>
      </c>
      <c r="B521">
        <v>20.399999999999999</v>
      </c>
      <c r="C521">
        <v>55.6</v>
      </c>
    </row>
    <row r="522" spans="1:3" x14ac:dyDescent="0.25">
      <c r="A522" s="19">
        <v>44306.809027777781</v>
      </c>
      <c r="B522">
        <v>20.399999999999999</v>
      </c>
      <c r="C522">
        <v>55.6</v>
      </c>
    </row>
    <row r="523" spans="1:3" x14ac:dyDescent="0.25">
      <c r="A523" s="19">
        <v>44306.8125</v>
      </c>
      <c r="B523">
        <v>20.399999999999999</v>
      </c>
      <c r="C523">
        <v>55.5</v>
      </c>
    </row>
    <row r="524" spans="1:3" x14ac:dyDescent="0.25">
      <c r="A524" s="19">
        <v>44306.815972222219</v>
      </c>
      <c r="B524">
        <v>20.3</v>
      </c>
      <c r="C524">
        <v>55.7</v>
      </c>
    </row>
    <row r="525" spans="1:3" x14ac:dyDescent="0.25">
      <c r="A525" s="19">
        <v>44306.819444444445</v>
      </c>
      <c r="B525">
        <v>20.3</v>
      </c>
      <c r="C525">
        <v>55.7</v>
      </c>
    </row>
    <row r="526" spans="1:3" x14ac:dyDescent="0.25">
      <c r="A526" s="19">
        <v>44306.822916666664</v>
      </c>
      <c r="B526">
        <v>20.399999999999999</v>
      </c>
      <c r="C526">
        <v>55.7</v>
      </c>
    </row>
    <row r="527" spans="1:3" x14ac:dyDescent="0.25">
      <c r="A527" s="19">
        <v>44306.826388888891</v>
      </c>
      <c r="B527">
        <v>20.399999999999999</v>
      </c>
      <c r="C527">
        <v>55.7</v>
      </c>
    </row>
    <row r="528" spans="1:3" x14ac:dyDescent="0.25">
      <c r="A528" s="19">
        <v>44306.829861111109</v>
      </c>
      <c r="B528">
        <v>20.3</v>
      </c>
      <c r="C528">
        <v>55.9</v>
      </c>
    </row>
    <row r="529" spans="1:3" x14ac:dyDescent="0.25">
      <c r="A529" s="19">
        <v>44306.833333333336</v>
      </c>
      <c r="B529">
        <v>20.3</v>
      </c>
      <c r="C529">
        <v>55.9</v>
      </c>
    </row>
    <row r="530" spans="1:3" x14ac:dyDescent="0.25">
      <c r="A530" s="19">
        <v>44306.836805555555</v>
      </c>
      <c r="B530">
        <v>20.399999999999999</v>
      </c>
      <c r="C530">
        <v>55.9</v>
      </c>
    </row>
    <row r="531" spans="1:3" x14ac:dyDescent="0.25">
      <c r="A531" s="19">
        <v>44306.840277777781</v>
      </c>
      <c r="B531">
        <v>20.399999999999999</v>
      </c>
      <c r="C531">
        <v>55.9</v>
      </c>
    </row>
    <row r="532" spans="1:3" x14ac:dyDescent="0.25">
      <c r="A532" s="19">
        <v>44306.84375</v>
      </c>
      <c r="B532">
        <v>20.399999999999999</v>
      </c>
      <c r="C532">
        <v>55.9</v>
      </c>
    </row>
    <row r="533" spans="1:3" x14ac:dyDescent="0.25">
      <c r="A533" s="19">
        <v>44306.847222222219</v>
      </c>
      <c r="B533">
        <v>20.399999999999999</v>
      </c>
      <c r="C533">
        <v>56</v>
      </c>
    </row>
    <row r="534" spans="1:3" x14ac:dyDescent="0.25">
      <c r="A534" s="19">
        <v>44306.850694444445</v>
      </c>
      <c r="B534">
        <v>20.399999999999999</v>
      </c>
      <c r="C534">
        <v>56</v>
      </c>
    </row>
    <row r="535" spans="1:3" x14ac:dyDescent="0.25">
      <c r="A535" s="19">
        <v>44306.854166666664</v>
      </c>
      <c r="B535">
        <v>20.399999999999999</v>
      </c>
      <c r="C535">
        <v>56.1</v>
      </c>
    </row>
    <row r="536" spans="1:3" x14ac:dyDescent="0.25">
      <c r="A536" s="19">
        <v>44306.857638888891</v>
      </c>
      <c r="B536">
        <v>20.399999999999999</v>
      </c>
      <c r="C536">
        <v>56.1</v>
      </c>
    </row>
    <row r="537" spans="1:3" x14ac:dyDescent="0.25">
      <c r="A537" s="19">
        <v>44306.861111111109</v>
      </c>
      <c r="B537">
        <v>20.399999999999999</v>
      </c>
      <c r="C537">
        <v>56.1</v>
      </c>
    </row>
    <row r="538" spans="1:3" x14ac:dyDescent="0.25">
      <c r="A538" s="19">
        <v>44306.864583333336</v>
      </c>
      <c r="B538">
        <v>20.399999999999999</v>
      </c>
      <c r="C538">
        <v>56.2</v>
      </c>
    </row>
    <row r="539" spans="1:3" x14ac:dyDescent="0.25">
      <c r="A539" s="19">
        <v>44306.868055555555</v>
      </c>
      <c r="B539">
        <v>20.399999999999999</v>
      </c>
      <c r="C539">
        <v>56.1</v>
      </c>
    </row>
    <row r="540" spans="1:3" x14ac:dyDescent="0.25">
      <c r="A540" s="19">
        <v>44306.871527777781</v>
      </c>
      <c r="B540">
        <v>20.399999999999999</v>
      </c>
      <c r="C540">
        <v>56.3</v>
      </c>
    </row>
    <row r="541" spans="1:3" x14ac:dyDescent="0.25">
      <c r="A541" s="19">
        <v>44306.875</v>
      </c>
      <c r="B541">
        <v>20.399999999999999</v>
      </c>
      <c r="C541">
        <v>56.3</v>
      </c>
    </row>
    <row r="542" spans="1:3" x14ac:dyDescent="0.25">
      <c r="A542" s="19">
        <v>44306.878472222219</v>
      </c>
      <c r="B542">
        <v>20.399999999999999</v>
      </c>
      <c r="C542">
        <v>56.3</v>
      </c>
    </row>
    <row r="543" spans="1:3" x14ac:dyDescent="0.25">
      <c r="A543" s="19">
        <v>44306.881944444445</v>
      </c>
      <c r="B543">
        <v>20.399999999999999</v>
      </c>
      <c r="C543">
        <v>56.2</v>
      </c>
    </row>
    <row r="544" spans="1:3" x14ac:dyDescent="0.25">
      <c r="A544" s="19">
        <v>44306.885416666664</v>
      </c>
      <c r="B544">
        <v>20.399999999999999</v>
      </c>
      <c r="C544">
        <v>56.2</v>
      </c>
    </row>
    <row r="545" spans="1:3" x14ac:dyDescent="0.25">
      <c r="A545" s="19">
        <v>44306.888888888891</v>
      </c>
      <c r="B545">
        <v>20.399999999999999</v>
      </c>
      <c r="C545">
        <v>56.2</v>
      </c>
    </row>
    <row r="546" spans="1:3" x14ac:dyDescent="0.25">
      <c r="A546" s="19">
        <v>44306.892361111109</v>
      </c>
      <c r="B546">
        <v>20.399999999999999</v>
      </c>
      <c r="C546">
        <v>56.1</v>
      </c>
    </row>
    <row r="547" spans="1:3" x14ac:dyDescent="0.25">
      <c r="A547" s="19">
        <v>44306.895833333336</v>
      </c>
      <c r="B547">
        <v>20.399999999999999</v>
      </c>
      <c r="C547">
        <v>56.1</v>
      </c>
    </row>
    <row r="548" spans="1:3" x14ac:dyDescent="0.25">
      <c r="A548" s="19">
        <v>44306.899305555555</v>
      </c>
      <c r="B548">
        <v>20.399999999999999</v>
      </c>
      <c r="C548">
        <v>56</v>
      </c>
    </row>
    <row r="549" spans="1:3" x14ac:dyDescent="0.25">
      <c r="A549" s="19">
        <v>44306.902777777781</v>
      </c>
      <c r="B549">
        <v>20.399999999999999</v>
      </c>
      <c r="C549">
        <v>56</v>
      </c>
    </row>
    <row r="550" spans="1:3" x14ac:dyDescent="0.25">
      <c r="A550" s="19">
        <v>44306.90625</v>
      </c>
      <c r="B550">
        <v>20.399999999999999</v>
      </c>
      <c r="C550">
        <v>56.1</v>
      </c>
    </row>
    <row r="551" spans="1:3" x14ac:dyDescent="0.25">
      <c r="A551" s="19">
        <v>44306.909722222219</v>
      </c>
      <c r="B551">
        <v>20.399999999999999</v>
      </c>
      <c r="C551">
        <v>56.2</v>
      </c>
    </row>
    <row r="552" spans="1:3" x14ac:dyDescent="0.25">
      <c r="A552" s="19">
        <v>44306.913194444445</v>
      </c>
      <c r="B552">
        <v>20.399999999999999</v>
      </c>
      <c r="C552">
        <v>56.2</v>
      </c>
    </row>
    <row r="553" spans="1:3" x14ac:dyDescent="0.25">
      <c r="A553" s="19">
        <v>44306.916666666664</v>
      </c>
      <c r="B553">
        <v>20.399999999999999</v>
      </c>
      <c r="C553">
        <v>56.4</v>
      </c>
    </row>
    <row r="554" spans="1:3" x14ac:dyDescent="0.25">
      <c r="A554" s="19">
        <v>44306.920138888891</v>
      </c>
      <c r="B554">
        <v>20.399999999999999</v>
      </c>
      <c r="C554">
        <v>56.4</v>
      </c>
    </row>
    <row r="555" spans="1:3" x14ac:dyDescent="0.25">
      <c r="A555" s="19">
        <v>44306.923611111109</v>
      </c>
      <c r="B555">
        <v>20.399999999999999</v>
      </c>
      <c r="C555">
        <v>56.4</v>
      </c>
    </row>
    <row r="556" spans="1:3" x14ac:dyDescent="0.25">
      <c r="A556" s="19">
        <v>44306.927083333336</v>
      </c>
      <c r="B556">
        <v>20.399999999999999</v>
      </c>
      <c r="C556">
        <v>56.5</v>
      </c>
    </row>
    <row r="557" spans="1:3" x14ac:dyDescent="0.25">
      <c r="A557" s="19">
        <v>44306.930555555555</v>
      </c>
      <c r="B557">
        <v>20.3</v>
      </c>
      <c r="C557">
        <v>56.5</v>
      </c>
    </row>
    <row r="558" spans="1:3" x14ac:dyDescent="0.25">
      <c r="A558" s="19">
        <v>44306.934027777781</v>
      </c>
      <c r="B558">
        <v>20.3</v>
      </c>
      <c r="C558">
        <v>56.5</v>
      </c>
    </row>
    <row r="559" spans="1:3" x14ac:dyDescent="0.25">
      <c r="A559" s="19">
        <v>44306.9375</v>
      </c>
      <c r="B559">
        <v>20.399999999999999</v>
      </c>
      <c r="C559">
        <v>56.4</v>
      </c>
    </row>
    <row r="560" spans="1:3" x14ac:dyDescent="0.25">
      <c r="A560" s="19">
        <v>44306.940972222219</v>
      </c>
      <c r="B560">
        <v>20.399999999999999</v>
      </c>
      <c r="C560">
        <v>56.3</v>
      </c>
    </row>
    <row r="561" spans="1:3" x14ac:dyDescent="0.25">
      <c r="A561" s="19">
        <v>44306.944444444445</v>
      </c>
      <c r="B561">
        <v>20.399999999999999</v>
      </c>
      <c r="C561">
        <v>56.3</v>
      </c>
    </row>
    <row r="562" spans="1:3" x14ac:dyDescent="0.25">
      <c r="A562" s="19">
        <v>44306.947916666664</v>
      </c>
      <c r="B562">
        <v>20.399999999999999</v>
      </c>
      <c r="C562">
        <v>56.3</v>
      </c>
    </row>
    <row r="563" spans="1:3" x14ac:dyDescent="0.25">
      <c r="A563" s="19">
        <v>44306.951388888891</v>
      </c>
      <c r="B563">
        <v>20.399999999999999</v>
      </c>
      <c r="C563">
        <v>56.1</v>
      </c>
    </row>
    <row r="564" spans="1:3" x14ac:dyDescent="0.25">
      <c r="A564" s="19">
        <v>44306.954861111109</v>
      </c>
      <c r="B564">
        <v>20.399999999999999</v>
      </c>
      <c r="C564">
        <v>56.1</v>
      </c>
    </row>
    <row r="565" spans="1:3" x14ac:dyDescent="0.25">
      <c r="A565" s="19">
        <v>44306.958333333336</v>
      </c>
      <c r="B565">
        <v>20.399999999999999</v>
      </c>
      <c r="C565">
        <v>56.2</v>
      </c>
    </row>
    <row r="566" spans="1:3" x14ac:dyDescent="0.25">
      <c r="A566" s="19">
        <v>44306.961805555555</v>
      </c>
      <c r="B566">
        <v>20.399999999999999</v>
      </c>
      <c r="C566">
        <v>56.2</v>
      </c>
    </row>
    <row r="567" spans="1:3" x14ac:dyDescent="0.25">
      <c r="A567" s="19">
        <v>44306.965277777781</v>
      </c>
      <c r="B567">
        <v>20.399999999999999</v>
      </c>
      <c r="C567">
        <v>56.1</v>
      </c>
    </row>
    <row r="568" spans="1:3" x14ac:dyDescent="0.25">
      <c r="A568" s="19">
        <v>44306.96875</v>
      </c>
      <c r="B568">
        <v>20.399999999999999</v>
      </c>
      <c r="C568">
        <v>56.2</v>
      </c>
    </row>
    <row r="569" spans="1:3" x14ac:dyDescent="0.25">
      <c r="A569" s="19">
        <v>44306.972222222219</v>
      </c>
      <c r="B569">
        <v>20.399999999999999</v>
      </c>
      <c r="C569">
        <v>56.2</v>
      </c>
    </row>
    <row r="570" spans="1:3" x14ac:dyDescent="0.25">
      <c r="A570" s="19">
        <v>44306.975694444445</v>
      </c>
      <c r="B570">
        <v>20.399999999999999</v>
      </c>
      <c r="C570">
        <v>56.2</v>
      </c>
    </row>
    <row r="571" spans="1:3" x14ac:dyDescent="0.25">
      <c r="A571" s="19">
        <v>44306.979166666664</v>
      </c>
      <c r="B571">
        <v>20.399999999999999</v>
      </c>
      <c r="C571">
        <v>56.1</v>
      </c>
    </row>
    <row r="572" spans="1:3" x14ac:dyDescent="0.25">
      <c r="A572" s="19">
        <v>44306.982638888891</v>
      </c>
      <c r="B572">
        <v>20.399999999999999</v>
      </c>
      <c r="C572">
        <v>56.1</v>
      </c>
    </row>
    <row r="573" spans="1:3" x14ac:dyDescent="0.25">
      <c r="A573" s="19">
        <v>44306.986111111109</v>
      </c>
      <c r="B573">
        <v>20.399999999999999</v>
      </c>
      <c r="C573">
        <v>56.2</v>
      </c>
    </row>
    <row r="574" spans="1:3" x14ac:dyDescent="0.25">
      <c r="A574" s="19">
        <v>44306.989583333336</v>
      </c>
      <c r="B574">
        <v>20.399999999999999</v>
      </c>
      <c r="C574">
        <v>56.2</v>
      </c>
    </row>
    <row r="575" spans="1:3" x14ac:dyDescent="0.25">
      <c r="A575" s="19">
        <v>44306.993055555555</v>
      </c>
      <c r="B575">
        <v>20.5</v>
      </c>
      <c r="C575">
        <v>56.1</v>
      </c>
    </row>
    <row r="576" spans="1:3" x14ac:dyDescent="0.25">
      <c r="A576" s="19">
        <v>44306.996527777781</v>
      </c>
      <c r="B576">
        <v>20.399999999999999</v>
      </c>
      <c r="C576">
        <v>56.2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4"/>
  <sheetViews>
    <sheetView workbookViewId="0">
      <selection activeCell="C7" sqref="C7"/>
    </sheetView>
  </sheetViews>
  <sheetFormatPr defaultRowHeight="12.5" x14ac:dyDescent="0.25"/>
  <sheetData>
    <row r="1" spans="1:8" x14ac:dyDescent="0.25">
      <c r="C1" t="s">
        <v>15</v>
      </c>
      <c r="F1" t="s">
        <v>12</v>
      </c>
    </row>
    <row r="2" spans="1:8" ht="13" x14ac:dyDescent="0.3">
      <c r="A2" s="18" t="s">
        <v>13</v>
      </c>
      <c r="B2" s="18"/>
      <c r="C2" s="25" t="e">
        <f>AVERAGE(#REF!)</f>
        <v>#REF!</v>
      </c>
      <c r="D2" s="25" t="e">
        <f>STDEV(#REF!)</f>
        <v>#REF!</v>
      </c>
      <c r="F2" s="15"/>
      <c r="G2" s="8"/>
      <c r="H2" s="8"/>
    </row>
    <row r="4" spans="1:8" ht="13" x14ac:dyDescent="0.3">
      <c r="A4" s="18" t="s">
        <v>14</v>
      </c>
      <c r="B4" s="18"/>
      <c r="C4" s="25" t="e">
        <f>#REF!</f>
        <v>#REF!</v>
      </c>
      <c r="D4" s="25" t="e">
        <f>#REF!</f>
        <v>#REF!</v>
      </c>
      <c r="E4" s="18"/>
      <c r="F4" s="25" t="e">
        <f>#REF!</f>
        <v>#REF!</v>
      </c>
      <c r="G4" s="25" t="e">
        <f>#REF!</f>
        <v>#REF!</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4C257-1C4F-498F-8C9E-264E6A7AE2F3}">
  <dimension ref="A1:T26"/>
  <sheetViews>
    <sheetView topLeftCell="A28" workbookViewId="0">
      <selection activeCell="J23" sqref="J23"/>
    </sheetView>
  </sheetViews>
  <sheetFormatPr defaultRowHeight="12.5" x14ac:dyDescent="0.25"/>
  <cols>
    <col min="5" max="5" width="10.1796875" bestFit="1" customWidth="1"/>
    <col min="6" max="6" width="12.1796875" customWidth="1"/>
    <col min="7" max="7" width="10" customWidth="1"/>
    <col min="8" max="10" width="10.1796875" customWidth="1"/>
    <col min="13" max="13" width="10.81640625" customWidth="1"/>
    <col min="14" max="15" width="10" customWidth="1"/>
    <col min="16" max="16" width="10.1796875" customWidth="1"/>
    <col min="17" max="17" width="11.1796875" customWidth="1"/>
    <col min="19" max="19" width="12.453125" bestFit="1" customWidth="1"/>
  </cols>
  <sheetData>
    <row r="1" spans="1:20" ht="13" x14ac:dyDescent="0.3">
      <c r="A1" s="18" t="s">
        <v>131</v>
      </c>
    </row>
    <row r="2" spans="1:20" x14ac:dyDescent="0.25">
      <c r="P2" s="8">
        <v>40585</v>
      </c>
    </row>
    <row r="3" spans="1:20" x14ac:dyDescent="0.25">
      <c r="S3" t="s">
        <v>132</v>
      </c>
      <c r="T3" t="s">
        <v>158</v>
      </c>
    </row>
    <row r="4" spans="1:20" x14ac:dyDescent="0.25">
      <c r="D4" s="15" t="s">
        <v>133</v>
      </c>
      <c r="E4" s="15" t="s">
        <v>134</v>
      </c>
      <c r="F4" s="15" t="s">
        <v>135</v>
      </c>
      <c r="G4" s="15" t="s">
        <v>136</v>
      </c>
      <c r="H4" s="15" t="s">
        <v>127</v>
      </c>
      <c r="I4" s="15"/>
    </row>
    <row r="5" spans="1:20" x14ac:dyDescent="0.25">
      <c r="C5" t="s">
        <v>137</v>
      </c>
      <c r="D5" s="1">
        <v>34828</v>
      </c>
      <c r="E5" s="1">
        <v>36116</v>
      </c>
      <c r="F5" s="1">
        <v>37503</v>
      </c>
      <c r="G5" s="1">
        <v>42310</v>
      </c>
      <c r="H5" s="1">
        <v>44316</v>
      </c>
      <c r="I5" s="1"/>
      <c r="J5" s="1"/>
      <c r="L5" s="1">
        <v>34828</v>
      </c>
      <c r="M5" s="1">
        <v>36116</v>
      </c>
      <c r="N5" s="1">
        <v>37503</v>
      </c>
      <c r="O5" s="1">
        <v>42310</v>
      </c>
      <c r="P5" s="1">
        <v>44316</v>
      </c>
      <c r="Q5" s="1"/>
    </row>
    <row r="6" spans="1:20" x14ac:dyDescent="0.25">
      <c r="C6">
        <v>100</v>
      </c>
      <c r="D6" s="63">
        <v>101.3351</v>
      </c>
      <c r="E6" s="64">
        <v>101.34132315498205</v>
      </c>
      <c r="F6" s="65">
        <v>101.33531235900001</v>
      </c>
      <c r="G6" s="3" t="s">
        <v>138</v>
      </c>
      <c r="H6" s="70">
        <f>pyReport!D4</f>
        <v>101.34570091987689</v>
      </c>
      <c r="I6" s="70"/>
      <c r="J6" s="70"/>
      <c r="L6">
        <f t="shared" ref="L6:P25" si="0">D6/$D6</f>
        <v>1</v>
      </c>
      <c r="M6">
        <f t="shared" si="0"/>
        <v>1.0000614116429751</v>
      </c>
      <c r="N6">
        <f t="shared" si="0"/>
        <v>1.0000020956114912</v>
      </c>
      <c r="O6">
        <f t="shared" si="0"/>
        <v>1.0001253267623953</v>
      </c>
      <c r="P6">
        <f t="shared" si="0"/>
        <v>1.0001046125170538</v>
      </c>
      <c r="S6">
        <f>T6/H6</f>
        <v>7.9092291001758193E-5</v>
      </c>
      <c r="T6">
        <v>8.0156636689320566E-3</v>
      </c>
    </row>
    <row r="7" spans="1:20" x14ac:dyDescent="0.25">
      <c r="C7">
        <v>90</v>
      </c>
      <c r="D7" s="66">
        <v>89.365399999999994</v>
      </c>
      <c r="E7" s="67">
        <v>89.369964973556677</v>
      </c>
      <c r="F7" s="65">
        <v>89.366285655900015</v>
      </c>
      <c r="G7" s="3" t="s">
        <v>139</v>
      </c>
      <c r="H7" s="70">
        <f>pyReport!D5</f>
        <v>89.37797925534278</v>
      </c>
      <c r="I7" s="70"/>
      <c r="J7" s="70"/>
      <c r="L7">
        <f t="shared" si="0"/>
        <v>1</v>
      </c>
      <c r="M7">
        <f t="shared" si="0"/>
        <v>1.0000510821140698</v>
      </c>
      <c r="N7">
        <f t="shared" si="0"/>
        <v>1.0000099105011562</v>
      </c>
      <c r="O7">
        <f t="shared" si="0"/>
        <v>1.0002417042837608</v>
      </c>
      <c r="P7">
        <f t="shared" si="0"/>
        <v>1.0001407620325404</v>
      </c>
      <c r="S7">
        <f t="shared" ref="S7:S25" si="1">T7/H7</f>
        <v>7.9124353685874679E-5</v>
      </c>
      <c r="T7">
        <v>7.0719748423285125E-3</v>
      </c>
    </row>
    <row r="8" spans="1:20" x14ac:dyDescent="0.25">
      <c r="C8">
        <v>80</v>
      </c>
      <c r="D8" s="66">
        <v>79.119100000000003</v>
      </c>
      <c r="E8" s="67">
        <v>79.122803225419716</v>
      </c>
      <c r="F8" s="65">
        <v>79.120636371900005</v>
      </c>
      <c r="G8" s="3" t="s">
        <v>140</v>
      </c>
      <c r="H8" s="70">
        <f>pyReport!D6</f>
        <v>79.13103454642669</v>
      </c>
      <c r="I8" s="70"/>
      <c r="J8" s="70"/>
      <c r="L8">
        <f t="shared" si="0"/>
        <v>1</v>
      </c>
      <c r="M8">
        <f t="shared" si="0"/>
        <v>1.0000468057070886</v>
      </c>
      <c r="N8">
        <f t="shared" si="0"/>
        <v>1.0000194184703821</v>
      </c>
      <c r="O8">
        <f t="shared" si="0"/>
        <v>1.000290700981179</v>
      </c>
      <c r="P8">
        <f t="shared" si="0"/>
        <v>1.0001508427980941</v>
      </c>
      <c r="S8">
        <f t="shared" si="1"/>
        <v>7.9163693040505424E-5</v>
      </c>
      <c r="T8">
        <v>6.2643049288109527E-3</v>
      </c>
    </row>
    <row r="9" spans="1:20" x14ac:dyDescent="0.25">
      <c r="C9">
        <v>70</v>
      </c>
      <c r="D9" s="66">
        <v>69.331400000000002</v>
      </c>
      <c r="E9" s="67">
        <v>69.334120301471785</v>
      </c>
      <c r="F9" s="65">
        <v>69.332660761500009</v>
      </c>
      <c r="G9" s="3" t="s">
        <v>141</v>
      </c>
      <c r="H9" s="70">
        <f>pyReport!D7</f>
        <v>69.34209016765324</v>
      </c>
      <c r="I9" s="70"/>
      <c r="J9" s="70"/>
      <c r="L9">
        <f t="shared" si="0"/>
        <v>1</v>
      </c>
      <c r="M9">
        <f t="shared" si="0"/>
        <v>1.0000392362114681</v>
      </c>
      <c r="N9">
        <f t="shared" si="0"/>
        <v>1.0000181845671658</v>
      </c>
      <c r="O9">
        <f t="shared" si="0"/>
        <v>1.0003057777572644</v>
      </c>
      <c r="P9">
        <f t="shared" si="0"/>
        <v>1.0001541894098955</v>
      </c>
      <c r="S9">
        <f t="shared" si="1"/>
        <v>7.9218004536565025E-5</v>
      </c>
      <c r="T9">
        <v>5.4931420134760557E-3</v>
      </c>
    </row>
    <row r="10" spans="1:20" x14ac:dyDescent="0.25">
      <c r="C10">
        <v>60</v>
      </c>
      <c r="D10" s="66">
        <v>59.525700000000001</v>
      </c>
      <c r="E10" s="67">
        <v>59.527934368310689</v>
      </c>
      <c r="F10" s="65">
        <v>59.526882285300005</v>
      </c>
      <c r="G10" s="3" t="s">
        <v>142</v>
      </c>
      <c r="H10" s="70">
        <f>pyReport!D8</f>
        <v>59.535141844912602</v>
      </c>
      <c r="I10" s="70"/>
      <c r="J10" s="70"/>
      <c r="L10">
        <f t="shared" si="0"/>
        <v>1</v>
      </c>
      <c r="M10">
        <f t="shared" si="0"/>
        <v>1.0000375361954701</v>
      </c>
      <c r="N10">
        <f t="shared" si="0"/>
        <v>1.0000198617622305</v>
      </c>
      <c r="O10">
        <f t="shared" si="0"/>
        <v>1.0003107901293053</v>
      </c>
      <c r="P10">
        <f t="shared" si="0"/>
        <v>1.0001586179568254</v>
      </c>
      <c r="S10">
        <f t="shared" si="1"/>
        <v>7.9300698614462968E-5</v>
      </c>
      <c r="T10">
        <v>4.7211783404127166E-3</v>
      </c>
    </row>
    <row r="11" spans="1:20" x14ac:dyDescent="0.25">
      <c r="C11">
        <v>50</v>
      </c>
      <c r="D11" s="66">
        <v>49.429000000000002</v>
      </c>
      <c r="E11" s="67">
        <v>49.429598207083252</v>
      </c>
      <c r="F11" s="65">
        <v>49.429356845400008</v>
      </c>
      <c r="G11" s="3" t="s">
        <v>143</v>
      </c>
      <c r="H11" s="70">
        <f>pyReport!D9</f>
        <v>49.436129542260097</v>
      </c>
      <c r="I11" s="70"/>
      <c r="J11" s="70"/>
      <c r="L11">
        <f t="shared" si="0"/>
        <v>1</v>
      </c>
      <c r="M11">
        <f t="shared" si="0"/>
        <v>1.0000121023505077</v>
      </c>
      <c r="N11">
        <f t="shared" si="0"/>
        <v>1.0000072193530116</v>
      </c>
      <c r="O11">
        <f t="shared" si="0"/>
        <v>1.0003115579922717</v>
      </c>
      <c r="P11">
        <f t="shared" si="0"/>
        <v>1.0001442380436605</v>
      </c>
      <c r="S11">
        <f t="shared" si="1"/>
        <v>7.9440571181247562E-5</v>
      </c>
      <c r="T11">
        <v>3.9272343678272885E-3</v>
      </c>
    </row>
    <row r="12" spans="1:20" x14ac:dyDescent="0.25">
      <c r="C12">
        <v>40</v>
      </c>
      <c r="D12" s="66">
        <v>39.629300000000001</v>
      </c>
      <c r="E12" s="67">
        <v>39.629213271261378</v>
      </c>
      <c r="F12" s="65">
        <v>39.629279286900008</v>
      </c>
      <c r="G12" s="3" t="s">
        <v>144</v>
      </c>
      <c r="H12" s="70">
        <f>pyReport!D10</f>
        <v>39.634682424620571</v>
      </c>
      <c r="I12" s="70"/>
      <c r="J12" s="70"/>
      <c r="L12">
        <f t="shared" si="0"/>
        <v>1</v>
      </c>
      <c r="M12">
        <f t="shared" si="0"/>
        <v>0.99999781149960709</v>
      </c>
      <c r="N12">
        <f t="shared" si="0"/>
        <v>0.99999947732864336</v>
      </c>
      <c r="O12">
        <f t="shared" si="0"/>
        <v>1.0003078530279363</v>
      </c>
      <c r="P12">
        <f t="shared" si="0"/>
        <v>1.0001358193210723</v>
      </c>
      <c r="S12">
        <f t="shared" si="1"/>
        <v>7.9688899851793136E-5</v>
      </c>
      <c r="T12">
        <v>3.1584442383932143E-3</v>
      </c>
    </row>
    <row r="13" spans="1:20" x14ac:dyDescent="0.25">
      <c r="C13">
        <v>30</v>
      </c>
      <c r="D13" s="66">
        <v>29.5243</v>
      </c>
      <c r="E13" s="67">
        <v>29.523475837566675</v>
      </c>
      <c r="F13" s="65">
        <v>29.523852575100005</v>
      </c>
      <c r="G13" s="3" t="s">
        <v>145</v>
      </c>
      <c r="H13" s="70">
        <f>pyReport!D11</f>
        <v>29.527868412915588</v>
      </c>
      <c r="I13" s="70"/>
      <c r="J13" s="70"/>
      <c r="L13">
        <f t="shared" si="0"/>
        <v>1</v>
      </c>
      <c r="M13">
        <f t="shared" si="0"/>
        <v>0.99997208528455117</v>
      </c>
      <c r="N13">
        <f t="shared" si="0"/>
        <v>0.99998484553740496</v>
      </c>
      <c r="O13">
        <f t="shared" si="0"/>
        <v>1.0003048336455056</v>
      </c>
      <c r="P13">
        <f t="shared" si="0"/>
        <v>1.0001208635908587</v>
      </c>
      <c r="S13">
        <f t="shared" si="1"/>
        <v>8.0239523460778916E-5</v>
      </c>
      <c r="T13">
        <v>2.3693020902649329E-3</v>
      </c>
    </row>
    <row r="14" spans="1:20" x14ac:dyDescent="0.25">
      <c r="C14">
        <v>20</v>
      </c>
      <c r="D14" s="66">
        <v>20.0807</v>
      </c>
      <c r="E14" s="67">
        <v>20.079952255302029</v>
      </c>
      <c r="F14" s="65">
        <v>20.080332413100002</v>
      </c>
      <c r="G14" s="3" t="s">
        <v>146</v>
      </c>
      <c r="H14" s="70">
        <f>pyReport!D12</f>
        <v>20.082999407737002</v>
      </c>
      <c r="I14" s="70"/>
      <c r="J14" s="70"/>
      <c r="L14">
        <f t="shared" si="0"/>
        <v>1</v>
      </c>
      <c r="M14">
        <f t="shared" si="0"/>
        <v>0.99996276301633058</v>
      </c>
      <c r="N14">
        <f t="shared" si="0"/>
        <v>0.99998169451762153</v>
      </c>
      <c r="O14">
        <f t="shared" si="0"/>
        <v>1.0002987943647383</v>
      </c>
      <c r="P14">
        <f t="shared" si="0"/>
        <v>1.0001145083456753</v>
      </c>
      <c r="S14">
        <f t="shared" si="1"/>
        <v>8.166014577178493E-5</v>
      </c>
      <c r="T14">
        <v>1.6399806591704741E-3</v>
      </c>
    </row>
    <row r="15" spans="1:20" ht="13" thickBot="1" x14ac:dyDescent="0.3">
      <c r="C15">
        <v>10</v>
      </c>
      <c r="D15" s="68">
        <v>10.167</v>
      </c>
      <c r="E15" s="69">
        <v>10.166847940147468</v>
      </c>
      <c r="F15" s="65">
        <v>10.167136645500001</v>
      </c>
      <c r="G15" s="3" t="s">
        <v>147</v>
      </c>
      <c r="H15" s="70">
        <f>pyReport!D13</f>
        <v>10.16842750883707</v>
      </c>
      <c r="I15" s="70"/>
      <c r="J15" s="70"/>
      <c r="L15">
        <f t="shared" si="0"/>
        <v>1</v>
      </c>
      <c r="M15">
        <f t="shared" si="0"/>
        <v>0.99998504378356134</v>
      </c>
      <c r="N15">
        <f t="shared" si="0"/>
        <v>1.0000134401003247</v>
      </c>
      <c r="O15">
        <f t="shared" si="0"/>
        <v>1.0003639224943446</v>
      </c>
      <c r="P15">
        <f t="shared" si="0"/>
        <v>1.0001404061018069</v>
      </c>
      <c r="S15">
        <f t="shared" si="1"/>
        <v>8.9107549677238567E-5</v>
      </c>
      <c r="T15">
        <v>9.0608365938309838E-4</v>
      </c>
    </row>
    <row r="16" spans="1:20" ht="13" thickTop="1" x14ac:dyDescent="0.25">
      <c r="C16">
        <v>1000</v>
      </c>
      <c r="D16" s="63">
        <v>980.80499999999995</v>
      </c>
      <c r="E16" s="64">
        <v>981.22669786477195</v>
      </c>
      <c r="F16" s="65">
        <v>980.6298559920001</v>
      </c>
      <c r="G16" s="3" t="s">
        <v>148</v>
      </c>
      <c r="H16" s="70">
        <f>pyReport!D16</f>
        <v>980.89887697235599</v>
      </c>
      <c r="I16" s="70"/>
      <c r="J16" s="70"/>
      <c r="L16">
        <f t="shared" si="0"/>
        <v>1</v>
      </c>
      <c r="M16">
        <f t="shared" si="0"/>
        <v>1.0004299507697982</v>
      </c>
      <c r="N16">
        <f t="shared" si="0"/>
        <v>0.9998214283083795</v>
      </c>
      <c r="O16">
        <f t="shared" si="0"/>
        <v>0.99994596275508385</v>
      </c>
      <c r="P16">
        <f t="shared" si="0"/>
        <v>1.0000957142065507</v>
      </c>
      <c r="S16">
        <f t="shared" si="1"/>
        <v>7.9092352168526675E-5</v>
      </c>
      <c r="T16">
        <v>7.7581599419209904E-2</v>
      </c>
    </row>
    <row r="17" spans="3:20" x14ac:dyDescent="0.25">
      <c r="C17">
        <v>900</v>
      </c>
      <c r="D17" s="66">
        <v>876.94500000000005</v>
      </c>
      <c r="E17" s="67">
        <v>877.28982846927317</v>
      </c>
      <c r="F17" s="65">
        <v>876.8131441920001</v>
      </c>
      <c r="G17" s="3" t="s">
        <v>149</v>
      </c>
      <c r="H17" s="70">
        <f>pyReport!D17</f>
        <v>877.05412860792501</v>
      </c>
      <c r="I17" s="70"/>
      <c r="J17" s="70"/>
      <c r="L17">
        <f t="shared" si="0"/>
        <v>1</v>
      </c>
      <c r="M17">
        <f t="shared" si="0"/>
        <v>1.0003932156170263</v>
      </c>
      <c r="N17">
        <f t="shared" si="0"/>
        <v>0.99984964187263747</v>
      </c>
      <c r="O17">
        <f t="shared" si="0"/>
        <v>1.0000399112829197</v>
      </c>
      <c r="P17">
        <f t="shared" si="0"/>
        <v>1.0001244417927293</v>
      </c>
      <c r="S17">
        <f t="shared" si="1"/>
        <v>7.9121487121335446E-5</v>
      </c>
      <c r="T17">
        <v>6.9393826941366019E-2</v>
      </c>
    </row>
    <row r="18" spans="3:20" x14ac:dyDescent="0.25">
      <c r="C18">
        <v>800</v>
      </c>
      <c r="D18" s="66">
        <v>783.84799999999996</v>
      </c>
      <c r="E18" s="67">
        <v>784.12681137343395</v>
      </c>
      <c r="F18" s="65">
        <v>783.74816314200007</v>
      </c>
      <c r="G18" s="3" t="s">
        <v>150</v>
      </c>
      <c r="H18" s="70">
        <f>pyReport!D18</f>
        <v>783.95673457278599</v>
      </c>
      <c r="I18" s="70"/>
      <c r="J18" s="70"/>
      <c r="L18">
        <f t="shared" si="0"/>
        <v>1</v>
      </c>
      <c r="M18">
        <f t="shared" si="0"/>
        <v>1.0003556957132429</v>
      </c>
      <c r="N18">
        <f t="shared" si="0"/>
        <v>0.99987263237515456</v>
      </c>
      <c r="O18">
        <f t="shared" si="0"/>
        <v>1.0000905787856831</v>
      </c>
      <c r="P18">
        <f t="shared" si="0"/>
        <v>1.0001387189516158</v>
      </c>
      <c r="S18">
        <f t="shared" si="1"/>
        <v>7.9157765729481166E-5</v>
      </c>
      <c r="T18">
        <v>6.2056263537361642E-2</v>
      </c>
    </row>
    <row r="19" spans="3:20" x14ac:dyDescent="0.25">
      <c r="C19">
        <v>700</v>
      </c>
      <c r="D19" s="66">
        <v>691.11</v>
      </c>
      <c r="E19" s="67">
        <v>691.29885188253206</v>
      </c>
      <c r="F19" s="65">
        <v>691.01023473900011</v>
      </c>
      <c r="G19" s="3" t="s">
        <v>151</v>
      </c>
      <c r="H19" s="70">
        <f>pyReport!D19</f>
        <v>691.19241350103994</v>
      </c>
      <c r="I19" s="70"/>
      <c r="J19" s="70"/>
      <c r="L19">
        <f t="shared" si="0"/>
        <v>1</v>
      </c>
      <c r="M19">
        <f t="shared" si="0"/>
        <v>1.0002732587902534</v>
      </c>
      <c r="N19">
        <f t="shared" si="0"/>
        <v>0.99985564488865752</v>
      </c>
      <c r="O19">
        <f t="shared" si="0"/>
        <v>1.0000723473831952</v>
      </c>
      <c r="P19">
        <f t="shared" si="0"/>
        <v>1.0001192480228038</v>
      </c>
      <c r="S19">
        <f t="shared" si="1"/>
        <v>7.9209088059781641E-5</v>
      </c>
      <c r="T19">
        <v>5.4748720747256875E-2</v>
      </c>
    </row>
    <row r="20" spans="3:20" x14ac:dyDescent="0.25">
      <c r="C20">
        <v>600</v>
      </c>
      <c r="D20" s="66">
        <v>592.60400000000004</v>
      </c>
      <c r="E20" s="67">
        <v>592.73090554167243</v>
      </c>
      <c r="F20" s="65">
        <v>592.51838010300014</v>
      </c>
      <c r="G20" s="3" t="s">
        <v>152</v>
      </c>
      <c r="H20" s="70">
        <f>pyReport!D20</f>
        <v>592.65482773048734</v>
      </c>
      <c r="I20" s="70"/>
      <c r="J20" s="70"/>
      <c r="L20">
        <f t="shared" si="0"/>
        <v>1</v>
      </c>
      <c r="M20">
        <f t="shared" si="0"/>
        <v>1.0002141489792042</v>
      </c>
      <c r="N20">
        <f t="shared" si="0"/>
        <v>0.99985551920506799</v>
      </c>
      <c r="O20">
        <f t="shared" si="0"/>
        <v>1.0000708736356825</v>
      </c>
      <c r="P20">
        <f t="shared" si="0"/>
        <v>1.0000857701441221</v>
      </c>
      <c r="S20">
        <f t="shared" si="1"/>
        <v>7.9291634233444636E-5</v>
      </c>
      <c r="T20">
        <v>4.6992569827090942E-2</v>
      </c>
    </row>
    <row r="21" spans="3:20" x14ac:dyDescent="0.25">
      <c r="C21">
        <v>500</v>
      </c>
      <c r="D21" s="66">
        <v>492.81400000000002</v>
      </c>
      <c r="E21" s="67">
        <v>492.88773995814029</v>
      </c>
      <c r="F21" s="65">
        <v>492.74331890400003</v>
      </c>
      <c r="G21" s="3" t="s">
        <v>153</v>
      </c>
      <c r="H21" s="70">
        <f>pyReport!D21</f>
        <v>492.84296281470256</v>
      </c>
      <c r="I21" s="70"/>
      <c r="J21" s="70"/>
      <c r="L21">
        <f t="shared" si="0"/>
        <v>1</v>
      </c>
      <c r="M21">
        <f t="shared" si="0"/>
        <v>1.0001496304044533</v>
      </c>
      <c r="N21">
        <f t="shared" si="0"/>
        <v>0.99985657652582927</v>
      </c>
      <c r="O21">
        <f t="shared" si="0"/>
        <v>1.0000588457308437</v>
      </c>
      <c r="P21">
        <f t="shared" si="0"/>
        <v>1.000058770275809</v>
      </c>
      <c r="S21">
        <f t="shared" si="1"/>
        <v>7.9429468897343643E-5</v>
      </c>
      <c r="T21">
        <v>3.9146254786165104E-2</v>
      </c>
    </row>
    <row r="22" spans="3:20" x14ac:dyDescent="0.25">
      <c r="C22">
        <v>400</v>
      </c>
      <c r="D22" s="66">
        <v>395.79300000000001</v>
      </c>
      <c r="E22" s="67">
        <v>395.83105344134168</v>
      </c>
      <c r="F22" s="65">
        <v>395.73870367500007</v>
      </c>
      <c r="G22" s="3" t="s">
        <v>154</v>
      </c>
      <c r="H22" s="70">
        <f>pyReport!D22</f>
        <v>395.80670592719042</v>
      </c>
      <c r="I22" s="70"/>
      <c r="J22" s="70"/>
      <c r="L22">
        <f t="shared" si="0"/>
        <v>1</v>
      </c>
      <c r="M22">
        <f t="shared" si="0"/>
        <v>1.000096144806355</v>
      </c>
      <c r="N22">
        <f t="shared" si="0"/>
        <v>0.99986281635855123</v>
      </c>
      <c r="O22">
        <f t="shared" si="0"/>
        <v>1.0000631643308497</v>
      </c>
      <c r="P22">
        <f t="shared" si="0"/>
        <v>1.0000346290287863</v>
      </c>
      <c r="S22">
        <f t="shared" si="1"/>
        <v>7.9673551209136136E-5</v>
      </c>
      <c r="T22">
        <v>3.1535325853609492E-2</v>
      </c>
    </row>
    <row r="23" spans="3:20" x14ac:dyDescent="0.25">
      <c r="C23">
        <v>300</v>
      </c>
      <c r="D23" s="66">
        <v>302.40499999999997</v>
      </c>
      <c r="E23" s="67">
        <v>302.41199232501287</v>
      </c>
      <c r="F23" s="65">
        <v>302.36167239300005</v>
      </c>
      <c r="G23" s="3" t="s">
        <v>155</v>
      </c>
      <c r="H23" s="70">
        <f>pyReport!D23</f>
        <v>302.40824594015618</v>
      </c>
      <c r="I23" s="70"/>
      <c r="J23" s="70"/>
      <c r="L23">
        <f t="shared" si="0"/>
        <v>1</v>
      </c>
      <c r="M23">
        <f t="shared" si="0"/>
        <v>1.0000231223855853</v>
      </c>
      <c r="N23">
        <f t="shared" si="0"/>
        <v>0.99985672324531694</v>
      </c>
      <c r="O23">
        <f t="shared" si="0"/>
        <v>1.0000462955308278</v>
      </c>
      <c r="P23">
        <f t="shared" si="0"/>
        <v>1.000010733751612</v>
      </c>
      <c r="S23">
        <f t="shared" si="1"/>
        <v>8.0159952420048253E-5</v>
      </c>
      <c r="T23">
        <v>2.4241030605993169E-2</v>
      </c>
    </row>
    <row r="24" spans="3:20" x14ac:dyDescent="0.25">
      <c r="C24">
        <v>200</v>
      </c>
      <c r="D24" s="66">
        <v>204.59</v>
      </c>
      <c r="E24" s="67">
        <v>204.58017254306046</v>
      </c>
      <c r="F24" s="65">
        <v>204.56192916900002</v>
      </c>
      <c r="G24" s="3" t="s">
        <v>156</v>
      </c>
      <c r="H24" s="70">
        <f>pyReport!D24</f>
        <v>204.5838163945254</v>
      </c>
      <c r="I24" s="70"/>
      <c r="J24" s="70"/>
      <c r="L24">
        <f t="shared" si="0"/>
        <v>1</v>
      </c>
      <c r="M24">
        <f t="shared" si="0"/>
        <v>0.99995196511589257</v>
      </c>
      <c r="N24">
        <f t="shared" si="0"/>
        <v>0.9998627947064862</v>
      </c>
      <c r="O24">
        <f t="shared" si="0"/>
        <v>1.0000391025954347</v>
      </c>
      <c r="P24">
        <f t="shared" si="0"/>
        <v>0.99996977562209977</v>
      </c>
      <c r="S24">
        <f t="shared" si="1"/>
        <v>8.1531912821213828E-5</v>
      </c>
      <c r="T24">
        <v>1.6680109882909661E-2</v>
      </c>
    </row>
    <row r="25" spans="3:20" ht="13" thickBot="1" x14ac:dyDescent="0.3">
      <c r="C25">
        <v>100</v>
      </c>
      <c r="D25" s="68">
        <v>100.98699999999999</v>
      </c>
      <c r="E25" s="69">
        <v>100.97235972076886</v>
      </c>
      <c r="F25" s="65">
        <v>100.96925343300001</v>
      </c>
      <c r="G25" s="3" t="s">
        <v>157</v>
      </c>
      <c r="H25" s="70">
        <f>pyReport!D25</f>
        <v>100.9781203972138</v>
      </c>
      <c r="I25" s="70"/>
      <c r="J25" s="70"/>
      <c r="L25">
        <f t="shared" si="0"/>
        <v>1</v>
      </c>
      <c r="M25">
        <f t="shared" si="0"/>
        <v>0.99985502808053384</v>
      </c>
      <c r="N25">
        <f t="shared" si="0"/>
        <v>0.99982426879697395</v>
      </c>
      <c r="O25">
        <f t="shared" si="0"/>
        <v>0.99999009773535219</v>
      </c>
      <c r="P25">
        <f t="shared" si="0"/>
        <v>0.9999120718232426</v>
      </c>
      <c r="S25">
        <f t="shared" si="1"/>
        <v>8.9184794091206384E-5</v>
      </c>
      <c r="T25">
        <v>9.0057128753425596E-3</v>
      </c>
    </row>
    <row r="26" spans="3:20" ht="13" thickTop="1" x14ac:dyDescent="0.25"/>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Commentary</vt:lpstr>
      <vt:lpstr>pyUBreadings</vt:lpstr>
      <vt:lpstr>pyUBresults</vt:lpstr>
      <vt:lpstr>pyReport</vt:lpstr>
      <vt:lpstr>exampleU</vt:lpstr>
      <vt:lpstr>Room Conditions</vt:lpstr>
      <vt:lpstr>Conditions</vt:lpstr>
      <vt:lpstr>LHistory</vt:lpstr>
      <vt:lpstr>inductor1</vt:lpstr>
      <vt:lpstr>inductor2</vt:lpstr>
      <vt:lpstr>pyvalues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Jones</dc:creator>
  <cp:lastModifiedBy>Keith Jones</cp:lastModifiedBy>
  <cp:lastPrinted>2021-04-27T00:05:36Z</cp:lastPrinted>
  <dcterms:created xsi:type="dcterms:W3CDTF">1999-09-28T04:51:25Z</dcterms:created>
  <dcterms:modified xsi:type="dcterms:W3CDTF">2021-05-27T02:15:32Z</dcterms:modified>
</cp:coreProperties>
</file>