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8"/>
  </bookViews>
  <sheets>
    <sheet name="20unit" sheetId="2" r:id="rId1"/>
    <sheet name="25unit" sheetId="5" r:id="rId2"/>
    <sheet name="30unit" sheetId="1" r:id="rId3"/>
    <sheet name="35unit" sheetId="6" r:id="rId4"/>
    <sheet name="40unit" sheetId="3" r:id="rId5"/>
    <sheet name="45unit" sheetId="7" r:id="rId6"/>
    <sheet name="50unit" sheetId="4" r:id="rId7"/>
    <sheet name="summary" sheetId="8" r:id="rId8"/>
    <sheet name="stddev" sheetId="9" r:id="rId9"/>
  </sheets>
  <calcPr calcId="152511"/>
</workbook>
</file>

<file path=xl/calcChain.xml><?xml version="1.0" encoding="utf-8"?>
<calcChain xmlns="http://schemas.openxmlformats.org/spreadsheetml/2006/main">
  <c r="K18" i="9" l="1"/>
  <c r="K17" i="9"/>
  <c r="K16" i="9"/>
  <c r="K15" i="9"/>
  <c r="K14" i="9"/>
  <c r="K13" i="9"/>
  <c r="K12" i="9"/>
  <c r="E13" i="9"/>
  <c r="E14" i="9"/>
  <c r="E15" i="9"/>
  <c r="E16" i="9"/>
  <c r="E17" i="9"/>
  <c r="E18" i="9"/>
  <c r="E12" i="9"/>
  <c r="G13" i="9"/>
  <c r="G14" i="9" s="1"/>
  <c r="G15" i="9" s="1"/>
  <c r="G16" i="9" s="1"/>
  <c r="G17" i="9" s="1"/>
  <c r="G18" i="9" s="1"/>
  <c r="A13" i="9"/>
  <c r="A14" i="9" s="1"/>
  <c r="A15" i="9" s="1"/>
  <c r="A16" i="9" s="1"/>
  <c r="A17" i="9" s="1"/>
  <c r="A18" i="9" s="1"/>
  <c r="E8" i="9"/>
  <c r="E7" i="9"/>
  <c r="E6" i="9"/>
  <c r="E5" i="9"/>
  <c r="E4" i="9"/>
  <c r="E3" i="9"/>
  <c r="E2" i="9"/>
  <c r="C8" i="9"/>
  <c r="C7" i="9"/>
  <c r="C6" i="9"/>
  <c r="C5" i="9"/>
  <c r="C4" i="9"/>
  <c r="C3" i="9"/>
  <c r="C2" i="9"/>
  <c r="D8" i="9"/>
  <c r="B8" i="9"/>
  <c r="D7" i="9"/>
  <c r="B7" i="9"/>
  <c r="D6" i="9"/>
  <c r="B6" i="9"/>
  <c r="D5" i="9"/>
  <c r="B5" i="9"/>
  <c r="D4" i="9"/>
  <c r="B4" i="9"/>
  <c r="D3" i="9"/>
  <c r="B3" i="9"/>
  <c r="A3" i="9"/>
  <c r="A4" i="9" s="1"/>
  <c r="A5" i="9" s="1"/>
  <c r="A6" i="9" s="1"/>
  <c r="A7" i="9" s="1"/>
  <c r="A8" i="9" s="1"/>
  <c r="D2" i="9"/>
  <c r="G2" i="9" s="1"/>
  <c r="B2" i="9"/>
  <c r="G8" i="9" l="1"/>
  <c r="G5" i="9"/>
  <c r="G4" i="9"/>
  <c r="G6" i="9"/>
  <c r="G3" i="9"/>
  <c r="G7" i="9"/>
  <c r="C8" i="8"/>
  <c r="D8" i="8" s="1"/>
  <c r="C7" i="8"/>
  <c r="D7" i="8" s="1"/>
  <c r="C6" i="8"/>
  <c r="C5" i="8"/>
  <c r="D5" i="8" s="1"/>
  <c r="C4" i="8"/>
  <c r="D4" i="8" s="1"/>
  <c r="C3" i="8"/>
  <c r="D3" i="8" s="1"/>
  <c r="C2" i="8"/>
  <c r="D2" i="8" s="1"/>
  <c r="B8" i="8"/>
  <c r="B7" i="8"/>
  <c r="B6" i="8"/>
  <c r="B5" i="8"/>
  <c r="B4" i="8"/>
  <c r="B3" i="8"/>
  <c r="B2" i="8"/>
  <c r="A3" i="8"/>
  <c r="A4" i="8" s="1"/>
  <c r="A5" i="8" s="1"/>
  <c r="A6" i="8" s="1"/>
  <c r="A7" i="8" s="1"/>
  <c r="A8" i="8" s="1"/>
  <c r="E8" i="4"/>
  <c r="E7" i="4"/>
  <c r="E9" i="7"/>
  <c r="E8" i="7"/>
  <c r="D3" i="7"/>
  <c r="D4" i="7" s="1"/>
  <c r="D5" i="7" s="1"/>
  <c r="D6" i="7" s="1"/>
  <c r="D7" i="7" s="1"/>
  <c r="E9" i="3"/>
  <c r="E8" i="3"/>
  <c r="D2" i="3"/>
  <c r="D3" i="3" s="1"/>
  <c r="D4" i="3" s="1"/>
  <c r="D5" i="3" s="1"/>
  <c r="D6" i="3" s="1"/>
  <c r="D7" i="3" s="1"/>
  <c r="E10" i="6"/>
  <c r="E9" i="6"/>
  <c r="D3" i="6"/>
  <c r="D4" i="6" s="1"/>
  <c r="D5" i="6" s="1"/>
  <c r="D6" i="6" s="1"/>
  <c r="D7" i="6" s="1"/>
  <c r="D8" i="6" s="1"/>
  <c r="E9" i="5"/>
  <c r="E8" i="5"/>
  <c r="B14" i="4"/>
  <c r="B15" i="4" s="1"/>
  <c r="B13" i="4"/>
  <c r="B12" i="7"/>
  <c r="B11" i="7"/>
  <c r="B9" i="3"/>
  <c r="B8" i="3"/>
  <c r="B11" i="6"/>
  <c r="B12" i="6" s="1"/>
  <c r="B10" i="6"/>
  <c r="B12" i="5"/>
  <c r="B11" i="5"/>
  <c r="B10" i="5"/>
  <c r="E11" i="2"/>
  <c r="E10" i="2"/>
  <c r="D6" i="8" l="1"/>
  <c r="E9" i="4"/>
  <c r="E10" i="7"/>
  <c r="E10" i="3"/>
  <c r="E10" i="5"/>
  <c r="B13" i="7"/>
  <c r="B10" i="3"/>
  <c r="E12" i="2"/>
  <c r="A2" i="3"/>
  <c r="A10" i="7"/>
  <c r="A4" i="7"/>
  <c r="A5" i="7" s="1"/>
  <c r="A6" i="7" s="1"/>
  <c r="A7" i="7" s="1"/>
  <c r="A8" i="7" s="1"/>
  <c r="A9" i="7" s="1"/>
  <c r="A3" i="7"/>
  <c r="A3" i="3" l="1"/>
  <c r="A4" i="3" s="1"/>
  <c r="A5" i="3" s="1"/>
  <c r="A6" i="3" s="1"/>
  <c r="A7" i="3" s="1"/>
  <c r="A3" i="6"/>
  <c r="A4" i="6" s="1"/>
  <c r="A5" i="6" s="1"/>
  <c r="A6" i="6" s="1"/>
  <c r="A7" i="6" s="1"/>
  <c r="A8" i="6" s="1"/>
  <c r="A9" i="6" s="1"/>
  <c r="B7" i="2" l="1"/>
  <c r="B6" i="2"/>
  <c r="A3" i="2"/>
  <c r="A4" i="2" s="1"/>
  <c r="A5" i="2" s="1"/>
  <c r="B8" i="2" l="1"/>
  <c r="F3" i="1"/>
  <c r="F4" i="1"/>
  <c r="F5" i="1"/>
  <c r="F6" i="1"/>
  <c r="F7" i="1"/>
  <c r="F8" i="1"/>
  <c r="F9" i="1"/>
  <c r="F10" i="1"/>
  <c r="F11" i="1"/>
  <c r="F12" i="1"/>
  <c r="F2" i="1"/>
  <c r="D14" i="1"/>
  <c r="D15" i="1" s="1"/>
  <c r="D13" i="1"/>
  <c r="F14" i="1" l="1"/>
  <c r="F13" i="1"/>
  <c r="B15" i="1"/>
  <c r="B14" i="1"/>
  <c r="B13" i="1"/>
  <c r="A11" i="1"/>
  <c r="A12" i="1"/>
  <c r="A4" i="1"/>
  <c r="A5" i="1"/>
  <c r="A6" i="1" s="1"/>
  <c r="A7" i="1" s="1"/>
  <c r="A8" i="1" s="1"/>
  <c r="A9" i="1" s="1"/>
  <c r="A10" i="1" s="1"/>
  <c r="A3" i="1"/>
  <c r="F15" i="1" l="1"/>
  <c r="E11" i="6" l="1"/>
</calcChain>
</file>

<file path=xl/sharedStrings.xml><?xml version="1.0" encoding="utf-8"?>
<sst xmlns="http://schemas.openxmlformats.org/spreadsheetml/2006/main" count="114" uniqueCount="27">
  <si>
    <t>conformer</t>
  </si>
  <si>
    <t>solvation-unch</t>
  </si>
  <si>
    <t>solvation-ch</t>
  </si>
  <si>
    <t>mean</t>
  </si>
  <si>
    <t>stddev</t>
  </si>
  <si>
    <t>percent_dev</t>
  </si>
  <si>
    <t>diff</t>
  </si>
  <si>
    <t>conf0</t>
  </si>
  <si>
    <t>conf1</t>
  </si>
  <si>
    <t>conf2</t>
  </si>
  <si>
    <t>conf3</t>
  </si>
  <si>
    <t>conf4</t>
  </si>
  <si>
    <t>conf5</t>
  </si>
  <si>
    <t>conf6</t>
  </si>
  <si>
    <t>conf7</t>
  </si>
  <si>
    <t>conf8</t>
  </si>
  <si>
    <t>conf9</t>
  </si>
  <si>
    <t>conf10</t>
  </si>
  <si>
    <t>Size</t>
  </si>
  <si>
    <t>Uncharged hydration</t>
  </si>
  <si>
    <t>Charged</t>
  </si>
  <si>
    <t>Difference</t>
  </si>
  <si>
    <t>Number of conformers</t>
  </si>
  <si>
    <t>std dev</t>
  </si>
  <si>
    <t>mean solvation energy</t>
  </si>
  <si>
    <t>% deviation</t>
  </si>
  <si>
    <t>Mean solvation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</si>
</sst>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H19" sqref="H19"/>
    </sheetView>
  </sheetViews>
  <sheetFormatPr defaultRowHeight="14.4" x14ac:dyDescent="0.3"/>
  <cols>
    <col min="5" max="5" width="11.88671875" customWidth="1"/>
  </cols>
  <sheetData>
    <row r="1" spans="1:7" x14ac:dyDescent="0.3">
      <c r="A1" t="s">
        <v>0</v>
      </c>
      <c r="B1" t="s">
        <v>1</v>
      </c>
      <c r="D1" t="s">
        <v>0</v>
      </c>
      <c r="E1" t="s">
        <v>2</v>
      </c>
      <c r="G1" t="s">
        <v>6</v>
      </c>
    </row>
    <row r="2" spans="1:7" x14ac:dyDescent="0.3">
      <c r="A2">
        <v>0</v>
      </c>
      <c r="B2" s="1">
        <v>8991.1643627819994</v>
      </c>
      <c r="C2" s="1"/>
      <c r="D2">
        <v>0</v>
      </c>
      <c r="E2" s="1">
        <v>60541.665058049999</v>
      </c>
      <c r="G2" s="1"/>
    </row>
    <row r="3" spans="1:7" x14ac:dyDescent="0.3">
      <c r="A3">
        <f>A2+1</f>
        <v>1</v>
      </c>
      <c r="B3" s="1">
        <v>8138.9970578769999</v>
      </c>
      <c r="C3" s="1"/>
      <c r="D3">
        <v>1</v>
      </c>
      <c r="E3" s="1">
        <v>59887.489516349997</v>
      </c>
      <c r="G3" s="1"/>
    </row>
    <row r="4" spans="1:7" x14ac:dyDescent="0.3">
      <c r="A4">
        <f t="shared" ref="A4:A5" si="0">A3+1</f>
        <v>2</v>
      </c>
      <c r="B4" s="1">
        <v>6827.0257726769996</v>
      </c>
      <c r="C4" s="1"/>
      <c r="D4">
        <v>2</v>
      </c>
      <c r="E4" s="1">
        <v>62303.262523079997</v>
      </c>
      <c r="G4" s="1"/>
    </row>
    <row r="5" spans="1:7" x14ac:dyDescent="0.3">
      <c r="A5">
        <f t="shared" si="0"/>
        <v>3</v>
      </c>
      <c r="B5" s="1">
        <v>7394.7008309960001</v>
      </c>
      <c r="C5" s="1"/>
      <c r="D5">
        <v>3</v>
      </c>
      <c r="E5" s="1">
        <v>65725.227655349998</v>
      </c>
      <c r="G5" s="1"/>
    </row>
    <row r="6" spans="1:7" x14ac:dyDescent="0.3">
      <c r="A6" t="s">
        <v>3</v>
      </c>
      <c r="B6" s="1">
        <f>AVERAGE(B2:B5)</f>
        <v>7837.9720060829995</v>
      </c>
      <c r="C6" s="1"/>
      <c r="D6">
        <v>4</v>
      </c>
      <c r="E6" s="1">
        <v>59617.148468519998</v>
      </c>
      <c r="G6" s="1"/>
    </row>
    <row r="7" spans="1:7" x14ac:dyDescent="0.3">
      <c r="A7" t="s">
        <v>4</v>
      </c>
      <c r="B7">
        <f>_xlfn.STDEV.P(B2:B5)</f>
        <v>812.24539316289656</v>
      </c>
      <c r="D7">
        <v>5</v>
      </c>
      <c r="E7" s="2">
        <v>62247.911631870003</v>
      </c>
    </row>
    <row r="8" spans="1:7" x14ac:dyDescent="0.3">
      <c r="A8" t="s">
        <v>5</v>
      </c>
      <c r="B8">
        <f>B7/B6*100</f>
        <v>10.362953485066265</v>
      </c>
      <c r="D8">
        <v>6</v>
      </c>
      <c r="E8" s="2">
        <v>57112.840461289998</v>
      </c>
    </row>
    <row r="9" spans="1:7" x14ac:dyDescent="0.3">
      <c r="D9">
        <v>7</v>
      </c>
      <c r="E9" s="2">
        <v>63583.3892978</v>
      </c>
    </row>
    <row r="10" spans="1:7" x14ac:dyDescent="0.3">
      <c r="D10" t="s">
        <v>3</v>
      </c>
      <c r="E10" s="1">
        <f>AVERAGE(E2:E9)</f>
        <v>61377.366826538746</v>
      </c>
    </row>
    <row r="11" spans="1:7" x14ac:dyDescent="0.3">
      <c r="D11" t="s">
        <v>4</v>
      </c>
      <c r="E11">
        <f>_xlfn.STDEV.P(E2:E9)</f>
        <v>2489.684861143628</v>
      </c>
    </row>
    <row r="12" spans="1:7" x14ac:dyDescent="0.3">
      <c r="D12" t="s">
        <v>5</v>
      </c>
      <c r="E12">
        <f>E11/E10*100</f>
        <v>4.0563565852862915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27" sqref="B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E1" t="s">
        <v>2</v>
      </c>
      <c r="G1" t="s">
        <v>6</v>
      </c>
    </row>
    <row r="2" spans="1:7" x14ac:dyDescent="0.3">
      <c r="A2" t="s">
        <v>7</v>
      </c>
      <c r="B2" s="2">
        <v>10801.971864020001</v>
      </c>
      <c r="D2">
        <v>0</v>
      </c>
      <c r="E2" s="2">
        <v>69529.430678150005</v>
      </c>
    </row>
    <row r="3" spans="1:7" x14ac:dyDescent="0.3">
      <c r="A3" t="s">
        <v>8</v>
      </c>
      <c r="B3" s="2">
        <v>15594.303937639999</v>
      </c>
      <c r="D3">
        <v>1</v>
      </c>
      <c r="E3" s="2">
        <v>70954.831248000002</v>
      </c>
    </row>
    <row r="4" spans="1:7" x14ac:dyDescent="0.3">
      <c r="A4" t="s">
        <v>9</v>
      </c>
      <c r="B4" s="2">
        <v>14424.73642974</v>
      </c>
      <c r="D4">
        <v>2</v>
      </c>
      <c r="E4" s="2">
        <v>70757.301643839994</v>
      </c>
    </row>
    <row r="5" spans="1:7" x14ac:dyDescent="0.3">
      <c r="A5" t="s">
        <v>10</v>
      </c>
      <c r="B5" s="2">
        <v>9814.0429821109992</v>
      </c>
      <c r="D5">
        <v>3</v>
      </c>
      <c r="E5" s="2">
        <v>70576.321490600007</v>
      </c>
    </row>
    <row r="6" spans="1:7" x14ac:dyDescent="0.3">
      <c r="A6" t="s">
        <v>11</v>
      </c>
      <c r="B6" s="2">
        <v>11648.24923157</v>
      </c>
      <c r="D6">
        <v>4</v>
      </c>
      <c r="E6" s="2">
        <v>77699.794937059996</v>
      </c>
    </row>
    <row r="7" spans="1:7" x14ac:dyDescent="0.3">
      <c r="A7" t="s">
        <v>12</v>
      </c>
      <c r="B7" s="2">
        <v>14661.129507539999</v>
      </c>
      <c r="D7">
        <v>5</v>
      </c>
      <c r="E7" s="2">
        <v>71342.686029460005</v>
      </c>
    </row>
    <row r="8" spans="1:7" x14ac:dyDescent="0.3">
      <c r="A8" t="s">
        <v>13</v>
      </c>
      <c r="B8" s="2">
        <v>11359.55700257</v>
      </c>
      <c r="D8" t="s">
        <v>3</v>
      </c>
      <c r="E8" s="1">
        <f>AVERAGE(E2:E7)</f>
        <v>71810.061004518328</v>
      </c>
    </row>
    <row r="9" spans="1:7" x14ac:dyDescent="0.3">
      <c r="A9" t="s">
        <v>14</v>
      </c>
      <c r="B9" s="2">
        <v>13404.386412330001</v>
      </c>
      <c r="D9" t="s">
        <v>4</v>
      </c>
      <c r="E9">
        <f>_xlfn.STDEV.P(E2:E7)</f>
        <v>2691.6696567102504</v>
      </c>
    </row>
    <row r="10" spans="1:7" x14ac:dyDescent="0.3">
      <c r="A10" t="s">
        <v>3</v>
      </c>
      <c r="B10" s="1">
        <f>AVERAGE(B2:B9)</f>
        <v>12713.547170940124</v>
      </c>
      <c r="D10" t="s">
        <v>5</v>
      </c>
      <c r="E10">
        <f>E9/E8*100</f>
        <v>3.7483182983800685</v>
      </c>
    </row>
    <row r="11" spans="1:7" x14ac:dyDescent="0.3">
      <c r="A11" t="s">
        <v>4</v>
      </c>
      <c r="B11">
        <f>_xlfn.STDEV.P(B2:B9)</f>
        <v>1953.4155284505189</v>
      </c>
    </row>
    <row r="12" spans="1:7" x14ac:dyDescent="0.3">
      <c r="A12" t="s">
        <v>5</v>
      </c>
      <c r="B12">
        <f>B11/B10*100</f>
        <v>15.364834866193133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22" sqref="C22"/>
    </sheetView>
  </sheetViews>
  <sheetFormatPr defaultRowHeight="14.4" x14ac:dyDescent="0.3"/>
  <cols>
    <col min="1" max="1" width="11" customWidth="1"/>
    <col min="2" max="2" width="15.88671875" customWidth="1"/>
    <col min="4" max="4" width="9.5546875" bestFit="1" customWidth="1"/>
    <col min="6" max="6" width="9.21875" bestFit="1" customWidth="1"/>
  </cols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v>0</v>
      </c>
      <c r="B2" s="1">
        <v>11688.174124949999</v>
      </c>
      <c r="D2" s="1">
        <v>103168.3760038</v>
      </c>
      <c r="F2" s="1">
        <f xml:space="preserve"> B2-D2</f>
        <v>-91480.201878849999</v>
      </c>
    </row>
    <row r="3" spans="1:6" x14ac:dyDescent="0.3">
      <c r="A3">
        <f>A2+1</f>
        <v>1</v>
      </c>
      <c r="B3" s="1">
        <v>16069.87864759</v>
      </c>
      <c r="D3" s="1">
        <v>96624.417758039999</v>
      </c>
      <c r="F3" s="1">
        <f t="shared" ref="F3:F12" si="0" xml:space="preserve"> B3-D3</f>
        <v>-80554.539110450001</v>
      </c>
    </row>
    <row r="4" spans="1:6" x14ac:dyDescent="0.3">
      <c r="A4">
        <f t="shared" ref="A4:A12" si="1">A3+1</f>
        <v>2</v>
      </c>
      <c r="B4" s="1">
        <v>16840.884723020001</v>
      </c>
      <c r="D4" s="1">
        <v>99715.332671800003</v>
      </c>
      <c r="F4" s="1">
        <f t="shared" si="0"/>
        <v>-82874.447948779998</v>
      </c>
    </row>
    <row r="5" spans="1:6" x14ac:dyDescent="0.3">
      <c r="A5">
        <f t="shared" si="1"/>
        <v>3</v>
      </c>
      <c r="B5" s="1">
        <v>14502.41343975</v>
      </c>
      <c r="D5" s="1">
        <v>103824.1138526</v>
      </c>
      <c r="F5" s="1">
        <f t="shared" si="0"/>
        <v>-89321.700412849998</v>
      </c>
    </row>
    <row r="6" spans="1:6" x14ac:dyDescent="0.3">
      <c r="A6">
        <f t="shared" si="1"/>
        <v>4</v>
      </c>
      <c r="B6" s="1">
        <v>15589.38945592</v>
      </c>
      <c r="D6" s="1">
        <v>100289.5326217</v>
      </c>
      <c r="F6" s="1">
        <f t="shared" si="0"/>
        <v>-84700.143165779999</v>
      </c>
    </row>
    <row r="7" spans="1:6" x14ac:dyDescent="0.3">
      <c r="A7">
        <f t="shared" si="1"/>
        <v>5</v>
      </c>
      <c r="B7" s="1">
        <v>14982.759376399999</v>
      </c>
      <c r="D7" s="1">
        <v>102422.8852571</v>
      </c>
      <c r="F7" s="1">
        <f t="shared" si="0"/>
        <v>-87440.125880699998</v>
      </c>
    </row>
    <row r="8" spans="1:6" x14ac:dyDescent="0.3">
      <c r="A8">
        <f t="shared" si="1"/>
        <v>6</v>
      </c>
      <c r="B8" s="1">
        <v>15935.33851014</v>
      </c>
      <c r="D8" s="1">
        <v>109900.9117391</v>
      </c>
      <c r="F8" s="1">
        <f t="shared" si="0"/>
        <v>-93965.573228959998</v>
      </c>
    </row>
    <row r="9" spans="1:6" x14ac:dyDescent="0.3">
      <c r="A9">
        <f t="shared" si="1"/>
        <v>7</v>
      </c>
      <c r="B9" s="1">
        <v>11668.02989496</v>
      </c>
      <c r="D9" s="1">
        <v>96404.130455410006</v>
      </c>
      <c r="F9" s="1">
        <f t="shared" si="0"/>
        <v>-84736.10056045001</v>
      </c>
    </row>
    <row r="10" spans="1:6" x14ac:dyDescent="0.3">
      <c r="A10">
        <f t="shared" si="1"/>
        <v>8</v>
      </c>
      <c r="B10" s="1">
        <v>16614.025410900002</v>
      </c>
      <c r="D10" s="1">
        <v>101293.09871619999</v>
      </c>
      <c r="F10" s="1">
        <f t="shared" si="0"/>
        <v>-84679.0733053</v>
      </c>
    </row>
    <row r="11" spans="1:6" x14ac:dyDescent="0.3">
      <c r="A11">
        <f>A10+1</f>
        <v>9</v>
      </c>
      <c r="B11" s="1">
        <v>15165.034430399999</v>
      </c>
      <c r="D11" s="1">
        <v>84841.097226359998</v>
      </c>
      <c r="F11" s="1">
        <f t="shared" si="0"/>
        <v>-69676.062795959995</v>
      </c>
    </row>
    <row r="12" spans="1:6" x14ac:dyDescent="0.3">
      <c r="A12">
        <f t="shared" si="1"/>
        <v>10</v>
      </c>
      <c r="B12" s="1">
        <v>15835.669597120001</v>
      </c>
      <c r="D12" s="1">
        <v>102111.74261070001</v>
      </c>
      <c r="F12" s="1">
        <f t="shared" si="0"/>
        <v>-86276.073013580011</v>
      </c>
    </row>
    <row r="13" spans="1:6" x14ac:dyDescent="0.3">
      <c r="A13" t="s">
        <v>3</v>
      </c>
      <c r="B13" s="1">
        <f>AVERAGE(B2:B12)</f>
        <v>14990.145237377274</v>
      </c>
      <c r="D13" s="1">
        <f>AVERAGE(D2:D12)</f>
        <v>100054.14899207363</v>
      </c>
      <c r="F13" s="1">
        <f>AVERAGE(F2:F12)</f>
        <v>-85064.003754696358</v>
      </c>
    </row>
    <row r="14" spans="1:6" x14ac:dyDescent="0.3">
      <c r="A14" t="s">
        <v>4</v>
      </c>
      <c r="B14">
        <f>_xlfn.STDEV.P(B2:B12)</f>
        <v>1689.6322827731683</v>
      </c>
      <c r="D14">
        <f>_xlfn.STDEV.P(D2:D12)</f>
        <v>5946.2915759773286</v>
      </c>
      <c r="F14">
        <f>_xlfn.STDEV.P(F2:F12)</f>
        <v>6089.8934607095671</v>
      </c>
    </row>
    <row r="15" spans="1:6" x14ac:dyDescent="0.3">
      <c r="A15" t="s">
        <v>5</v>
      </c>
      <c r="B15">
        <f>B14/B13*100</f>
        <v>11.271620494777755</v>
      </c>
      <c r="D15">
        <f>D14/D13*100</f>
        <v>5.9430734615996768</v>
      </c>
      <c r="F15">
        <f>ABS(F14/F13*100)</f>
        <v>7.1591897769958255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0" sqref="B10"/>
    </sheetView>
  </sheetViews>
  <sheetFormatPr defaultRowHeight="14.4" x14ac:dyDescent="0.3"/>
  <cols>
    <col min="5" max="5" width="9.5546875" bestFit="1" customWidth="1"/>
  </cols>
  <sheetData>
    <row r="1" spans="1:7" x14ac:dyDescent="0.3">
      <c r="A1" t="s">
        <v>0</v>
      </c>
      <c r="B1" t="s">
        <v>1</v>
      </c>
      <c r="D1" t="s">
        <v>0</v>
      </c>
      <c r="E1" t="s">
        <v>2</v>
      </c>
      <c r="G1" t="s">
        <v>6</v>
      </c>
    </row>
    <row r="2" spans="1:7" x14ac:dyDescent="0.3">
      <c r="A2">
        <v>0</v>
      </c>
      <c r="B2" s="2">
        <v>16101.66694064</v>
      </c>
      <c r="C2" s="2"/>
      <c r="D2">
        <v>0</v>
      </c>
      <c r="E2" s="2">
        <v>104314.65297919999</v>
      </c>
    </row>
    <row r="3" spans="1:7" x14ac:dyDescent="0.3">
      <c r="A3">
        <f>A2+1</f>
        <v>1</v>
      </c>
      <c r="B3" s="2">
        <v>18095.125933719999</v>
      </c>
      <c r="C3" s="2"/>
      <c r="D3">
        <f>D2+1</f>
        <v>1</v>
      </c>
      <c r="E3" s="2">
        <v>100552.12619559999</v>
      </c>
    </row>
    <row r="4" spans="1:7" x14ac:dyDescent="0.3">
      <c r="A4">
        <f t="shared" ref="A4:A9" si="0">A3+1</f>
        <v>2</v>
      </c>
      <c r="B4" s="2">
        <v>20389.14655569</v>
      </c>
      <c r="C4" s="2"/>
      <c r="D4">
        <f t="shared" ref="D4:D8" si="1">D3+1</f>
        <v>2</v>
      </c>
      <c r="E4" s="2">
        <v>102059.44919299999</v>
      </c>
    </row>
    <row r="5" spans="1:7" x14ac:dyDescent="0.3">
      <c r="A5">
        <f t="shared" si="0"/>
        <v>3</v>
      </c>
      <c r="B5" s="2">
        <v>20389.14655569</v>
      </c>
      <c r="C5" s="2"/>
      <c r="D5">
        <f t="shared" si="1"/>
        <v>3</v>
      </c>
      <c r="E5" s="2">
        <v>116281.5899563</v>
      </c>
    </row>
    <row r="6" spans="1:7" x14ac:dyDescent="0.3">
      <c r="A6">
        <f t="shared" si="0"/>
        <v>4</v>
      </c>
      <c r="B6" s="2">
        <v>14993.37007425</v>
      </c>
      <c r="C6" s="2"/>
      <c r="D6">
        <f t="shared" si="1"/>
        <v>4</v>
      </c>
      <c r="E6" s="2">
        <v>107863.3160904</v>
      </c>
    </row>
    <row r="7" spans="1:7" x14ac:dyDescent="0.3">
      <c r="A7">
        <f t="shared" si="0"/>
        <v>5</v>
      </c>
      <c r="B7" s="2">
        <v>15417.036986679999</v>
      </c>
      <c r="C7" s="2"/>
      <c r="D7">
        <f t="shared" si="1"/>
        <v>5</v>
      </c>
      <c r="E7" s="2">
        <v>103205.3000393</v>
      </c>
    </row>
    <row r="8" spans="1:7" x14ac:dyDescent="0.3">
      <c r="A8">
        <f t="shared" si="0"/>
        <v>6</v>
      </c>
      <c r="B8" s="2">
        <v>16489.719352740001</v>
      </c>
      <c r="C8" s="2"/>
      <c r="D8">
        <f t="shared" si="1"/>
        <v>6</v>
      </c>
      <c r="E8" s="2">
        <v>95477.733044649998</v>
      </c>
    </row>
    <row r="9" spans="1:7" x14ac:dyDescent="0.3">
      <c r="A9">
        <f t="shared" si="0"/>
        <v>7</v>
      </c>
      <c r="B9" s="2">
        <v>21819.674838989999</v>
      </c>
      <c r="C9" s="2"/>
      <c r="D9" t="s">
        <v>3</v>
      </c>
      <c r="E9" s="1">
        <f>AVERAGE(E2:E8)</f>
        <v>104250.59535692143</v>
      </c>
    </row>
    <row r="10" spans="1:7" x14ac:dyDescent="0.3">
      <c r="A10" t="s">
        <v>3</v>
      </c>
      <c r="B10" s="1">
        <f>AVERAGE(B2:B9)</f>
        <v>17961.860904800003</v>
      </c>
      <c r="C10" s="1"/>
      <c r="D10" t="s">
        <v>4</v>
      </c>
      <c r="E10">
        <f>_xlfn.STDEV.P(E2:E8)</f>
        <v>6027.748177356606</v>
      </c>
    </row>
    <row r="11" spans="1:7" x14ac:dyDescent="0.3">
      <c r="A11" t="s">
        <v>4</v>
      </c>
      <c r="B11">
        <f>_xlfn.STDEV.P(B2:B9)</f>
        <v>2439.249579780877</v>
      </c>
      <c r="D11" t="s">
        <v>5</v>
      </c>
      <c r="E11">
        <f>E10/E9*100</f>
        <v>5.7819796200870428</v>
      </c>
    </row>
    <row r="12" spans="1:7" x14ac:dyDescent="0.3">
      <c r="A12" t="s">
        <v>5</v>
      </c>
      <c r="B12">
        <f>B11/B10*100</f>
        <v>13.580160723374874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6" sqref="F6"/>
    </sheetView>
  </sheetViews>
  <sheetFormatPr defaultRowHeight="14.4" x14ac:dyDescent="0.3"/>
  <cols>
    <col min="5" max="5" width="12.33203125" customWidth="1"/>
  </cols>
  <sheetData>
    <row r="1" spans="1:7" x14ac:dyDescent="0.3">
      <c r="A1" t="s">
        <v>0</v>
      </c>
      <c r="B1" t="s">
        <v>1</v>
      </c>
      <c r="D1" t="s">
        <v>0</v>
      </c>
      <c r="E1" t="s">
        <v>2</v>
      </c>
      <c r="G1" t="s">
        <v>6</v>
      </c>
    </row>
    <row r="2" spans="1:7" x14ac:dyDescent="0.3">
      <c r="A2">
        <f>0</f>
        <v>0</v>
      </c>
      <c r="B2" s="2">
        <v>19349.26875078</v>
      </c>
      <c r="D2">
        <f>0</f>
        <v>0</v>
      </c>
      <c r="E2" s="2">
        <v>113776.3991403</v>
      </c>
    </row>
    <row r="3" spans="1:7" x14ac:dyDescent="0.3">
      <c r="A3">
        <f>A2+1</f>
        <v>1</v>
      </c>
      <c r="B3" s="2">
        <v>23892.04830572</v>
      </c>
      <c r="D3">
        <f>D2+1</f>
        <v>1</v>
      </c>
      <c r="E3" s="2">
        <v>113695.5765982</v>
      </c>
    </row>
    <row r="4" spans="1:7" x14ac:dyDescent="0.3">
      <c r="A4">
        <f t="shared" ref="A4:A7" si="0">A3+1</f>
        <v>2</v>
      </c>
      <c r="B4" s="2">
        <v>19548.380330920001</v>
      </c>
      <c r="D4">
        <f t="shared" ref="D4:D7" si="1">D3+1</f>
        <v>2</v>
      </c>
      <c r="E4" s="2">
        <v>116178.2059167</v>
      </c>
    </row>
    <row r="5" spans="1:7" x14ac:dyDescent="0.3">
      <c r="A5">
        <f t="shared" si="0"/>
        <v>3</v>
      </c>
      <c r="B5" s="2">
        <v>20608.84511278</v>
      </c>
      <c r="D5">
        <f t="shared" si="1"/>
        <v>3</v>
      </c>
      <c r="E5" s="2">
        <v>107511.2696208</v>
      </c>
    </row>
    <row r="6" spans="1:7" x14ac:dyDescent="0.3">
      <c r="A6">
        <f t="shared" si="0"/>
        <v>4</v>
      </c>
      <c r="B6" s="2">
        <v>21005.408782999999</v>
      </c>
      <c r="D6">
        <f t="shared" si="1"/>
        <v>4</v>
      </c>
      <c r="E6" s="2">
        <v>114912.92748699999</v>
      </c>
    </row>
    <row r="7" spans="1:7" x14ac:dyDescent="0.3">
      <c r="A7">
        <f t="shared" si="0"/>
        <v>5</v>
      </c>
      <c r="B7" s="2">
        <v>24160.360380189999</v>
      </c>
      <c r="D7">
        <f t="shared" si="1"/>
        <v>5</v>
      </c>
      <c r="E7" s="2">
        <v>109040.099466</v>
      </c>
    </row>
    <row r="8" spans="1:7" x14ac:dyDescent="0.3">
      <c r="A8" t="s">
        <v>3</v>
      </c>
      <c r="B8" s="1">
        <f>AVERAGE(B2:B7)</f>
        <v>21427.385277231668</v>
      </c>
      <c r="D8" t="s">
        <v>3</v>
      </c>
      <c r="E8" s="1">
        <f>AVERAGE(E2:E7)</f>
        <v>112519.07970483333</v>
      </c>
    </row>
    <row r="9" spans="1:7" x14ac:dyDescent="0.3">
      <c r="A9" t="s">
        <v>4</v>
      </c>
      <c r="B9">
        <f>_xlfn.STDEV.P(B2:B7)</f>
        <v>1925.314554632015</v>
      </c>
      <c r="D9" t="s">
        <v>4</v>
      </c>
      <c r="E9">
        <f>_xlfn.STDEV.P(E2:E7)</f>
        <v>3142.8801621388711</v>
      </c>
    </row>
    <row r="10" spans="1:7" x14ac:dyDescent="0.3">
      <c r="A10" t="s">
        <v>5</v>
      </c>
      <c r="B10">
        <f>B9/B8*100</f>
        <v>8.9852986247361564</v>
      </c>
      <c r="D10" t="s">
        <v>5</v>
      </c>
      <c r="E10">
        <f>E9/E8*100</f>
        <v>2.7931975362609252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0" sqref="E10"/>
    </sheetView>
  </sheetViews>
  <sheetFormatPr defaultRowHeight="14.4" x14ac:dyDescent="0.3"/>
  <cols>
    <col min="5" max="5" width="9.5546875" bestFit="1" customWidth="1"/>
  </cols>
  <sheetData>
    <row r="1" spans="1:7" x14ac:dyDescent="0.3">
      <c r="A1" t="s">
        <v>0</v>
      </c>
      <c r="B1" t="s">
        <v>1</v>
      </c>
      <c r="D1" t="s">
        <v>0</v>
      </c>
      <c r="E1" t="s">
        <v>2</v>
      </c>
      <c r="G1" t="s">
        <v>6</v>
      </c>
    </row>
    <row r="2" spans="1:7" x14ac:dyDescent="0.3">
      <c r="A2">
        <v>0</v>
      </c>
      <c r="B2" s="2">
        <v>22635.752544480001</v>
      </c>
      <c r="D2">
        <v>0</v>
      </c>
      <c r="E2" s="2">
        <v>133335.0567013</v>
      </c>
    </row>
    <row r="3" spans="1:7" x14ac:dyDescent="0.3">
      <c r="A3">
        <f>A2+1</f>
        <v>1</v>
      </c>
      <c r="B3" s="2">
        <v>17986.163607350001</v>
      </c>
      <c r="D3">
        <f>D2+1</f>
        <v>1</v>
      </c>
      <c r="E3" s="2">
        <v>127129.804641</v>
      </c>
    </row>
    <row r="4" spans="1:7" x14ac:dyDescent="0.3">
      <c r="A4">
        <f t="shared" ref="A4:A9" si="0">A3+1</f>
        <v>2</v>
      </c>
      <c r="B4" s="2">
        <v>19410.541362420001</v>
      </c>
      <c r="D4">
        <f t="shared" ref="D4:D7" si="1">D3+1</f>
        <v>2</v>
      </c>
      <c r="E4" s="2">
        <v>125186.6613239</v>
      </c>
    </row>
    <row r="5" spans="1:7" x14ac:dyDescent="0.3">
      <c r="A5">
        <f t="shared" si="0"/>
        <v>3</v>
      </c>
      <c r="B5" s="2">
        <v>21255.18521711</v>
      </c>
      <c r="D5">
        <f t="shared" si="1"/>
        <v>3</v>
      </c>
      <c r="E5" s="2">
        <v>131551.79052929999</v>
      </c>
    </row>
    <row r="6" spans="1:7" x14ac:dyDescent="0.3">
      <c r="A6">
        <f t="shared" si="0"/>
        <v>4</v>
      </c>
      <c r="B6" s="2">
        <v>19355.557858249998</v>
      </c>
      <c r="D6">
        <f t="shared" si="1"/>
        <v>4</v>
      </c>
      <c r="E6" s="2">
        <v>121384.32513500001</v>
      </c>
    </row>
    <row r="7" spans="1:7" x14ac:dyDescent="0.3">
      <c r="A7">
        <f t="shared" si="0"/>
        <v>5</v>
      </c>
      <c r="B7" s="2">
        <v>19854.659100559998</v>
      </c>
      <c r="D7">
        <f t="shared" si="1"/>
        <v>5</v>
      </c>
      <c r="E7" s="2">
        <v>128039.0239764</v>
      </c>
    </row>
    <row r="8" spans="1:7" x14ac:dyDescent="0.3">
      <c r="A8">
        <f t="shared" si="0"/>
        <v>6</v>
      </c>
      <c r="B8" s="2">
        <v>22897.162346559999</v>
      </c>
      <c r="D8" t="s">
        <v>3</v>
      </c>
      <c r="E8" s="1">
        <f>AVERAGE(E2:E7)</f>
        <v>127771.11038448334</v>
      </c>
    </row>
    <row r="9" spans="1:7" x14ac:dyDescent="0.3">
      <c r="A9">
        <f t="shared" si="0"/>
        <v>7</v>
      </c>
      <c r="B9" s="2">
        <v>23267.346453300001</v>
      </c>
      <c r="D9" t="s">
        <v>4</v>
      </c>
      <c r="E9">
        <f>_xlfn.STDEV.P(E2:E7)</f>
        <v>3941.3300312829028</v>
      </c>
    </row>
    <row r="10" spans="1:7" x14ac:dyDescent="0.3">
      <c r="A10">
        <f>A9+1</f>
        <v>8</v>
      </c>
      <c r="B10" s="2">
        <v>20163.301284130001</v>
      </c>
      <c r="D10" t="s">
        <v>5</v>
      </c>
      <c r="E10">
        <f>E9/E8*100</f>
        <v>3.0846801122905028</v>
      </c>
    </row>
    <row r="11" spans="1:7" x14ac:dyDescent="0.3">
      <c r="A11" t="s">
        <v>3</v>
      </c>
      <c r="B11" s="1">
        <f>AVERAGE(B2:B10)</f>
        <v>20758.407752684448</v>
      </c>
    </row>
    <row r="12" spans="1:7" x14ac:dyDescent="0.3">
      <c r="A12" t="s">
        <v>4</v>
      </c>
      <c r="B12">
        <f>_xlfn.STDEV.P(B2:B10)</f>
        <v>1741.0481677396292</v>
      </c>
    </row>
    <row r="13" spans="1:7" x14ac:dyDescent="0.3">
      <c r="A13" t="s">
        <v>5</v>
      </c>
      <c r="B13">
        <f>B12/B11*100</f>
        <v>8.3871951475395772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H5" sqref="H5"/>
    </sheetView>
  </sheetViews>
  <sheetFormatPr defaultRowHeight="14.4" x14ac:dyDescent="0.3"/>
  <cols>
    <col min="5" max="5" width="15.44140625" customWidth="1"/>
  </cols>
  <sheetData>
    <row r="1" spans="1:7" x14ac:dyDescent="0.3">
      <c r="A1" t="s">
        <v>0</v>
      </c>
      <c r="B1" t="s">
        <v>1</v>
      </c>
      <c r="E1" t="s">
        <v>2</v>
      </c>
      <c r="G1" t="s">
        <v>6</v>
      </c>
    </row>
    <row r="2" spans="1:7" x14ac:dyDescent="0.3">
      <c r="A2" t="s">
        <v>7</v>
      </c>
      <c r="B2" s="2">
        <v>24585.840178679999</v>
      </c>
      <c r="D2" t="s">
        <v>7</v>
      </c>
      <c r="E2" s="3">
        <v>138099.20416309999</v>
      </c>
    </row>
    <row r="3" spans="1:7" x14ac:dyDescent="0.3">
      <c r="A3" t="s">
        <v>8</v>
      </c>
      <c r="B3" s="2">
        <v>27343.492583849998</v>
      </c>
      <c r="D3" t="s">
        <v>8</v>
      </c>
      <c r="E3" s="3">
        <v>142014.7865775</v>
      </c>
    </row>
    <row r="4" spans="1:7" x14ac:dyDescent="0.3">
      <c r="A4" t="s">
        <v>9</v>
      </c>
      <c r="B4" s="2">
        <v>28796.000521459999</v>
      </c>
      <c r="D4" t="s">
        <v>9</v>
      </c>
      <c r="E4" s="3">
        <v>137716.15445629999</v>
      </c>
    </row>
    <row r="5" spans="1:7" x14ac:dyDescent="0.3">
      <c r="A5" t="s">
        <v>10</v>
      </c>
      <c r="B5" s="2">
        <v>26519.5327339</v>
      </c>
      <c r="D5" t="s">
        <v>10</v>
      </c>
      <c r="E5" s="3">
        <v>141544.4420372</v>
      </c>
    </row>
    <row r="6" spans="1:7" x14ac:dyDescent="0.3">
      <c r="A6" t="s">
        <v>11</v>
      </c>
      <c r="B6" s="2">
        <v>26640.543960840001</v>
      </c>
      <c r="D6" t="s">
        <v>11</v>
      </c>
      <c r="E6" s="3">
        <v>148485.4252385</v>
      </c>
    </row>
    <row r="7" spans="1:7" x14ac:dyDescent="0.3">
      <c r="A7" t="s">
        <v>12</v>
      </c>
      <c r="B7" s="2">
        <v>25456.900521390002</v>
      </c>
      <c r="D7" t="s">
        <v>3</v>
      </c>
      <c r="E7" s="1">
        <f>AVERAGE(E2:E6)</f>
        <v>141572.00249451998</v>
      </c>
    </row>
    <row r="8" spans="1:7" x14ac:dyDescent="0.3">
      <c r="A8" t="s">
        <v>13</v>
      </c>
      <c r="B8" s="2">
        <v>22927.854093739999</v>
      </c>
      <c r="D8" t="s">
        <v>4</v>
      </c>
      <c r="E8">
        <f>_xlfn.STDEV.P(E2:E6)</f>
        <v>3870.9203997108175</v>
      </c>
    </row>
    <row r="9" spans="1:7" x14ac:dyDescent="0.3">
      <c r="A9" t="s">
        <v>14</v>
      </c>
      <c r="B9" s="2">
        <v>23602.932673930001</v>
      </c>
      <c r="D9" t="s">
        <v>5</v>
      </c>
      <c r="E9">
        <f>E8/E7*100</f>
        <v>2.7342414683020779</v>
      </c>
    </row>
    <row r="10" spans="1:7" x14ac:dyDescent="0.3">
      <c r="A10" t="s">
        <v>15</v>
      </c>
      <c r="B10" s="2">
        <v>21452.69447893</v>
      </c>
    </row>
    <row r="11" spans="1:7" x14ac:dyDescent="0.3">
      <c r="A11" t="s">
        <v>16</v>
      </c>
      <c r="B11" s="2">
        <v>26384.34232127</v>
      </c>
    </row>
    <row r="12" spans="1:7" x14ac:dyDescent="0.3">
      <c r="A12" t="s">
        <v>17</v>
      </c>
      <c r="B12" s="2">
        <v>22942.05577843</v>
      </c>
    </row>
    <row r="13" spans="1:7" x14ac:dyDescent="0.3">
      <c r="A13" t="s">
        <v>3</v>
      </c>
      <c r="B13" s="1">
        <f>AVERAGE(B2:B12)</f>
        <v>25150.199076947276</v>
      </c>
    </row>
    <row r="14" spans="1:7" x14ac:dyDescent="0.3">
      <c r="A14" t="s">
        <v>4</v>
      </c>
      <c r="B14">
        <f>_xlfn.STDEV.P(B2:B12)</f>
        <v>2132.3177963782164</v>
      </c>
    </row>
    <row r="15" spans="1:7" x14ac:dyDescent="0.3">
      <c r="A15" t="s">
        <v>5</v>
      </c>
      <c r="B15">
        <f>B14/B13*100</f>
        <v>8.4783336698622929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23" sqref="G23"/>
    </sheetView>
  </sheetViews>
  <sheetFormatPr defaultRowHeight="14.4" x14ac:dyDescent="0.3"/>
  <cols>
    <col min="3" max="3" width="9.5546875" bestFit="1" customWidth="1"/>
    <col min="4" max="4" width="10.6640625" customWidth="1"/>
  </cols>
  <sheetData>
    <row r="1" spans="1:4" x14ac:dyDescent="0.3">
      <c r="A1" t="s">
        <v>18</v>
      </c>
      <c r="B1" t="s">
        <v>19</v>
      </c>
      <c r="C1" t="s">
        <v>20</v>
      </c>
      <c r="D1" t="s">
        <v>21</v>
      </c>
    </row>
    <row r="2" spans="1:4" x14ac:dyDescent="0.3">
      <c r="A2">
        <v>20</v>
      </c>
      <c r="B2" s="1">
        <f>'20unit'!B6</f>
        <v>7837.9720060829995</v>
      </c>
      <c r="C2" s="1">
        <f>'20unit'!E10</f>
        <v>61377.366826538746</v>
      </c>
      <c r="D2" s="1">
        <f xml:space="preserve"> C2-B2</f>
        <v>53539.394820455746</v>
      </c>
    </row>
    <row r="3" spans="1:4" x14ac:dyDescent="0.3">
      <c r="A3">
        <f>A2+5</f>
        <v>25</v>
      </c>
      <c r="B3" s="1">
        <f>'25unit'!B10</f>
        <v>12713.547170940124</v>
      </c>
      <c r="C3" s="1">
        <f>'25unit'!E8</f>
        <v>71810.061004518328</v>
      </c>
      <c r="D3" s="1">
        <f xml:space="preserve"> C3-B3</f>
        <v>59096.513833578203</v>
      </c>
    </row>
    <row r="4" spans="1:4" x14ac:dyDescent="0.3">
      <c r="A4">
        <f t="shared" ref="A4:A8" si="0">A3+5</f>
        <v>30</v>
      </c>
      <c r="B4" s="1">
        <f>'30unit'!B13</f>
        <v>14990.145237377274</v>
      </c>
      <c r="C4" s="1">
        <f>'30unit'!D13</f>
        <v>100054.14899207363</v>
      </c>
      <c r="D4" s="1">
        <f xml:space="preserve"> C4-B4</f>
        <v>85064.003754696358</v>
      </c>
    </row>
    <row r="5" spans="1:4" x14ac:dyDescent="0.3">
      <c r="A5">
        <f t="shared" si="0"/>
        <v>35</v>
      </c>
      <c r="B5" s="1">
        <f>'35unit'!B10</f>
        <v>17961.860904800003</v>
      </c>
      <c r="C5" s="1">
        <f>'35unit'!E9</f>
        <v>104250.59535692143</v>
      </c>
      <c r="D5" s="1">
        <f xml:space="preserve"> C5-B5</f>
        <v>86288.734452121425</v>
      </c>
    </row>
    <row r="6" spans="1:4" x14ac:dyDescent="0.3">
      <c r="A6">
        <f t="shared" si="0"/>
        <v>40</v>
      </c>
      <c r="B6" s="1">
        <f>'40unit'!B8</f>
        <v>21427.385277231668</v>
      </c>
      <c r="C6" s="1">
        <f>'40unit'!E8</f>
        <v>112519.07970483333</v>
      </c>
      <c r="D6" s="1">
        <f xml:space="preserve"> C6-B6</f>
        <v>91091.694427601673</v>
      </c>
    </row>
    <row r="7" spans="1:4" x14ac:dyDescent="0.3">
      <c r="A7">
        <f t="shared" si="0"/>
        <v>45</v>
      </c>
      <c r="B7" s="1">
        <f>'45unit'!B11</f>
        <v>20758.407752684448</v>
      </c>
      <c r="C7" s="1">
        <f>'45unit'!E8</f>
        <v>127771.11038448334</v>
      </c>
      <c r="D7" s="1">
        <f xml:space="preserve"> C7-B7</f>
        <v>107012.70263179889</v>
      </c>
    </row>
    <row r="8" spans="1:4" x14ac:dyDescent="0.3">
      <c r="A8">
        <f t="shared" si="0"/>
        <v>50</v>
      </c>
      <c r="B8" s="1">
        <f>'50unit'!B13</f>
        <v>25150.199076947276</v>
      </c>
      <c r="C8" s="1">
        <f>'50unit'!E7</f>
        <v>141572.00249451998</v>
      </c>
      <c r="D8" s="1">
        <f xml:space="preserve"> C8-B8</f>
        <v>116421.80341757271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G12" sqref="G12:K18"/>
    </sheetView>
  </sheetViews>
  <sheetFormatPr defaultRowHeight="14.4" x14ac:dyDescent="0.3"/>
  <cols>
    <col min="4" max="4" width="9.5546875" bestFit="1" customWidth="1"/>
    <col min="5" max="6" width="9.5546875" customWidth="1"/>
    <col min="7" max="7" width="10.6640625" customWidth="1"/>
  </cols>
  <sheetData>
    <row r="1" spans="1:11" x14ac:dyDescent="0.3">
      <c r="A1" t="s">
        <v>18</v>
      </c>
      <c r="B1" t="s">
        <v>19</v>
      </c>
      <c r="D1" t="s">
        <v>20</v>
      </c>
      <c r="G1" t="s">
        <v>21</v>
      </c>
      <c r="H1" t="s">
        <v>22</v>
      </c>
    </row>
    <row r="2" spans="1:11" x14ac:dyDescent="0.3">
      <c r="A2">
        <v>20</v>
      </c>
      <c r="B2" s="1">
        <f>'20unit'!B6</f>
        <v>7837.9720060829995</v>
      </c>
      <c r="C2" s="1">
        <f>'20unit'!B7</f>
        <v>812.24539316289656</v>
      </c>
      <c r="D2" s="1">
        <f>'20unit'!E10</f>
        <v>61377.366826538746</v>
      </c>
      <c r="E2" s="1">
        <f>'20unit'!E11</f>
        <v>2489.684861143628</v>
      </c>
      <c r="F2" s="1"/>
      <c r="G2" s="1">
        <f xml:space="preserve"> D2-B2</f>
        <v>53539.394820455746</v>
      </c>
      <c r="H2">
        <v>4</v>
      </c>
      <c r="I2">
        <v>8</v>
      </c>
    </row>
    <row r="3" spans="1:11" x14ac:dyDescent="0.3">
      <c r="A3">
        <f>A2+5</f>
        <v>25</v>
      </c>
      <c r="B3" s="1">
        <f>'25unit'!B10</f>
        <v>12713.547170940124</v>
      </c>
      <c r="C3" s="1">
        <f>'25unit'!B11</f>
        <v>1953.4155284505189</v>
      </c>
      <c r="D3" s="1">
        <f>'25unit'!E8</f>
        <v>71810.061004518328</v>
      </c>
      <c r="E3" s="1">
        <f>'25unit'!E9</f>
        <v>2691.6696567102504</v>
      </c>
      <c r="F3" s="1"/>
      <c r="G3" s="1">
        <f xml:space="preserve"> D3-B3</f>
        <v>59096.513833578203</v>
      </c>
      <c r="H3">
        <v>8</v>
      </c>
      <c r="I3">
        <v>6</v>
      </c>
    </row>
    <row r="4" spans="1:11" x14ac:dyDescent="0.3">
      <c r="A4">
        <f t="shared" ref="A4:A8" si="0">A3+5</f>
        <v>30</v>
      </c>
      <c r="B4" s="1">
        <f>'30unit'!B13</f>
        <v>14990.145237377274</v>
      </c>
      <c r="C4" s="1">
        <f>'30unit'!B14</f>
        <v>1689.6322827731683</v>
      </c>
      <c r="D4" s="1">
        <f>'30unit'!D13</f>
        <v>100054.14899207363</v>
      </c>
      <c r="E4" s="1">
        <f>'30unit'!D14</f>
        <v>5946.2915759773286</v>
      </c>
      <c r="F4" s="1"/>
      <c r="G4" s="1">
        <f xml:space="preserve"> D4-B4</f>
        <v>85064.003754696358</v>
      </c>
      <c r="H4">
        <v>11</v>
      </c>
      <c r="I4">
        <v>11</v>
      </c>
    </row>
    <row r="5" spans="1:11" x14ac:dyDescent="0.3">
      <c r="A5">
        <f t="shared" si="0"/>
        <v>35</v>
      </c>
      <c r="B5" s="1">
        <f>'35unit'!B10</f>
        <v>17961.860904800003</v>
      </c>
      <c r="C5" s="1">
        <f>'35unit'!B11</f>
        <v>2439.249579780877</v>
      </c>
      <c r="D5" s="1">
        <f>'35unit'!E9</f>
        <v>104250.59535692143</v>
      </c>
      <c r="E5" s="1">
        <f>'35unit'!E10</f>
        <v>6027.748177356606</v>
      </c>
      <c r="F5" s="1"/>
      <c r="G5" s="1">
        <f xml:space="preserve"> D5-B5</f>
        <v>86288.734452121425</v>
      </c>
      <c r="H5">
        <v>8</v>
      </c>
      <c r="I5">
        <v>7</v>
      </c>
    </row>
    <row r="6" spans="1:11" x14ac:dyDescent="0.3">
      <c r="A6">
        <f t="shared" si="0"/>
        <v>40</v>
      </c>
      <c r="B6" s="1">
        <f>'40unit'!B8</f>
        <v>21427.385277231668</v>
      </c>
      <c r="C6" s="1">
        <f>'40unit'!B9</f>
        <v>1925.314554632015</v>
      </c>
      <c r="D6" s="1">
        <f>'40unit'!E8</f>
        <v>112519.07970483333</v>
      </c>
      <c r="E6" s="1">
        <f>'40unit'!E9</f>
        <v>3142.8801621388711</v>
      </c>
      <c r="F6" s="1"/>
      <c r="G6" s="1">
        <f xml:space="preserve"> D6-B6</f>
        <v>91091.694427601673</v>
      </c>
      <c r="H6">
        <v>6</v>
      </c>
      <c r="I6">
        <v>6</v>
      </c>
    </row>
    <row r="7" spans="1:11" x14ac:dyDescent="0.3">
      <c r="A7">
        <f t="shared" si="0"/>
        <v>45</v>
      </c>
      <c r="B7" s="1">
        <f>'45unit'!B11</f>
        <v>20758.407752684448</v>
      </c>
      <c r="C7" s="1">
        <f>'45unit'!B12</f>
        <v>1741.0481677396292</v>
      </c>
      <c r="D7" s="1">
        <f>'45unit'!E8</f>
        <v>127771.11038448334</v>
      </c>
      <c r="E7" s="1">
        <f>'45unit'!E9</f>
        <v>3941.3300312829028</v>
      </c>
      <c r="F7" s="1"/>
      <c r="G7" s="1">
        <f xml:space="preserve"> D7-B7</f>
        <v>107012.70263179889</v>
      </c>
      <c r="H7">
        <v>9</v>
      </c>
      <c r="I7">
        <v>6</v>
      </c>
    </row>
    <row r="8" spans="1:11" x14ac:dyDescent="0.3">
      <c r="A8">
        <f t="shared" si="0"/>
        <v>50</v>
      </c>
      <c r="B8" s="1">
        <f>'50unit'!B13</f>
        <v>25150.199076947276</v>
      </c>
      <c r="C8" s="1">
        <f>'50unit'!B14</f>
        <v>2132.3177963782164</v>
      </c>
      <c r="D8" s="1">
        <f>'50unit'!E7</f>
        <v>141572.00249451998</v>
      </c>
      <c r="E8" s="1">
        <f>'50unit'!E8</f>
        <v>3870.9203997108175</v>
      </c>
      <c r="F8" s="1"/>
      <c r="G8" s="1">
        <f xml:space="preserve"> D8-B8</f>
        <v>116421.80341757271</v>
      </c>
      <c r="H8">
        <v>11</v>
      </c>
      <c r="I8">
        <v>5</v>
      </c>
    </row>
    <row r="11" spans="1:11" x14ac:dyDescent="0.3">
      <c r="A11" t="s">
        <v>18</v>
      </c>
      <c r="B11" t="s">
        <v>22</v>
      </c>
      <c r="C11" t="s">
        <v>24</v>
      </c>
      <c r="D11" t="s">
        <v>23</v>
      </c>
      <c r="E11" t="s">
        <v>25</v>
      </c>
      <c r="G11" t="s">
        <v>18</v>
      </c>
      <c r="H11" t="s">
        <v>22</v>
      </c>
      <c r="I11" t="s">
        <v>26</v>
      </c>
      <c r="J11" t="s">
        <v>23</v>
      </c>
      <c r="K11" t="s">
        <v>25</v>
      </c>
    </row>
    <row r="12" spans="1:11" x14ac:dyDescent="0.3">
      <c r="A12">
        <v>20</v>
      </c>
      <c r="B12">
        <v>4</v>
      </c>
      <c r="C12">
        <v>7837.9720060829995</v>
      </c>
      <c r="D12">
        <v>812.24539316289656</v>
      </c>
      <c r="E12">
        <f xml:space="preserve"> 100*D12/C12</f>
        <v>10.362953485066265</v>
      </c>
      <c r="G12">
        <v>20</v>
      </c>
      <c r="H12">
        <v>8</v>
      </c>
      <c r="I12">
        <v>61377.366826538746</v>
      </c>
      <c r="J12">
        <v>2489.684861143628</v>
      </c>
      <c r="K12">
        <f xml:space="preserve"> 100*J12/I12</f>
        <v>4.0563565852862915</v>
      </c>
    </row>
    <row r="13" spans="1:11" x14ac:dyDescent="0.3">
      <c r="A13">
        <f>A12+5</f>
        <v>25</v>
      </c>
      <c r="B13">
        <v>8</v>
      </c>
      <c r="C13">
        <v>12713.547170940124</v>
      </c>
      <c r="D13">
        <v>1953.4155284505189</v>
      </c>
      <c r="E13">
        <f t="shared" ref="E13:E18" si="1" xml:space="preserve"> 100*D13/C13</f>
        <v>15.364834866193133</v>
      </c>
      <c r="G13">
        <f>G12+5</f>
        <v>25</v>
      </c>
      <c r="H13">
        <v>6</v>
      </c>
      <c r="I13">
        <v>71810.061004518328</v>
      </c>
      <c r="J13">
        <v>2691.6696567102504</v>
      </c>
      <c r="K13">
        <f t="shared" ref="K13:K18" si="2" xml:space="preserve"> 100*J13/I13</f>
        <v>3.7483182983800685</v>
      </c>
    </row>
    <row r="14" spans="1:11" x14ac:dyDescent="0.3">
      <c r="A14">
        <f t="shared" ref="A14:A18" si="3">A13+5</f>
        <v>30</v>
      </c>
      <c r="B14">
        <v>11</v>
      </c>
      <c r="C14">
        <v>14990.145237377274</v>
      </c>
      <c r="D14">
        <v>1689.6322827731683</v>
      </c>
      <c r="E14">
        <f t="shared" si="1"/>
        <v>11.271620494777755</v>
      </c>
      <c r="G14">
        <f t="shared" ref="G14:G18" si="4">G13+5</f>
        <v>30</v>
      </c>
      <c r="H14">
        <v>11</v>
      </c>
      <c r="I14">
        <v>100054.14899207363</v>
      </c>
      <c r="J14">
        <v>5946.2915759773286</v>
      </c>
      <c r="K14">
        <f t="shared" si="2"/>
        <v>5.9430734615996768</v>
      </c>
    </row>
    <row r="15" spans="1:11" x14ac:dyDescent="0.3">
      <c r="A15">
        <f t="shared" si="3"/>
        <v>35</v>
      </c>
      <c r="B15">
        <v>8</v>
      </c>
      <c r="C15">
        <v>17961.860904800003</v>
      </c>
      <c r="D15">
        <v>2439.249579780877</v>
      </c>
      <c r="E15">
        <f t="shared" si="1"/>
        <v>13.580160723374876</v>
      </c>
      <c r="G15">
        <f t="shared" si="4"/>
        <v>35</v>
      </c>
      <c r="H15">
        <v>7</v>
      </c>
      <c r="I15">
        <v>104250.59535692143</v>
      </c>
      <c r="J15">
        <v>6027.748177356606</v>
      </c>
      <c r="K15">
        <f t="shared" si="2"/>
        <v>5.7819796200870428</v>
      </c>
    </row>
    <row r="16" spans="1:11" x14ac:dyDescent="0.3">
      <c r="A16">
        <f t="shared" si="3"/>
        <v>40</v>
      </c>
      <c r="B16">
        <v>6</v>
      </c>
      <c r="C16">
        <v>21427.385277231668</v>
      </c>
      <c r="D16">
        <v>1925.314554632015</v>
      </c>
      <c r="E16">
        <f t="shared" si="1"/>
        <v>8.9852986247361581</v>
      </c>
      <c r="G16">
        <f t="shared" si="4"/>
        <v>40</v>
      </c>
      <c r="H16">
        <v>6</v>
      </c>
      <c r="I16">
        <v>112519.07970483333</v>
      </c>
      <c r="J16">
        <v>3142.8801621388711</v>
      </c>
      <c r="K16">
        <f t="shared" si="2"/>
        <v>2.7931975362609252</v>
      </c>
    </row>
    <row r="17" spans="1:11" x14ac:dyDescent="0.3">
      <c r="A17">
        <f t="shared" si="3"/>
        <v>45</v>
      </c>
      <c r="B17">
        <v>9</v>
      </c>
      <c r="C17">
        <v>20758.407752684448</v>
      </c>
      <c r="D17">
        <v>1741.0481677396292</v>
      </c>
      <c r="E17">
        <f t="shared" si="1"/>
        <v>8.3871951475395772</v>
      </c>
      <c r="G17">
        <f t="shared" si="4"/>
        <v>45</v>
      </c>
      <c r="H17">
        <v>6</v>
      </c>
      <c r="I17">
        <v>127771.11038448334</v>
      </c>
      <c r="J17">
        <v>3941.3300312829028</v>
      </c>
      <c r="K17">
        <f t="shared" si="2"/>
        <v>3.0846801122905028</v>
      </c>
    </row>
    <row r="18" spans="1:11" x14ac:dyDescent="0.3">
      <c r="A18">
        <f t="shared" si="3"/>
        <v>50</v>
      </c>
      <c r="B18">
        <v>11</v>
      </c>
      <c r="C18">
        <v>25150.199076947276</v>
      </c>
      <c r="D18">
        <v>2132.3177963782164</v>
      </c>
      <c r="E18">
        <f t="shared" si="1"/>
        <v>8.4783336698622929</v>
      </c>
      <c r="G18">
        <f t="shared" si="4"/>
        <v>50</v>
      </c>
      <c r="H18">
        <v>5</v>
      </c>
      <c r="I18">
        <v>141572.00249451998</v>
      </c>
      <c r="J18">
        <v>3870.9203997108175</v>
      </c>
      <c r="K18">
        <f t="shared" si="2"/>
        <v>2.7342414683020779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20unit</vt:lpstr>
      <vt:lpstr>25unit</vt:lpstr>
      <vt:lpstr>30unit</vt:lpstr>
      <vt:lpstr>35unit</vt:lpstr>
      <vt:lpstr>40unit</vt:lpstr>
      <vt:lpstr>45unit</vt:lpstr>
      <vt:lpstr>50unit</vt:lpstr>
      <vt:lpstr>summary</vt:lpstr>
      <vt:lpstr>stddev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2022-06-01T18:54:28Z</dcterms:modified>
</cp:coreProperties>
</file>