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cad stuff\SEM VIII\CH4250\Tutorials\Tutorial-4\"/>
    </mc:Choice>
  </mc:AlternateContent>
  <bookViews>
    <workbookView xWindow="0" yWindow="0" windowWidth="23040" windowHeight="10428" activeTab="1"/>
  </bookViews>
  <sheets>
    <sheet name="Summary" sheetId="2" r:id="rId1"/>
    <sheet name="Sheet1" sheetId="14" r:id="rId2"/>
    <sheet name="Utilities" sheetId="3" r:id="rId3"/>
    <sheet name="Unit operation" sheetId="4" r:id="rId4"/>
    <sheet name="Equipment" sheetId="5" r:id="rId5"/>
    <sheet name="Agitated reactor" sheetId="6" r:id="rId6"/>
    <sheet name="Vertical  vessel" sheetId="7" r:id="rId7"/>
    <sheet name="TEMA HEX" sheetId="8" r:id="rId8"/>
    <sheet name="Quoted equipment" sheetId="9" r:id="rId9"/>
    <sheet name="Horizontal drum" sheetId="10" r:id="rId10"/>
    <sheet name="U-tube reboiler" sheetId="11" r:id="rId11"/>
    <sheet name="Centrif pump" sheetId="12" r:id="rId12"/>
    <sheet name="Multi-diameter towe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4" l="1"/>
  <c r="F38" i="14"/>
  <c r="F39" i="14"/>
  <c r="F40" i="14"/>
  <c r="F41" i="14"/>
  <c r="F42" i="14"/>
  <c r="F43" i="14"/>
  <c r="F44" i="14"/>
  <c r="J28" i="14"/>
  <c r="J27" i="14"/>
  <c r="I27" i="14"/>
  <c r="P25" i="14"/>
  <c r="N32" i="14"/>
  <c r="G58" i="14" l="1"/>
  <c r="N58" i="14"/>
  <c r="F30" i="14"/>
  <c r="G30" i="14" s="1"/>
  <c r="G57" i="14"/>
  <c r="G53" i="14"/>
  <c r="G44" i="14"/>
  <c r="G40" i="14"/>
  <c r="F26" i="14"/>
  <c r="G26" i="14" s="1"/>
  <c r="F52" i="14"/>
  <c r="F53" i="14"/>
  <c r="F54" i="14"/>
  <c r="F55" i="14"/>
  <c r="F56" i="14"/>
  <c r="F57" i="14"/>
  <c r="F51" i="14"/>
  <c r="F25" i="14"/>
  <c r="F27" i="14"/>
  <c r="F28" i="14"/>
  <c r="F29" i="14"/>
  <c r="F24" i="14"/>
  <c r="R21" i="14"/>
  <c r="R18" i="14"/>
  <c r="R19" i="14"/>
  <c r="R20" i="14"/>
  <c r="R17" i="14"/>
  <c r="F6" i="14"/>
  <c r="G6" i="14" s="1"/>
  <c r="F5" i="14"/>
  <c r="G5" i="14" s="1"/>
  <c r="E7" i="14"/>
  <c r="E5" i="14"/>
  <c r="G45" i="14" l="1"/>
  <c r="G48" i="14"/>
  <c r="G31" i="14"/>
  <c r="F31" i="14"/>
  <c r="G7" i="14"/>
  <c r="E11" i="4"/>
  <c r="F11" i="4"/>
  <c r="D11" i="4"/>
  <c r="F6" i="4"/>
  <c r="F7" i="4"/>
  <c r="F8" i="4"/>
  <c r="F9" i="4"/>
  <c r="F5" i="4"/>
</calcChain>
</file>

<file path=xl/sharedStrings.xml><?xml version="1.0" encoding="utf-8"?>
<sst xmlns="http://schemas.openxmlformats.org/spreadsheetml/2006/main" count="436" uniqueCount="244">
  <si>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</si>
  <si>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</si>
  <si>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</si>
  <si>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</si>
  <si>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</si>
  <si>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</si>
  <si>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</si>
  <si>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</si>
  <si>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</si>
  <si>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</si>
  <si>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</si>
  <si>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</si>
  <si>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</si>
  <si>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Refrigerant - Freon 12</t>
  </si>
  <si>
    <t>Steam @100PSI</t>
  </si>
  <si>
    <t>Steam @400PSI</t>
  </si>
  <si>
    <t>Fluid</t>
  </si>
  <si>
    <t>Refrigerant</t>
  </si>
  <si>
    <t>Steam</t>
  </si>
  <si>
    <t>Rate</t>
  </si>
  <si>
    <t>Rate Units</t>
  </si>
  <si>
    <t>KW</t>
  </si>
  <si>
    <t>KLB/H</t>
  </si>
  <si>
    <t>Cost per Hour</t>
  </si>
  <si>
    <t>Cost Units</t>
  </si>
  <si>
    <t>USD/H</t>
  </si>
  <si>
    <t>Unit operation</t>
  </si>
  <si>
    <t>REACTOR</t>
  </si>
  <si>
    <t>FLASH</t>
  </si>
  <si>
    <t>HEATER-1</t>
  </si>
  <si>
    <t>L-SPLIT</t>
  </si>
  <si>
    <t>DISTILLA</t>
  </si>
  <si>
    <t>V-SPLIT</t>
  </si>
  <si>
    <t>HEATER-2</t>
  </si>
  <si>
    <t>Installed Cost [USD]</t>
  </si>
  <si>
    <t>Equipment Weight [LBS]</t>
  </si>
  <si>
    <t>Installed Weight [LBS]</t>
  </si>
  <si>
    <t>Utility Cost [USD/HR]</t>
  </si>
  <si>
    <t>Equipment</t>
  </si>
  <si>
    <t>FLASH-flash vessel</t>
  </si>
  <si>
    <t>DISTILLA-bottoms split</t>
  </si>
  <si>
    <t>DISTILLA-cond</t>
  </si>
  <si>
    <t>DISTILLA-cond acc</t>
  </si>
  <si>
    <t>DISTILLA-overhead split</t>
  </si>
  <si>
    <t>DISTILLA-reb</t>
  </si>
  <si>
    <t>DISTILLA-reflux pump</t>
  </si>
  <si>
    <t>DISTILLA-tower</t>
  </si>
  <si>
    <t>Sizing Errors</t>
  </si>
  <si>
    <t>Evaluation Errors</t>
  </si>
  <si>
    <t>Agitated reactor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</si>
  <si>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</si>
  <si>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</si>
  <si>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</si>
  <si>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</si>
  <si>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</si>
  <si>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</si>
  <si>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Application</t>
  </si>
  <si>
    <t>Shell material</t>
  </si>
  <si>
    <t>Liquid volume [l]</t>
  </si>
  <si>
    <t>Vessel diameter [meter]</t>
  </si>
  <si>
    <t>Vessel tangent to tangent height [meter]</t>
  </si>
  <si>
    <t>Design gauge pressure [barg]</t>
  </si>
  <si>
    <t>Vacuum design gauge pressure [barg]</t>
  </si>
  <si>
    <t>Design temperature [C]</t>
  </si>
  <si>
    <t>Operating temperature [C]</t>
  </si>
  <si>
    <t>Jacket design gauge pressure [barg]</t>
  </si>
  <si>
    <t>Jacket type</t>
  </si>
  <si>
    <t>Jacket material</t>
  </si>
  <si>
    <t>Agitator power [kW]</t>
  </si>
  <si>
    <t>Driver type</t>
  </si>
  <si>
    <t>Cladding material</t>
  </si>
  <si>
    <t>Skirt or leg height [meter]</t>
  </si>
  <si>
    <t>Base material thickness [meter]</t>
  </si>
  <si>
    <t>Corrosion allowance [meter]</t>
  </si>
  <si>
    <t>Cladding thickness [meter]</t>
  </si>
  <si>
    <t>Fluid depth [meter]</t>
  </si>
  <si>
    <t>Fluid density [gm/cc]</t>
  </si>
  <si>
    <t>Fluid viscosity [cP]</t>
  </si>
  <si>
    <t>Impeller type</t>
  </si>
  <si>
    <t>Impeller diameter [meter]</t>
  </si>
  <si>
    <t>Number of impellers</t>
  </si>
  <si>
    <t>Impeller speed [rpm]</t>
  </si>
  <si>
    <t>Reynolds number</t>
  </si>
  <si>
    <t>Power function</t>
  </si>
  <si>
    <t>Allow resize</t>
  </si>
  <si>
    <t>Equipment mapped from 'REACTOR'.</t>
  </si>
  <si>
    <t>Vertical  vessel</t>
  </si>
  <si>
    <t>Skirt height [meter]</t>
  </si>
  <si>
    <t>Vessel leg height [meter]</t>
  </si>
  <si>
    <t>Wind or seismic design</t>
  </si>
  <si>
    <t>Fluid volume [fraction]</t>
  </si>
  <si>
    <t>Head type</t>
  </si>
  <si>
    <t>ASME design basis</t>
  </si>
  <si>
    <t>Equipment mapped from 'FLASH'.</t>
  </si>
  <si>
    <t>TEMA HEX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</si>
  <si>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</si>
  <si>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</si>
  <si>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</si>
  <si>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</si>
  <si>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</si>
  <si>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</si>
  <si>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</si>
  <si>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</si>
  <si>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</si>
  <si>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</si>
  <si>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</si>
  <si>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</si>
  <si>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</si>
  <si>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</si>
  <si>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</si>
  <si>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</si>
  <si>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</si>
  <si>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</si>
  <si>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</si>
  <si>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</si>
  <si>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</si>
  <si>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</si>
  <si>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</si>
  <si>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</si>
  <si>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</si>
  <si>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</si>
  <si>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</si>
  <si>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Equipment mapped from 'HEATER-1'.</t>
  </si>
  <si>
    <t>B</t>
  </si>
  <si>
    <t>E</t>
  </si>
  <si>
    <t>M</t>
  </si>
  <si>
    <t>Equipment mapped from 'DISTILLA'.</t>
  </si>
  <si>
    <t>Equipment mapped from 'HEATER-2'.</t>
  </si>
  <si>
    <t>Quoted equipment</t>
  </si>
  <si>
    <t>Code of account</t>
  </si>
  <si>
    <t>Icarus/User COA option</t>
  </si>
  <si>
    <t>Material cost per unit</t>
  </si>
  <si>
    <t>Labor hours per unit [hr]</t>
  </si>
  <si>
    <t>Unit of measure</t>
  </si>
  <si>
    <t>Quantity</t>
  </si>
  <si>
    <t>Quantity adjustment option</t>
  </si>
  <si>
    <t>Item classification</t>
  </si>
  <si>
    <t>Item type</t>
  </si>
  <si>
    <t>Material</t>
  </si>
  <si>
    <t>Component weight [kg]</t>
  </si>
  <si>
    <t>ID in bulk report</t>
  </si>
  <si>
    <t>Equipment mapped from 'L-SPLIT'.</t>
  </si>
  <si>
    <t>Equipment mapped from 'V-SPLIT'.</t>
  </si>
  <si>
    <t>Horizontal drum</t>
  </si>
  <si>
    <t>Vessel tangent to tangent length [meter]</t>
  </si>
  <si>
    <t>Diameter of drip leg [meter]</t>
  </si>
  <si>
    <t>Length of drip leg [meter]</t>
  </si>
  <si>
    <t>U-tube reboiler</t>
  </si>
  <si>
    <t>Tube pitch symbol</t>
  </si>
  <si>
    <t>Tube port diameter [meter]</t>
  </si>
  <si>
    <t>Duty [cal/sec]</t>
  </si>
  <si>
    <t>Vaporization [fraction]</t>
  </si>
  <si>
    <t>Specific gravity tower bottoms</t>
  </si>
  <si>
    <t>Molecular weight Bottoms</t>
  </si>
  <si>
    <t>Heat of vaporization [cal/mol]</t>
  </si>
  <si>
    <t>TEMA type</t>
  </si>
  <si>
    <t>TRIANGULAR</t>
  </si>
  <si>
    <t>BKU</t>
  </si>
  <si>
    <t>Centrif pump</t>
  </si>
  <si>
    <t>Casing material</t>
  </si>
  <si>
    <t>Liquid flow rate [l/min]</t>
  </si>
  <si>
    <t>Fluid head [meter]</t>
  </si>
  <si>
    <t>Speed [rpm]</t>
  </si>
  <si>
    <t>Fluid specific gravity</t>
  </si>
  <si>
    <t>Driver power [kW]</t>
  </si>
  <si>
    <t>Seal type</t>
  </si>
  <si>
    <t>Pump efficiency [fraction]</t>
  </si>
  <si>
    <t>Multi-diameter tower</t>
  </si>
  <si>
    <t>Base material Bottom</t>
  </si>
  <si>
    <t>Diameter Bottom section [meter]</t>
  </si>
  <si>
    <t>Bottom tangent to tangent height [meter]</t>
  </si>
  <si>
    <t>Design gauge pressure Bottom [barg]</t>
  </si>
  <si>
    <t>Design temperature Bottom [C]</t>
  </si>
  <si>
    <t>Operating temperature Bottom [C]</t>
  </si>
  <si>
    <t>Number of trays Bottom section</t>
  </si>
  <si>
    <t>Bottom Tray type</t>
  </si>
  <si>
    <t>Bottom Tray material</t>
  </si>
  <si>
    <t>Bottom Tray spacing [meter]</t>
  </si>
  <si>
    <t>Bottom Packing material Section1</t>
  </si>
  <si>
    <t>Packing height Bottom Section1 [meter]</t>
  </si>
  <si>
    <t>Bottom Packing material Section2</t>
  </si>
  <si>
    <t>Packing height Bottom Section2 [meter]</t>
  </si>
  <si>
    <t>Cladding material Bottom</t>
  </si>
  <si>
    <t>Cladding thickness Bottom [meter]</t>
  </si>
  <si>
    <t>Thickness Bottom section [meter]</t>
  </si>
  <si>
    <t>Corrosion allowance Bottom [meter]</t>
  </si>
  <si>
    <t>Base material Middle</t>
  </si>
  <si>
    <t>Diameter Middle section [meter]</t>
  </si>
  <si>
    <t>Middle tangent to tangent height [meter]</t>
  </si>
  <si>
    <t>Design gauge pressure Middle [barg]</t>
  </si>
  <si>
    <t>Design temperature Middle [C]</t>
  </si>
  <si>
    <t>Operating temperature Middle [C]</t>
  </si>
  <si>
    <t>Number of trays Middle section</t>
  </si>
  <si>
    <t>Middle Tray type</t>
  </si>
  <si>
    <t>Middle Tray material</t>
  </si>
  <si>
    <t>Middle Tray spacing [meter]</t>
  </si>
  <si>
    <t>Middle Packing material Section1</t>
  </si>
  <si>
    <t>Packing height Middle Section1 [meter]</t>
  </si>
  <si>
    <t>Middle Packing material Section2</t>
  </si>
  <si>
    <t>Packing height Middle Section2 [meter]</t>
  </si>
  <si>
    <t>Cladding material Middle</t>
  </si>
  <si>
    <t>Cladding thickness Middle [meter]</t>
  </si>
  <si>
    <t>Thickness Middle section [meter]</t>
  </si>
  <si>
    <t>Corrosion allowance Middle [meter]</t>
  </si>
  <si>
    <t>Base material Top</t>
  </si>
  <si>
    <t>Diameter Top section [meter]</t>
  </si>
  <si>
    <t>Top tangent to tangent height [meter]</t>
  </si>
  <si>
    <t>Design gauge pressure Top [barg]</t>
  </si>
  <si>
    <t>Design temperature Top [C]</t>
  </si>
  <si>
    <t>Operating temperature Top [C]</t>
  </si>
  <si>
    <t>Number of trays Top section</t>
  </si>
  <si>
    <t>Top Tray type</t>
  </si>
  <si>
    <t>Top Tray material</t>
  </si>
  <si>
    <t>Top Tray spacing [meter]</t>
  </si>
  <si>
    <t>Top Packing material Section1</t>
  </si>
  <si>
    <t>Packing height Top Section1 [meter]</t>
  </si>
  <si>
    <t>Top Packing material Section2</t>
  </si>
  <si>
    <t>Packing height Top Section2 [meter]</t>
  </si>
  <si>
    <t>Cladding material Top</t>
  </si>
  <si>
    <t>Cladding thickness Top [meter]</t>
  </si>
  <si>
    <t>Thickness Top section [meter]</t>
  </si>
  <si>
    <t>Corrosion allowance Top [meter]</t>
  </si>
  <si>
    <t>Transition height 1 [meter]</t>
  </si>
  <si>
    <t>Transition height 2 [meter]</t>
  </si>
  <si>
    <t>Molecular Wt Overhead Prod.</t>
  </si>
  <si>
    <t>Allow Resize</t>
  </si>
  <si>
    <t>SIEVE</t>
  </si>
  <si>
    <t>Total cost</t>
  </si>
  <si>
    <t>heaters total</t>
  </si>
  <si>
    <t>Current</t>
  </si>
  <si>
    <t>[cal/sec]</t>
  </si>
  <si>
    <t>MP Steam</t>
  </si>
  <si>
    <t>HP Steam</t>
  </si>
  <si>
    <t>Total Hot Utilities</t>
  </si>
  <si>
    <t>Refrigerant 1</t>
  </si>
  <si>
    <t>MP Steam Generation</t>
  </si>
  <si>
    <t>Air</t>
  </si>
  <si>
    <t>Total Cold Utilities</t>
  </si>
  <si>
    <t>13 stages</t>
  </si>
  <si>
    <t>btu/year</t>
  </si>
  <si>
    <t>HEATER-3</t>
  </si>
  <si>
    <t>HEATER-4</t>
  </si>
  <si>
    <t>Capital (Green)</t>
  </si>
  <si>
    <t>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</si>
</sst>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71" formatCode="0.0000E+00"/>
    <numFmt numFmtId="174" formatCode="0.0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0" fillId="0" borderId="0" xfId="0" applyNumberFormat="1"/>
    <xf numFmtId="6" fontId="0" fillId="0" borderId="0" xfId="0" applyNumberFormat="1"/>
    <xf numFmtId="6" fontId="2" fillId="0" borderId="0" xfId="0" applyNumberFormat="1" applyFont="1" applyAlignment="1">
      <alignment vertical="center"/>
    </xf>
    <xf numFmtId="6" fontId="0" fillId="0" borderId="0" xfId="0" applyNumberFormat="1" applyAlignment="1">
      <alignment vertical="center" wrapText="1"/>
    </xf>
    <xf numFmtId="174" fontId="0" fillId="0" borderId="0" xfId="0" applyNumberFormat="1"/>
    <xf numFmtId="6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H23" sqref="H23"/>
    </sheetView>
  </sheetViews>
  <sheetFormatPr defaultRowHeight="14.4" x14ac:dyDescent="0.3"/>
  <cols>
    <col min="3" max="3" width="32.88671875" bestFit="1" customWidth="1"/>
    <col min="4" max="4" width="8" bestFit="1" customWidth="1"/>
  </cols>
  <sheetData>
    <row r="3" spans="3:4" x14ac:dyDescent="0.3">
      <c r="C3" s="14" t="s">
        <v>0</v>
      </c>
      <c r="D3" s="14"/>
    </row>
    <row r="4" spans="3:4" x14ac:dyDescent="0.3">
      <c r="C4" s="1" t="s">
        <v>1</v>
      </c>
      <c r="D4" s="1">
        <v>3473490</v>
      </c>
    </row>
    <row r="5" spans="3:4" x14ac:dyDescent="0.3">
      <c r="C5" s="1" t="s">
        <v>2</v>
      </c>
      <c r="D5" s="1">
        <v>1634990</v>
      </c>
    </row>
    <row r="6" spans="3:4" x14ac:dyDescent="0.3">
      <c r="C6" s="1" t="s">
        <v>3</v>
      </c>
      <c r="D6" s="1">
        <v>0</v>
      </c>
    </row>
    <row r="7" spans="3:4" x14ac:dyDescent="0.3">
      <c r="C7" s="1" t="s">
        <v>4</v>
      </c>
      <c r="D7" s="1">
        <v>0</v>
      </c>
    </row>
    <row r="8" spans="3:4" x14ac:dyDescent="0.3">
      <c r="C8" s="1" t="s">
        <v>5</v>
      </c>
      <c r="D8" s="1">
        <v>332604</v>
      </c>
    </row>
    <row r="9" spans="3:4" x14ac:dyDescent="0.3">
      <c r="C9" s="1" t="s">
        <v>6</v>
      </c>
      <c r="D9" s="1">
        <v>20</v>
      </c>
    </row>
    <row r="10" spans="3:4" x14ac:dyDescent="0.3">
      <c r="C10" s="1" t="s">
        <v>7</v>
      </c>
      <c r="D10" s="1">
        <v>0</v>
      </c>
    </row>
    <row r="11" spans="3:4" x14ac:dyDescent="0.3">
      <c r="C11" s="1" t="s">
        <v>8</v>
      </c>
      <c r="D11" s="1">
        <v>239300</v>
      </c>
    </row>
    <row r="12" spans="3:4" x14ac:dyDescent="0.3">
      <c r="C12" s="1" t="s">
        <v>9</v>
      </c>
      <c r="D12" s="1">
        <v>995800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25" workbookViewId="0">
      <selection activeCell="E33" sqref="E33"/>
    </sheetView>
  </sheetViews>
  <sheetFormatPr defaultRowHeight="14.4" x14ac:dyDescent="0.3"/>
  <cols>
    <col min="1" max="1" width="12" bestFit="1" customWidth="1"/>
    <col min="2" max="3" width="8.88671875" customWidth="1"/>
    <col min="4" max="4" width="19.44140625" customWidth="1"/>
    <col min="5" max="5" width="12" bestFit="1" customWidth="1"/>
    <col min="6" max="6" width="11.5546875" bestFit="1" customWidth="1"/>
    <col min="7" max="7" width="12.5546875" bestFit="1" customWidth="1"/>
  </cols>
  <sheetData>
    <row r="1" spans="1:7" x14ac:dyDescent="0.3">
      <c r="A1">
        <v>89281240078.100006</v>
      </c>
    </row>
    <row r="5" spans="1:7" ht="16.2" x14ac:dyDescent="0.3">
      <c r="E5" s="2">
        <f>1.07915*10^10</f>
        <v>10791500000</v>
      </c>
      <c r="F5">
        <f>32/1000</f>
        <v>3.2000000000000001E-2</v>
      </c>
      <c r="G5">
        <f>E5*F5</f>
        <v>345328000</v>
      </c>
    </row>
    <row r="6" spans="1:7" x14ac:dyDescent="0.3">
      <c r="E6" s="2">
        <v>89281240078.100006</v>
      </c>
      <c r="F6">
        <f>21/1000</f>
        <v>2.1000000000000001E-2</v>
      </c>
      <c r="G6">
        <f>E6*F6</f>
        <v>1874906041.6401002</v>
      </c>
    </row>
    <row r="7" spans="1:7" x14ac:dyDescent="0.3">
      <c r="E7" s="2">
        <f>E5+E6</f>
        <v>100072740078.10001</v>
      </c>
      <c r="G7">
        <f>G5+G6</f>
        <v>2220234041.6401005</v>
      </c>
    </row>
    <row r="13" spans="1:7" x14ac:dyDescent="0.3">
      <c r="F13">
        <v>10791536918.799999</v>
      </c>
    </row>
    <row r="16" spans="1:7" ht="15" thickBot="1" x14ac:dyDescent="0.35"/>
    <row r="17" spans="4:18" ht="15" thickBot="1" x14ac:dyDescent="0.35">
      <c r="D17">
        <v>24649576158.299999</v>
      </c>
      <c r="P17" s="9">
        <v>23300</v>
      </c>
      <c r="Q17" s="10">
        <v>147800</v>
      </c>
      <c r="R17">
        <f xml:space="preserve"> P17+Q17</f>
        <v>171100</v>
      </c>
    </row>
    <row r="18" spans="4:18" ht="15" thickBot="1" x14ac:dyDescent="0.35">
      <c r="P18" s="11">
        <v>87500</v>
      </c>
      <c r="Q18" s="12">
        <v>245400</v>
      </c>
      <c r="R18">
        <f t="shared" ref="R18:R20" si="0" xml:space="preserve"> P18+Q18</f>
        <v>332900</v>
      </c>
    </row>
    <row r="19" spans="4:18" ht="15" thickBot="1" x14ac:dyDescent="0.35">
      <c r="P19" s="11">
        <v>24800</v>
      </c>
      <c r="Q19" s="12">
        <v>116800</v>
      </c>
      <c r="R19">
        <f t="shared" si="0"/>
        <v>141600</v>
      </c>
    </row>
    <row r="20" spans="4:18" ht="15" thickBot="1" x14ac:dyDescent="0.35">
      <c r="J20">
        <v>89281240078.100006</v>
      </c>
      <c r="P20" s="11">
        <v>123200</v>
      </c>
      <c r="Q20" s="12">
        <v>518000</v>
      </c>
      <c r="R20">
        <f t="shared" si="0"/>
        <v>641200</v>
      </c>
    </row>
    <row r="21" spans="4:18" x14ac:dyDescent="0.3">
      <c r="R21">
        <f xml:space="preserve"> SUM(R17:R20)</f>
        <v>1286800</v>
      </c>
    </row>
    <row r="22" spans="4:18" x14ac:dyDescent="0.3">
      <c r="D22" s="15"/>
      <c r="E22" s="8" t="s">
        <v>229</v>
      </c>
      <c r="F22" s="4"/>
      <c r="G22" s="4"/>
      <c r="H22" s="4"/>
      <c r="I22" s="4"/>
      <c r="J22" s="4"/>
      <c r="K22" s="15"/>
    </row>
    <row r="23" spans="4:18" x14ac:dyDescent="0.3">
      <c r="D23" s="15"/>
      <c r="E23" s="8" t="s">
        <v>230</v>
      </c>
      <c r="F23" s="4" t="s">
        <v>239</v>
      </c>
      <c r="G23" s="4"/>
      <c r="H23" s="4"/>
      <c r="I23">
        <v>11500</v>
      </c>
      <c r="J23">
        <v>74400</v>
      </c>
      <c r="K23" s="15"/>
      <c r="L23" t="s">
        <v>27</v>
      </c>
      <c r="M23">
        <v>87500</v>
      </c>
      <c r="N23">
        <v>245400</v>
      </c>
    </row>
    <row r="24" spans="4:18" x14ac:dyDescent="0.3">
      <c r="D24" s="5" t="s">
        <v>231</v>
      </c>
      <c r="E24" s="6">
        <v>159700</v>
      </c>
      <c r="F24" s="6">
        <f>E24*125061.27</f>
        <v>19972284819</v>
      </c>
      <c r="G24" s="6"/>
      <c r="H24" s="7"/>
      <c r="I24">
        <v>11600</v>
      </c>
      <c r="J24">
        <v>74500</v>
      </c>
      <c r="K24" s="5"/>
      <c r="L24" t="s">
        <v>28</v>
      </c>
      <c r="M24">
        <v>24800</v>
      </c>
      <c r="N24">
        <v>116800</v>
      </c>
    </row>
    <row r="25" spans="4:18" x14ac:dyDescent="0.3">
      <c r="D25" s="5" t="s">
        <v>232</v>
      </c>
      <c r="E25" s="6">
        <v>111200</v>
      </c>
      <c r="F25" s="6">
        <f t="shared" ref="F25:F30" si="1">E25*125061.27</f>
        <v>13906813224</v>
      </c>
      <c r="G25" s="5"/>
      <c r="H25" s="5"/>
      <c r="I25">
        <v>9700</v>
      </c>
      <c r="J25">
        <v>72400</v>
      </c>
      <c r="K25" s="5"/>
      <c r="L25" t="s">
        <v>29</v>
      </c>
      <c r="M25">
        <v>11500</v>
      </c>
      <c r="N25">
        <v>74400</v>
      </c>
      <c r="P25">
        <f>M25+M30+M27+N27+N30+N25+M31+N31</f>
        <v>339300</v>
      </c>
    </row>
    <row r="26" spans="4:18" ht="28.8" customHeight="1" x14ac:dyDescent="0.3">
      <c r="D26" s="5" t="s">
        <v>233</v>
      </c>
      <c r="E26" s="6">
        <v>270900</v>
      </c>
      <c r="F26" s="16">
        <f>E26*125061.27</f>
        <v>33879098043</v>
      </c>
      <c r="G26" s="16">
        <f>32*F26/1000</f>
        <v>1084131137.3759999</v>
      </c>
      <c r="H26" s="7"/>
      <c r="I26">
        <v>11800</v>
      </c>
      <c r="J26">
        <v>73400</v>
      </c>
      <c r="K26" s="5"/>
      <c r="L26" t="s">
        <v>30</v>
      </c>
      <c r="M26">
        <v>0</v>
      </c>
      <c r="N26">
        <v>0</v>
      </c>
    </row>
    <row r="27" spans="4:18" ht="28.8" customHeight="1" x14ac:dyDescent="0.3">
      <c r="D27" s="5" t="s">
        <v>234</v>
      </c>
      <c r="E27" s="6">
        <v>11290</v>
      </c>
      <c r="F27" s="6">
        <f t="shared" si="1"/>
        <v>1411941738.3</v>
      </c>
      <c r="G27" s="5"/>
      <c r="H27" s="7"/>
      <c r="I27" s="5">
        <f>SUM(I23:I26)</f>
        <v>44600</v>
      </c>
      <c r="J27" s="5">
        <f>SUM(J23:J26)</f>
        <v>294700</v>
      </c>
      <c r="K27" s="5"/>
      <c r="L27" t="s">
        <v>240</v>
      </c>
      <c r="M27">
        <v>11600</v>
      </c>
      <c r="N27">
        <v>74500</v>
      </c>
    </row>
    <row r="28" spans="4:18" ht="57.6" customHeight="1" x14ac:dyDescent="0.3">
      <c r="D28" s="5" t="s">
        <v>235</v>
      </c>
      <c r="E28" s="6">
        <v>457100</v>
      </c>
      <c r="F28" s="6">
        <f t="shared" si="1"/>
        <v>57165506517</v>
      </c>
      <c r="G28" s="6"/>
      <c r="H28" s="7"/>
      <c r="I28" s="5"/>
      <c r="J28" s="5">
        <f>I27+J27</f>
        <v>339300</v>
      </c>
      <c r="K28" s="5"/>
      <c r="L28" t="s">
        <v>31</v>
      </c>
      <c r="M28">
        <v>123200</v>
      </c>
      <c r="N28">
        <v>518000</v>
      </c>
    </row>
    <row r="29" spans="4:18" x14ac:dyDescent="0.3">
      <c r="D29" s="5" t="s">
        <v>236</v>
      </c>
      <c r="E29" s="6">
        <v>318600</v>
      </c>
      <c r="F29" s="6">
        <f t="shared" si="1"/>
        <v>39844520622</v>
      </c>
      <c r="G29" s="6"/>
      <c r="H29" s="5"/>
      <c r="I29" s="5"/>
      <c r="J29" s="5"/>
      <c r="K29" s="5"/>
      <c r="L29" t="s">
        <v>32</v>
      </c>
      <c r="M29">
        <v>0</v>
      </c>
      <c r="N29">
        <v>0</v>
      </c>
    </row>
    <row r="30" spans="4:18" x14ac:dyDescent="0.3">
      <c r="D30" s="5" t="s">
        <v>237</v>
      </c>
      <c r="E30" s="6">
        <v>787100</v>
      </c>
      <c r="F30" s="16">
        <f t="shared" si="1"/>
        <v>98435725617</v>
      </c>
      <c r="G30" s="16">
        <f xml:space="preserve"> 21*F30/1000</f>
        <v>2067150237.957</v>
      </c>
      <c r="H30" s="7"/>
      <c r="I30" s="5"/>
      <c r="J30" s="5"/>
      <c r="K30" s="5"/>
      <c r="L30" t="s">
        <v>241</v>
      </c>
      <c r="M30">
        <v>9700</v>
      </c>
      <c r="N30">
        <v>72400</v>
      </c>
    </row>
    <row r="31" spans="4:18" x14ac:dyDescent="0.3">
      <c r="D31" s="13"/>
      <c r="E31" s="6"/>
      <c r="F31" s="17">
        <f>F30+F26</f>
        <v>132314823660</v>
      </c>
      <c r="G31" s="21">
        <f>G30+G26</f>
        <v>3151281375.3330002</v>
      </c>
      <c r="H31" s="7"/>
      <c r="I31" s="5"/>
      <c r="J31" s="5"/>
      <c r="K31" s="5"/>
      <c r="L31" t="s">
        <v>33</v>
      </c>
      <c r="M31">
        <v>11800</v>
      </c>
      <c r="N31">
        <v>73400</v>
      </c>
    </row>
    <row r="32" spans="4:18" x14ac:dyDescent="0.3">
      <c r="D32" s="13" t="s">
        <v>242</v>
      </c>
      <c r="E32" s="19">
        <v>3833610</v>
      </c>
      <c r="H32" s="7"/>
      <c r="I32" s="5"/>
      <c r="J32" s="5"/>
      <c r="K32" s="5"/>
      <c r="N32">
        <f xml:space="preserve"> SUM(M23:N31)</f>
        <v>1455000</v>
      </c>
    </row>
    <row r="33" spans="3:14" x14ac:dyDescent="0.3">
      <c r="D33" s="13"/>
      <c r="E33" s="22">
        <v>1751780</v>
      </c>
      <c r="F33" s="6"/>
      <c r="G33" s="6"/>
      <c r="H33" s="7"/>
      <c r="I33" s="5"/>
      <c r="J33" s="5"/>
      <c r="K33" s="5"/>
    </row>
    <row r="34" spans="3:14" x14ac:dyDescent="0.3">
      <c r="D34" s="13"/>
      <c r="E34" s="6"/>
      <c r="F34" s="6"/>
      <c r="G34" s="6"/>
      <c r="H34" s="7"/>
      <c r="I34" s="5"/>
      <c r="J34" s="5"/>
      <c r="K34" s="5"/>
    </row>
    <row r="35" spans="3:14" x14ac:dyDescent="0.3">
      <c r="C35" s="3" t="s">
        <v>238</v>
      </c>
      <c r="L35" t="s">
        <v>27</v>
      </c>
      <c r="M35">
        <v>87500</v>
      </c>
      <c r="N35">
        <v>245400</v>
      </c>
    </row>
    <row r="36" spans="3:14" x14ac:dyDescent="0.3">
      <c r="D36" s="15"/>
      <c r="E36" s="8" t="s">
        <v>229</v>
      </c>
      <c r="F36" s="4"/>
      <c r="G36" s="4"/>
      <c r="H36" s="4"/>
      <c r="I36" s="4"/>
      <c r="J36" s="4"/>
      <c r="K36" s="15"/>
      <c r="L36" t="s">
        <v>28</v>
      </c>
      <c r="M36">
        <v>24800</v>
      </c>
      <c r="N36">
        <v>116800</v>
      </c>
    </row>
    <row r="37" spans="3:14" x14ac:dyDescent="0.3">
      <c r="D37" s="15"/>
      <c r="E37" s="8" t="s">
        <v>230</v>
      </c>
      <c r="F37" s="4" t="s">
        <v>239</v>
      </c>
      <c r="G37" s="4"/>
      <c r="H37" s="4"/>
      <c r="I37" s="4"/>
      <c r="J37" s="4"/>
      <c r="K37" s="15"/>
      <c r="L37" t="s">
        <v>29</v>
      </c>
      <c r="M37">
        <v>11500</v>
      </c>
      <c r="N37">
        <v>74400</v>
      </c>
    </row>
    <row r="38" spans="3:14" x14ac:dyDescent="0.3">
      <c r="D38" s="5" t="s">
        <v>231</v>
      </c>
      <c r="E38" s="6">
        <v>159700</v>
      </c>
      <c r="F38" s="6">
        <f>E38*125061.27</f>
        <v>19972284819</v>
      </c>
      <c r="G38" s="6"/>
      <c r="H38" s="7"/>
      <c r="I38" s="5"/>
      <c r="J38" s="5"/>
      <c r="K38" s="5"/>
      <c r="L38" t="s">
        <v>30</v>
      </c>
      <c r="M38">
        <v>0</v>
      </c>
      <c r="N38">
        <v>0</v>
      </c>
    </row>
    <row r="39" spans="3:14" x14ac:dyDescent="0.3">
      <c r="D39" s="5" t="s">
        <v>232</v>
      </c>
      <c r="E39" s="6">
        <v>111200</v>
      </c>
      <c r="F39" s="6">
        <f t="shared" ref="F39:F44" si="2">E39*125061.27</f>
        <v>13906813224</v>
      </c>
      <c r="G39" s="5"/>
      <c r="H39" s="5"/>
      <c r="I39" s="5"/>
      <c r="J39" s="5"/>
      <c r="K39" s="5"/>
      <c r="L39" t="s">
        <v>240</v>
      </c>
      <c r="M39">
        <v>11600</v>
      </c>
      <c r="N39">
        <v>74500</v>
      </c>
    </row>
    <row r="40" spans="3:14" x14ac:dyDescent="0.3">
      <c r="D40" s="5" t="s">
        <v>233</v>
      </c>
      <c r="E40" s="6">
        <v>270900</v>
      </c>
      <c r="F40" s="6">
        <f t="shared" si="2"/>
        <v>33879098043</v>
      </c>
      <c r="G40" s="16">
        <f>32*F40/1000</f>
        <v>1084131137.3759999</v>
      </c>
      <c r="H40" s="7"/>
      <c r="I40" s="5"/>
      <c r="J40" s="5"/>
      <c r="K40" s="5"/>
      <c r="L40" t="s">
        <v>31</v>
      </c>
      <c r="M40">
        <v>112600</v>
      </c>
      <c r="N40">
        <v>491600</v>
      </c>
    </row>
    <row r="41" spans="3:14" x14ac:dyDescent="0.3">
      <c r="D41" s="5" t="s">
        <v>234</v>
      </c>
      <c r="E41" s="6">
        <v>11290</v>
      </c>
      <c r="F41" s="6">
        <f t="shared" si="2"/>
        <v>1411941738.3</v>
      </c>
      <c r="G41" s="5"/>
      <c r="H41" s="7"/>
      <c r="I41" s="5"/>
      <c r="J41" s="5"/>
      <c r="K41" s="5"/>
      <c r="L41" t="s">
        <v>32</v>
      </c>
      <c r="M41">
        <v>0</v>
      </c>
      <c r="N41">
        <v>0</v>
      </c>
    </row>
    <row r="42" spans="3:14" x14ac:dyDescent="0.3">
      <c r="D42" s="5" t="s">
        <v>235</v>
      </c>
      <c r="E42" s="6">
        <v>457100</v>
      </c>
      <c r="F42" s="6">
        <f t="shared" si="2"/>
        <v>57165506517</v>
      </c>
      <c r="G42" s="6"/>
      <c r="H42" s="7"/>
      <c r="I42" s="5"/>
      <c r="J42" s="5"/>
      <c r="K42" s="5"/>
      <c r="L42" t="s">
        <v>241</v>
      </c>
      <c r="M42">
        <v>9700</v>
      </c>
      <c r="N42">
        <v>72400</v>
      </c>
    </row>
    <row r="43" spans="3:14" x14ac:dyDescent="0.3">
      <c r="D43" s="5" t="s">
        <v>236</v>
      </c>
      <c r="E43" s="6">
        <v>318600</v>
      </c>
      <c r="F43" s="6">
        <f t="shared" si="2"/>
        <v>39844520622</v>
      </c>
      <c r="G43" s="6"/>
      <c r="H43" s="5"/>
      <c r="I43" s="5"/>
      <c r="J43" s="5"/>
      <c r="K43" s="5"/>
      <c r="L43" t="s">
        <v>33</v>
      </c>
      <c r="M43">
        <v>11800</v>
      </c>
      <c r="N43">
        <v>73400</v>
      </c>
    </row>
    <row r="44" spans="3:14" x14ac:dyDescent="0.3">
      <c r="D44" s="5" t="s">
        <v>237</v>
      </c>
      <c r="E44" s="6">
        <v>787100</v>
      </c>
      <c r="F44" s="6">
        <f t="shared" si="2"/>
        <v>98435725617</v>
      </c>
      <c r="G44" s="16">
        <f xml:space="preserve"> 21*F44/1000</f>
        <v>2067150237.957</v>
      </c>
      <c r="H44" s="7"/>
      <c r="I44" s="5"/>
      <c r="J44" s="5"/>
      <c r="K44" s="5"/>
      <c r="N44">
        <f xml:space="preserve"> SUM(M35:N43)</f>
        <v>1418000</v>
      </c>
    </row>
    <row r="45" spans="3:14" x14ac:dyDescent="0.3">
      <c r="D45" s="13"/>
      <c r="E45" s="6"/>
      <c r="F45" s="6"/>
      <c r="G45" s="21">
        <f>G44+G40</f>
        <v>3151281375.3330002</v>
      </c>
      <c r="H45" s="7"/>
      <c r="I45" s="5"/>
      <c r="J45" s="5"/>
      <c r="K45" s="5"/>
    </row>
    <row r="46" spans="3:14" x14ac:dyDescent="0.3">
      <c r="D46" s="13" t="s">
        <v>242</v>
      </c>
      <c r="E46" s="20">
        <v>3804860</v>
      </c>
      <c r="F46" s="6"/>
      <c r="G46" s="6"/>
      <c r="H46" s="7"/>
      <c r="I46" s="5"/>
      <c r="J46" s="5"/>
      <c r="K46" s="5"/>
    </row>
    <row r="47" spans="3:14" x14ac:dyDescent="0.3">
      <c r="D47" s="13"/>
      <c r="E47" s="20">
        <v>1749840</v>
      </c>
      <c r="F47" s="6"/>
      <c r="G47" s="6"/>
      <c r="H47" s="7"/>
      <c r="I47" s="5"/>
      <c r="J47" s="5"/>
      <c r="K47" s="5"/>
    </row>
    <row r="48" spans="3:14" x14ac:dyDescent="0.3">
      <c r="C48" s="3">
        <v>10</v>
      </c>
      <c r="G48" s="2">
        <f>G44+G40</f>
        <v>3151281375.3330002</v>
      </c>
    </row>
    <row r="49" spans="4:14" x14ac:dyDescent="0.3">
      <c r="D49" s="15"/>
      <c r="E49" s="4" t="s">
        <v>229</v>
      </c>
      <c r="F49" s="4"/>
      <c r="G49" s="4"/>
      <c r="H49" s="4"/>
      <c r="I49" s="4"/>
      <c r="J49" s="4"/>
      <c r="K49" s="15"/>
    </row>
    <row r="50" spans="4:14" x14ac:dyDescent="0.3">
      <c r="D50" s="15"/>
      <c r="E50" s="4" t="s">
        <v>230</v>
      </c>
      <c r="F50" s="4" t="s">
        <v>239</v>
      </c>
      <c r="G50" s="4"/>
      <c r="H50" s="4"/>
      <c r="I50" s="4"/>
      <c r="J50" s="4"/>
      <c r="K50" s="15"/>
    </row>
    <row r="51" spans="4:14" x14ac:dyDescent="0.3">
      <c r="D51" s="5" t="s">
        <v>231</v>
      </c>
      <c r="E51" s="6">
        <v>85990</v>
      </c>
      <c r="F51" s="6">
        <f>E51*125061.27</f>
        <v>10754018607.300001</v>
      </c>
      <c r="G51" s="6"/>
      <c r="H51" s="7"/>
      <c r="I51" s="5"/>
      <c r="J51" s="5"/>
      <c r="K51" s="5"/>
      <c r="L51" t="s">
        <v>27</v>
      </c>
      <c r="M51">
        <v>87500</v>
      </c>
      <c r="N51">
        <v>245400</v>
      </c>
    </row>
    <row r="52" spans="4:14" x14ac:dyDescent="0.3">
      <c r="D52" s="5" t="s">
        <v>232</v>
      </c>
      <c r="E52" s="6">
        <v>38700</v>
      </c>
      <c r="F52" s="6">
        <f t="shared" ref="F52:F57" si="3">E52*125061.27</f>
        <v>4839871149</v>
      </c>
      <c r="G52" s="5"/>
      <c r="H52" s="5"/>
      <c r="I52" s="5"/>
      <c r="J52" s="5"/>
      <c r="K52" s="5"/>
      <c r="L52" t="s">
        <v>28</v>
      </c>
      <c r="M52">
        <v>24800</v>
      </c>
      <c r="N52">
        <v>116800</v>
      </c>
    </row>
    <row r="53" spans="4:14" x14ac:dyDescent="0.3">
      <c r="D53" s="13" t="s">
        <v>233</v>
      </c>
      <c r="E53" s="6">
        <v>124700</v>
      </c>
      <c r="F53" s="6">
        <f t="shared" si="3"/>
        <v>15595140369</v>
      </c>
      <c r="G53" s="6">
        <f>32*F53/1000</f>
        <v>499044491.80800003</v>
      </c>
      <c r="H53" s="7"/>
      <c r="I53" s="5"/>
      <c r="J53" s="5"/>
      <c r="K53" s="5"/>
      <c r="L53" t="s">
        <v>29</v>
      </c>
      <c r="M53">
        <v>11500</v>
      </c>
      <c r="N53">
        <v>74400</v>
      </c>
    </row>
    <row r="54" spans="4:14" x14ac:dyDescent="0.3">
      <c r="D54" s="5" t="s">
        <v>234</v>
      </c>
      <c r="E54" s="6">
        <v>11290</v>
      </c>
      <c r="F54" s="6">
        <f t="shared" si="3"/>
        <v>1411941738.3</v>
      </c>
      <c r="G54" s="5"/>
      <c r="H54" s="7"/>
      <c r="I54" s="5"/>
      <c r="J54" s="5"/>
      <c r="K54" s="5"/>
      <c r="L54" t="s">
        <v>30</v>
      </c>
      <c r="M54">
        <v>0</v>
      </c>
      <c r="N54">
        <v>0</v>
      </c>
    </row>
    <row r="55" spans="4:14" x14ac:dyDescent="0.3">
      <c r="D55" s="5" t="s">
        <v>235</v>
      </c>
      <c r="E55" s="6">
        <v>383300</v>
      </c>
      <c r="F55" s="6">
        <f t="shared" si="3"/>
        <v>47935984791</v>
      </c>
      <c r="G55" s="6"/>
      <c r="H55" s="7"/>
      <c r="I55" s="5"/>
      <c r="J55" s="5"/>
      <c r="K55" s="5"/>
      <c r="L55" t="s">
        <v>31</v>
      </c>
      <c r="M55">
        <v>103800</v>
      </c>
      <c r="N55">
        <v>479000</v>
      </c>
    </row>
    <row r="56" spans="4:14" x14ac:dyDescent="0.3">
      <c r="D56" s="5" t="s">
        <v>236</v>
      </c>
      <c r="E56" s="6">
        <v>318700</v>
      </c>
      <c r="F56" s="6">
        <f t="shared" si="3"/>
        <v>39857026749</v>
      </c>
      <c r="G56" s="6"/>
      <c r="H56" s="5"/>
      <c r="I56" s="5"/>
      <c r="J56" s="5"/>
      <c r="K56" s="5"/>
      <c r="L56" t="s">
        <v>32</v>
      </c>
      <c r="M56">
        <v>0</v>
      </c>
      <c r="N56">
        <v>0</v>
      </c>
    </row>
    <row r="57" spans="4:14" x14ac:dyDescent="0.3">
      <c r="D57" s="13" t="s">
        <v>237</v>
      </c>
      <c r="E57" s="6">
        <v>713400</v>
      </c>
      <c r="F57" s="6">
        <f t="shared" si="3"/>
        <v>89218710018</v>
      </c>
      <c r="G57" s="6">
        <f xml:space="preserve"> 21*F57/1000</f>
        <v>1873592910.378</v>
      </c>
      <c r="H57" s="7"/>
      <c r="I57" s="5"/>
      <c r="J57" s="5"/>
      <c r="K57" s="5"/>
      <c r="L57" t="s">
        <v>33</v>
      </c>
      <c r="M57">
        <v>11800</v>
      </c>
      <c r="N57">
        <v>73400</v>
      </c>
    </row>
    <row r="58" spans="4:14" x14ac:dyDescent="0.3">
      <c r="G58" s="2">
        <f>G57+G53</f>
        <v>2372637402.1859999</v>
      </c>
      <c r="N58">
        <f>SUM(M51:N57)</f>
        <v>1228400</v>
      </c>
    </row>
    <row r="59" spans="4:14" x14ac:dyDescent="0.3">
      <c r="D59" s="13" t="s">
        <v>242</v>
      </c>
      <c r="E59" s="18">
        <v>3791000</v>
      </c>
    </row>
    <row r="60" spans="4:14" x14ac:dyDescent="0.3">
      <c r="D60" t="s">
        <v>243</v>
      </c>
      <c r="E60" s="18">
        <v>1748060</v>
      </c>
    </row>
  </sheetData>
  <mergeCells count="6">
    <mergeCell ref="D22:D23"/>
    <mergeCell ref="K22:K23"/>
    <mergeCell ref="D36:D37"/>
    <mergeCell ref="K36:K37"/>
    <mergeCell ref="D49:D50"/>
    <mergeCell ref="K49:K5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"/>
  <sheetViews>
    <sheetView workbookViewId="0"/>
  </sheetViews>
  <sheetFormatPr defaultRowHeight="14.4" x14ac:dyDescent="0.3"/>
  <cols>
    <col min="3" max="3" width="19" bestFit="1" customWidth="1"/>
    <col min="4" max="4" width="10.109375" bestFit="1" customWidth="1"/>
    <col min="5" max="5" width="9" bestFit="1" customWidth="1"/>
    <col min="6" max="6" width="9.44140625" bestFit="1" customWidth="1"/>
    <col min="7" max="7" width="12.21875" bestFit="1" customWidth="1"/>
    <col min="8" max="8" width="9.33203125" bestFit="1" customWidth="1"/>
  </cols>
  <sheetData>
    <row r="3" spans="3:8" x14ac:dyDescent="0.3">
      <c r="C3" s="14" t="s">
        <v>10</v>
      </c>
      <c r="D3" s="14"/>
      <c r="E3" s="14"/>
      <c r="F3" s="14"/>
      <c r="G3" s="14"/>
      <c r="H3" s="14"/>
    </row>
    <row r="4" spans="3:8" x14ac:dyDescent="0.3">
      <c r="C4" s="1" t="s">
        <v>11</v>
      </c>
      <c r="D4" s="1" t="s">
        <v>16</v>
      </c>
      <c r="E4" s="1" t="s">
        <v>19</v>
      </c>
      <c r="F4" s="1" t="s">
        <v>20</v>
      </c>
      <c r="G4" s="1" t="s">
        <v>23</v>
      </c>
      <c r="H4" s="1" t="s">
        <v>24</v>
      </c>
    </row>
    <row r="5" spans="3:8" x14ac:dyDescent="0.3">
      <c r="C5" s="1" t="s">
        <v>12</v>
      </c>
      <c r="D5" s="1"/>
      <c r="E5" s="1">
        <v>63.603000000000002</v>
      </c>
      <c r="F5" s="1" t="s">
        <v>21</v>
      </c>
      <c r="G5" s="1">
        <v>4.929233</v>
      </c>
      <c r="H5" s="1" t="s">
        <v>25</v>
      </c>
    </row>
    <row r="6" spans="3:8" x14ac:dyDescent="0.3">
      <c r="C6" s="1" t="s">
        <v>13</v>
      </c>
      <c r="D6" s="1" t="s">
        <v>17</v>
      </c>
      <c r="E6" s="1">
        <v>2.4468130000000001</v>
      </c>
      <c r="F6" s="1" t="s">
        <v>22</v>
      </c>
      <c r="G6" s="1">
        <v>0.207979</v>
      </c>
      <c r="H6" s="1" t="s">
        <v>25</v>
      </c>
    </row>
    <row r="7" spans="3:8" x14ac:dyDescent="0.3">
      <c r="C7" s="1" t="s">
        <v>14</v>
      </c>
      <c r="D7" s="1" t="s">
        <v>18</v>
      </c>
      <c r="E7" s="1">
        <v>1.3748180000000001</v>
      </c>
      <c r="F7" s="1" t="s">
        <v>22</v>
      </c>
      <c r="G7" s="1">
        <v>11.191019000000001</v>
      </c>
      <c r="H7" s="1" t="s">
        <v>25</v>
      </c>
    </row>
    <row r="8" spans="3:8" x14ac:dyDescent="0.3">
      <c r="C8" s="1" t="s">
        <v>15</v>
      </c>
      <c r="D8" s="1" t="s">
        <v>18</v>
      </c>
      <c r="E8" s="1">
        <v>1.845793</v>
      </c>
      <c r="F8" s="1" t="s">
        <v>22</v>
      </c>
      <c r="G8" s="1">
        <v>21.614235999999998</v>
      </c>
      <c r="H8" s="1" t="s">
        <v>25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opLeftCell="B4" workbookViewId="0">
      <selection activeCell="E13" sqref="E13"/>
    </sheetView>
  </sheetViews>
  <sheetFormatPr defaultRowHeight="14.4" x14ac:dyDescent="0.3"/>
  <cols>
    <col min="3" max="3" width="11.109375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8.5546875" bestFit="1" customWidth="1"/>
  </cols>
  <sheetData>
    <row r="3" spans="3:8" x14ac:dyDescent="0.3">
      <c r="C3" s="14" t="s">
        <v>26</v>
      </c>
      <c r="D3" s="14"/>
      <c r="E3" s="14"/>
      <c r="F3" s="14"/>
      <c r="G3" s="14"/>
      <c r="H3" s="14"/>
    </row>
    <row r="4" spans="3:8" x14ac:dyDescent="0.3">
      <c r="C4" s="1" t="s">
        <v>11</v>
      </c>
      <c r="D4" s="1" t="s">
        <v>8</v>
      </c>
      <c r="E4" s="1" t="s">
        <v>34</v>
      </c>
      <c r="F4" s="1" t="s">
        <v>227</v>
      </c>
      <c r="G4" s="1" t="s">
        <v>36</v>
      </c>
      <c r="H4" s="1" t="s">
        <v>37</v>
      </c>
    </row>
    <row r="5" spans="3:8" x14ac:dyDescent="0.3">
      <c r="C5" s="1" t="s">
        <v>27</v>
      </c>
      <c r="D5" s="1">
        <v>87500</v>
      </c>
      <c r="E5" s="1">
        <v>245400</v>
      </c>
      <c r="F5" s="1">
        <f>D5+E5</f>
        <v>332900</v>
      </c>
      <c r="G5" s="1">
        <v>24449</v>
      </c>
      <c r="H5" s="1">
        <v>0</v>
      </c>
    </row>
    <row r="6" spans="3:8" x14ac:dyDescent="0.3">
      <c r="C6" s="1" t="s">
        <v>28</v>
      </c>
      <c r="D6" s="1">
        <v>24800</v>
      </c>
      <c r="E6" s="1">
        <v>116800</v>
      </c>
      <c r="F6" s="1">
        <f t="shared" ref="F6:F9" si="0">D6+E6</f>
        <v>141600</v>
      </c>
      <c r="G6" s="1">
        <v>17082</v>
      </c>
      <c r="H6" s="1">
        <v>0</v>
      </c>
    </row>
    <row r="7" spans="3:8" x14ac:dyDescent="0.3">
      <c r="C7" s="1" t="s">
        <v>29</v>
      </c>
      <c r="D7" s="1">
        <v>11500</v>
      </c>
      <c r="E7" s="1">
        <v>74400</v>
      </c>
      <c r="F7" s="1">
        <f t="shared" si="0"/>
        <v>85900</v>
      </c>
      <c r="G7" s="1">
        <v>9433</v>
      </c>
      <c r="H7" s="1">
        <v>3.9700329999999999</v>
      </c>
    </row>
    <row r="8" spans="3:8" x14ac:dyDescent="0.3">
      <c r="C8" s="1" t="s">
        <v>31</v>
      </c>
      <c r="D8" s="1">
        <v>103700</v>
      </c>
      <c r="E8" s="1">
        <v>485800</v>
      </c>
      <c r="F8" s="1">
        <f t="shared" si="0"/>
        <v>589500</v>
      </c>
      <c r="G8" s="1">
        <v>54124</v>
      </c>
      <c r="H8" s="1">
        <v>21.829190000000001</v>
      </c>
    </row>
    <row r="9" spans="3:8" x14ac:dyDescent="0.3">
      <c r="C9" s="1" t="s">
        <v>33</v>
      </c>
      <c r="D9" s="1">
        <v>11800</v>
      </c>
      <c r="E9" s="1">
        <v>73400</v>
      </c>
      <c r="F9" s="1">
        <f t="shared" si="0"/>
        <v>85200</v>
      </c>
      <c r="G9" s="1">
        <v>9102</v>
      </c>
      <c r="H9" s="1">
        <v>7.2209859999999999</v>
      </c>
    </row>
    <row r="11" spans="3:8" x14ac:dyDescent="0.3">
      <c r="C11" s="1" t="s">
        <v>228</v>
      </c>
      <c r="D11">
        <f>D7+D9</f>
        <v>23300</v>
      </c>
      <c r="E11">
        <f t="shared" ref="E11:F11" si="1">E7+E9</f>
        <v>147800</v>
      </c>
      <c r="F11">
        <f t="shared" si="1"/>
        <v>171100</v>
      </c>
    </row>
  </sheetData>
  <mergeCells count="1"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workbookViewId="0"/>
  </sheetViews>
  <sheetFormatPr defaultRowHeight="14.4" x14ac:dyDescent="0.3"/>
  <cols>
    <col min="3" max="3" width="20.4414062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0.77734375" bestFit="1" customWidth="1"/>
    <col min="9" max="9" width="15" bestFit="1" customWidth="1"/>
  </cols>
  <sheetData>
    <row r="3" spans="3:9" x14ac:dyDescent="0.3">
      <c r="C3" s="14" t="s">
        <v>38</v>
      </c>
      <c r="D3" s="14"/>
      <c r="E3" s="14"/>
      <c r="F3" s="14"/>
      <c r="G3" s="14"/>
      <c r="H3" s="14"/>
      <c r="I3" s="14"/>
    </row>
    <row r="4" spans="3:9" x14ac:dyDescent="0.3">
      <c r="C4" s="1" t="s">
        <v>11</v>
      </c>
      <c r="D4" s="1" t="s">
        <v>8</v>
      </c>
      <c r="E4" s="1" t="s">
        <v>34</v>
      </c>
      <c r="F4" s="1" t="s">
        <v>35</v>
      </c>
      <c r="G4" s="1" t="s">
        <v>36</v>
      </c>
      <c r="H4" s="1" t="s">
        <v>47</v>
      </c>
      <c r="I4" s="1" t="s">
        <v>48</v>
      </c>
    </row>
    <row r="5" spans="3:9" x14ac:dyDescent="0.3">
      <c r="C5" s="1" t="s">
        <v>27</v>
      </c>
      <c r="D5" s="1">
        <v>87500</v>
      </c>
      <c r="E5" s="1">
        <v>245400</v>
      </c>
      <c r="F5" s="1">
        <v>7600</v>
      </c>
      <c r="G5" s="1">
        <v>24449</v>
      </c>
      <c r="H5" s="1"/>
      <c r="I5" s="1"/>
    </row>
    <row r="6" spans="3:9" x14ac:dyDescent="0.3">
      <c r="C6" s="1" t="s">
        <v>39</v>
      </c>
      <c r="D6" s="1">
        <v>24800</v>
      </c>
      <c r="E6" s="1">
        <v>116800</v>
      </c>
      <c r="F6" s="1">
        <v>5400</v>
      </c>
      <c r="G6" s="1">
        <v>17082</v>
      </c>
      <c r="H6" s="1"/>
      <c r="I6" s="1"/>
    </row>
    <row r="7" spans="3:9" x14ac:dyDescent="0.3">
      <c r="C7" s="1" t="s">
        <v>29</v>
      </c>
      <c r="D7" s="1">
        <v>11500</v>
      </c>
      <c r="E7" s="1">
        <v>74400</v>
      </c>
      <c r="F7" s="1">
        <v>1000</v>
      </c>
      <c r="G7" s="1">
        <v>9433</v>
      </c>
      <c r="H7" s="1"/>
      <c r="I7" s="1"/>
    </row>
    <row r="8" spans="3:9" x14ac:dyDescent="0.3"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/>
      <c r="I8" s="1"/>
    </row>
    <row r="9" spans="3:9" x14ac:dyDescent="0.3">
      <c r="C9" s="1" t="s">
        <v>40</v>
      </c>
      <c r="D9" s="1">
        <v>0</v>
      </c>
      <c r="E9" s="1">
        <v>0</v>
      </c>
      <c r="F9" s="1">
        <v>0</v>
      </c>
      <c r="G9" s="1">
        <v>0</v>
      </c>
      <c r="H9" s="1"/>
      <c r="I9" s="1"/>
    </row>
    <row r="10" spans="3:9" x14ac:dyDescent="0.3">
      <c r="C10" s="1" t="s">
        <v>41</v>
      </c>
      <c r="D10" s="1">
        <v>9400</v>
      </c>
      <c r="E10" s="1">
        <v>75800</v>
      </c>
      <c r="F10" s="1">
        <v>470</v>
      </c>
      <c r="G10" s="1">
        <v>8147</v>
      </c>
      <c r="H10" s="1"/>
      <c r="I10" s="1"/>
    </row>
    <row r="11" spans="3:9" x14ac:dyDescent="0.3">
      <c r="C11" s="1" t="s">
        <v>42</v>
      </c>
      <c r="D11" s="1">
        <v>15000</v>
      </c>
      <c r="E11" s="1">
        <v>91500</v>
      </c>
      <c r="F11" s="1">
        <v>2500</v>
      </c>
      <c r="G11" s="1">
        <v>8943</v>
      </c>
      <c r="H11" s="1"/>
      <c r="I11" s="1"/>
    </row>
    <row r="12" spans="3:9" x14ac:dyDescent="0.3">
      <c r="C12" s="1" t="s">
        <v>43</v>
      </c>
      <c r="D12" s="1">
        <v>0</v>
      </c>
      <c r="E12" s="1">
        <v>0</v>
      </c>
      <c r="F12" s="1">
        <v>0</v>
      </c>
      <c r="G12" s="1">
        <v>0</v>
      </c>
      <c r="H12" s="1"/>
      <c r="I12" s="1"/>
    </row>
    <row r="13" spans="3:9" x14ac:dyDescent="0.3">
      <c r="C13" s="1" t="s">
        <v>44</v>
      </c>
      <c r="D13" s="1">
        <v>17000</v>
      </c>
      <c r="E13" s="1">
        <v>79600</v>
      </c>
      <c r="F13" s="1">
        <v>1900</v>
      </c>
      <c r="G13" s="1">
        <v>8101</v>
      </c>
      <c r="H13" s="1"/>
      <c r="I13" s="1"/>
    </row>
    <row r="14" spans="3:9" x14ac:dyDescent="0.3">
      <c r="C14" s="1" t="s">
        <v>45</v>
      </c>
      <c r="D14" s="1">
        <v>5000</v>
      </c>
      <c r="E14" s="1">
        <v>31100</v>
      </c>
      <c r="F14" s="1">
        <v>200</v>
      </c>
      <c r="G14" s="1">
        <v>2059</v>
      </c>
      <c r="H14" s="1"/>
      <c r="I14" s="1"/>
    </row>
    <row r="15" spans="3:9" x14ac:dyDescent="0.3">
      <c r="C15" s="1" t="s">
        <v>46</v>
      </c>
      <c r="D15" s="1">
        <v>57300</v>
      </c>
      <c r="E15" s="1">
        <v>207800</v>
      </c>
      <c r="F15" s="1">
        <v>10800</v>
      </c>
      <c r="G15" s="1">
        <v>26874</v>
      </c>
      <c r="H15" s="1"/>
      <c r="I15" s="1"/>
    </row>
    <row r="16" spans="3:9" x14ac:dyDescent="0.3">
      <c r="C16" s="1" t="s">
        <v>32</v>
      </c>
      <c r="D16" s="1">
        <v>0</v>
      </c>
      <c r="E16" s="1">
        <v>0</v>
      </c>
      <c r="F16" s="1">
        <v>0</v>
      </c>
      <c r="G16" s="1">
        <v>0</v>
      </c>
      <c r="H16" s="1"/>
      <c r="I16" s="1"/>
    </row>
    <row r="17" spans="3:9" x14ac:dyDescent="0.3">
      <c r="C17" s="1" t="s">
        <v>33</v>
      </c>
      <c r="D17" s="1">
        <v>11800</v>
      </c>
      <c r="E17" s="1">
        <v>73400</v>
      </c>
      <c r="F17" s="1">
        <v>1100</v>
      </c>
      <c r="G17" s="1">
        <v>9102</v>
      </c>
      <c r="H17" s="1"/>
      <c r="I17" s="1"/>
    </row>
  </sheetData>
  <mergeCells count="1">
    <mergeCell ref="C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8"/>
  <sheetViews>
    <sheetView topLeftCell="A4" workbookViewId="0">
      <selection activeCell="C12" sqref="C12:D14"/>
    </sheetView>
  </sheetViews>
  <sheetFormatPr defaultRowHeight="14.4" x14ac:dyDescent="0.3"/>
  <cols>
    <col min="3" max="3" width="34.44140625" bestFit="1" customWidth="1"/>
    <col min="4" max="4" width="31.33203125" bestFit="1" customWidth="1"/>
  </cols>
  <sheetData>
    <row r="3" spans="3:4" x14ac:dyDescent="0.3">
      <c r="C3" s="14" t="s">
        <v>49</v>
      </c>
      <c r="D3" s="14"/>
    </row>
    <row r="4" spans="3:4" x14ac:dyDescent="0.3">
      <c r="C4" s="1" t="s">
        <v>50</v>
      </c>
      <c r="D4" s="1" t="s">
        <v>27</v>
      </c>
    </row>
    <row r="5" spans="3:4" x14ac:dyDescent="0.3">
      <c r="C5" s="1" t="s">
        <v>51</v>
      </c>
      <c r="D5" s="1" t="s">
        <v>85</v>
      </c>
    </row>
    <row r="6" spans="3:4" x14ac:dyDescent="0.3">
      <c r="C6" s="1" t="s">
        <v>52</v>
      </c>
      <c r="D6" s="1"/>
    </row>
    <row r="7" spans="3:4" x14ac:dyDescent="0.3">
      <c r="C7" s="1" t="s">
        <v>53</v>
      </c>
      <c r="D7" s="1"/>
    </row>
    <row r="8" spans="3:4" x14ac:dyDescent="0.3">
      <c r="C8" s="1" t="s">
        <v>54</v>
      </c>
      <c r="D8" s="1"/>
    </row>
    <row r="9" spans="3:4" x14ac:dyDescent="0.3">
      <c r="C9" s="1" t="s">
        <v>55</v>
      </c>
      <c r="D9" s="1"/>
    </row>
    <row r="10" spans="3:4" x14ac:dyDescent="0.3">
      <c r="C10" s="1" t="s">
        <v>56</v>
      </c>
      <c r="D10" s="1"/>
    </row>
    <row r="11" spans="3:4" x14ac:dyDescent="0.3">
      <c r="C11" s="1" t="s">
        <v>57</v>
      </c>
      <c r="D11" s="1"/>
    </row>
    <row r="12" spans="3:4" x14ac:dyDescent="0.3">
      <c r="C12" s="1" t="s">
        <v>58</v>
      </c>
      <c r="D12" s="1">
        <v>1459.5078492519699</v>
      </c>
    </row>
    <row r="13" spans="3:4" x14ac:dyDescent="0.3">
      <c r="C13" s="1" t="s">
        <v>59</v>
      </c>
      <c r="D13" s="1">
        <v>0.76200000000000001</v>
      </c>
    </row>
    <row r="14" spans="3:4" x14ac:dyDescent="0.3">
      <c r="C14" s="1" t="s">
        <v>60</v>
      </c>
      <c r="D14" s="1">
        <v>3.2004000000000001</v>
      </c>
    </row>
    <row r="15" spans="3:4" x14ac:dyDescent="0.3">
      <c r="C15" s="1" t="s">
        <v>61</v>
      </c>
      <c r="D15" s="1">
        <v>25.186909876800001</v>
      </c>
    </row>
    <row r="16" spans="3:4" x14ac:dyDescent="0.3">
      <c r="C16" s="1" t="s">
        <v>62</v>
      </c>
      <c r="D16" s="1"/>
    </row>
    <row r="17" spans="3:4" x14ac:dyDescent="0.3">
      <c r="C17" s="1" t="s">
        <v>63</v>
      </c>
      <c r="D17" s="1">
        <v>232.222221666667</v>
      </c>
    </row>
    <row r="18" spans="3:4" x14ac:dyDescent="0.3">
      <c r="C18" s="1" t="s">
        <v>64</v>
      </c>
      <c r="D18" s="1"/>
    </row>
    <row r="19" spans="3:4" x14ac:dyDescent="0.3">
      <c r="C19" s="1" t="s">
        <v>65</v>
      </c>
      <c r="D19" s="1"/>
    </row>
    <row r="20" spans="3:4" x14ac:dyDescent="0.3">
      <c r="C20" s="1" t="s">
        <v>66</v>
      </c>
      <c r="D20" s="1"/>
    </row>
    <row r="21" spans="3:4" x14ac:dyDescent="0.3">
      <c r="C21" s="1" t="s">
        <v>67</v>
      </c>
      <c r="D21" s="1"/>
    </row>
    <row r="22" spans="3:4" x14ac:dyDescent="0.3">
      <c r="C22" s="1" t="s">
        <v>68</v>
      </c>
      <c r="D22" s="1"/>
    </row>
    <row r="23" spans="3:4" x14ac:dyDescent="0.3">
      <c r="C23" s="1" t="s">
        <v>69</v>
      </c>
      <c r="D23" s="1"/>
    </row>
    <row r="24" spans="3:4" x14ac:dyDescent="0.3">
      <c r="C24" s="1" t="s">
        <v>70</v>
      </c>
      <c r="D24" s="1"/>
    </row>
    <row r="25" spans="3:4" x14ac:dyDescent="0.3">
      <c r="C25" s="1" t="s">
        <v>71</v>
      </c>
      <c r="D25" s="1"/>
    </row>
    <row r="26" spans="3:4" x14ac:dyDescent="0.3">
      <c r="C26" s="1" t="s">
        <v>72</v>
      </c>
      <c r="D26" s="1"/>
    </row>
    <row r="27" spans="3:4" x14ac:dyDescent="0.3">
      <c r="C27" s="1" t="s">
        <v>73</v>
      </c>
      <c r="D27" s="1"/>
    </row>
    <row r="28" spans="3:4" x14ac:dyDescent="0.3">
      <c r="C28" s="1" t="s">
        <v>74</v>
      </c>
      <c r="D28" s="1"/>
    </row>
    <row r="29" spans="3:4" x14ac:dyDescent="0.3">
      <c r="C29" s="1" t="s">
        <v>75</v>
      </c>
      <c r="D29" s="1"/>
    </row>
    <row r="30" spans="3:4" x14ac:dyDescent="0.3">
      <c r="C30" s="1" t="s">
        <v>76</v>
      </c>
      <c r="D30" s="1"/>
    </row>
    <row r="31" spans="3:4" x14ac:dyDescent="0.3">
      <c r="C31" s="1" t="s">
        <v>77</v>
      </c>
      <c r="D31" s="1"/>
    </row>
    <row r="32" spans="3:4" x14ac:dyDescent="0.3">
      <c r="C32" s="1" t="s">
        <v>78</v>
      </c>
      <c r="D32" s="1"/>
    </row>
    <row r="33" spans="3:4" x14ac:dyDescent="0.3">
      <c r="C33" s="1" t="s">
        <v>79</v>
      </c>
      <c r="D33" s="1"/>
    </row>
    <row r="34" spans="3:4" x14ac:dyDescent="0.3">
      <c r="C34" s="1" t="s">
        <v>80</v>
      </c>
      <c r="D34" s="1"/>
    </row>
    <row r="35" spans="3:4" x14ac:dyDescent="0.3">
      <c r="C35" s="1" t="s">
        <v>81</v>
      </c>
      <c r="D35" s="1"/>
    </row>
    <row r="36" spans="3:4" x14ac:dyDescent="0.3">
      <c r="C36" s="1" t="s">
        <v>82</v>
      </c>
      <c r="D36" s="1"/>
    </row>
    <row r="37" spans="3:4" x14ac:dyDescent="0.3">
      <c r="C37" s="1" t="s">
        <v>83</v>
      </c>
      <c r="D37" s="1"/>
    </row>
    <row r="38" spans="3:4" x14ac:dyDescent="0.3">
      <c r="C38" s="1" t="s">
        <v>84</v>
      </c>
      <c r="D38" s="1"/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9"/>
  <sheetViews>
    <sheetView workbookViewId="0">
      <selection activeCell="C12" sqref="C12:D14"/>
    </sheetView>
  </sheetViews>
  <sheetFormatPr defaultRowHeight="14.4" x14ac:dyDescent="0.3"/>
  <cols>
    <col min="3" max="3" width="34.44140625" bestFit="1" customWidth="1"/>
    <col min="4" max="4" width="28.44140625" bestFit="1" customWidth="1"/>
  </cols>
  <sheetData>
    <row r="3" spans="3:4" x14ac:dyDescent="0.3">
      <c r="C3" s="14" t="s">
        <v>86</v>
      </c>
      <c r="D3" s="14"/>
    </row>
    <row r="4" spans="3:4" x14ac:dyDescent="0.3">
      <c r="C4" s="1" t="s">
        <v>50</v>
      </c>
      <c r="D4" s="1" t="s">
        <v>39</v>
      </c>
    </row>
    <row r="5" spans="3:4" x14ac:dyDescent="0.3">
      <c r="C5" s="1" t="s">
        <v>51</v>
      </c>
      <c r="D5" s="1" t="s">
        <v>93</v>
      </c>
    </row>
    <row r="6" spans="3:4" x14ac:dyDescent="0.3">
      <c r="C6" s="1" t="s">
        <v>52</v>
      </c>
      <c r="D6" s="1"/>
    </row>
    <row r="7" spans="3:4" x14ac:dyDescent="0.3">
      <c r="C7" s="1" t="s">
        <v>53</v>
      </c>
      <c r="D7" s="1"/>
    </row>
    <row r="8" spans="3:4" x14ac:dyDescent="0.3">
      <c r="C8" s="1" t="s">
        <v>54</v>
      </c>
      <c r="D8" s="1"/>
    </row>
    <row r="9" spans="3:4" x14ac:dyDescent="0.3">
      <c r="C9" s="1" t="s">
        <v>55</v>
      </c>
      <c r="D9" s="1"/>
    </row>
    <row r="10" spans="3:4" x14ac:dyDescent="0.3">
      <c r="C10" s="1" t="s">
        <v>56</v>
      </c>
      <c r="D10" s="1"/>
    </row>
    <row r="11" spans="3:4" x14ac:dyDescent="0.3">
      <c r="C11" s="1" t="s">
        <v>57</v>
      </c>
      <c r="D11" s="1"/>
    </row>
    <row r="12" spans="3:4" x14ac:dyDescent="0.3">
      <c r="C12" s="1" t="s">
        <v>58</v>
      </c>
      <c r="D12" s="1">
        <v>3269.29760927496</v>
      </c>
    </row>
    <row r="13" spans="3:4" x14ac:dyDescent="0.3">
      <c r="C13" s="1" t="s">
        <v>59</v>
      </c>
      <c r="D13" s="1">
        <v>1.0668</v>
      </c>
    </row>
    <row r="14" spans="3:4" x14ac:dyDescent="0.3">
      <c r="C14" s="1" t="s">
        <v>60</v>
      </c>
      <c r="D14" s="1">
        <v>3.6576</v>
      </c>
    </row>
    <row r="15" spans="3:4" x14ac:dyDescent="0.3">
      <c r="C15" s="1" t="s">
        <v>61</v>
      </c>
      <c r="D15" s="1">
        <v>24.152696282400001</v>
      </c>
    </row>
    <row r="16" spans="3:4" x14ac:dyDescent="0.3">
      <c r="C16" s="1" t="s">
        <v>62</v>
      </c>
      <c r="D16" s="1"/>
    </row>
    <row r="17" spans="3:4" x14ac:dyDescent="0.3">
      <c r="C17" s="1" t="s">
        <v>63</v>
      </c>
      <c r="D17" s="1">
        <v>232.222221666667</v>
      </c>
    </row>
    <row r="18" spans="3:4" x14ac:dyDescent="0.3">
      <c r="C18" s="1" t="s">
        <v>64</v>
      </c>
      <c r="D18" s="1">
        <v>204.444443888889</v>
      </c>
    </row>
    <row r="19" spans="3:4" x14ac:dyDescent="0.3">
      <c r="C19" s="1" t="s">
        <v>87</v>
      </c>
      <c r="D19" s="1"/>
    </row>
    <row r="20" spans="3:4" x14ac:dyDescent="0.3">
      <c r="C20" s="1" t="s">
        <v>88</v>
      </c>
      <c r="D20" s="1"/>
    </row>
    <row r="21" spans="3:4" x14ac:dyDescent="0.3">
      <c r="C21" s="1" t="s">
        <v>89</v>
      </c>
      <c r="D21" s="1"/>
    </row>
    <row r="22" spans="3:4" x14ac:dyDescent="0.3">
      <c r="C22" s="1" t="s">
        <v>90</v>
      </c>
      <c r="D22" s="1"/>
    </row>
    <row r="23" spans="3:4" x14ac:dyDescent="0.3">
      <c r="C23" s="1" t="s">
        <v>72</v>
      </c>
      <c r="D23" s="1"/>
    </row>
    <row r="24" spans="3:4" x14ac:dyDescent="0.3">
      <c r="C24" s="1" t="s">
        <v>73</v>
      </c>
      <c r="D24" s="1"/>
    </row>
    <row r="25" spans="3:4" x14ac:dyDescent="0.3">
      <c r="C25" s="1" t="s">
        <v>70</v>
      </c>
      <c r="D25" s="1"/>
    </row>
    <row r="26" spans="3:4" x14ac:dyDescent="0.3">
      <c r="C26" s="1" t="s">
        <v>74</v>
      </c>
      <c r="D26" s="1"/>
    </row>
    <row r="27" spans="3:4" x14ac:dyDescent="0.3">
      <c r="C27" s="1" t="s">
        <v>91</v>
      </c>
      <c r="D27" s="1"/>
    </row>
    <row r="28" spans="3:4" x14ac:dyDescent="0.3">
      <c r="C28" s="1" t="s">
        <v>92</v>
      </c>
      <c r="D28" s="1"/>
    </row>
    <row r="29" spans="3:4" x14ac:dyDescent="0.3">
      <c r="C29" s="1" t="s">
        <v>84</v>
      </c>
      <c r="D29" s="1"/>
    </row>
  </sheetData>
  <mergeCells count="1"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8"/>
  <sheetViews>
    <sheetView workbookViewId="0">
      <selection activeCell="E36" sqref="E36"/>
    </sheetView>
  </sheetViews>
  <sheetFormatPr defaultRowHeight="14.4" x14ac:dyDescent="0.3"/>
  <cols>
    <col min="3" max="3" width="28.88671875" bestFit="1" customWidth="1"/>
    <col min="4" max="4" width="31.6640625" bestFit="1" customWidth="1"/>
    <col min="5" max="5" width="30.6640625" bestFit="1" customWidth="1"/>
    <col min="6" max="6" width="31.6640625" bestFit="1" customWidth="1"/>
  </cols>
  <sheetData>
    <row r="3" spans="3:6" x14ac:dyDescent="0.3">
      <c r="C3" s="14" t="s">
        <v>94</v>
      </c>
      <c r="D3" s="14"/>
      <c r="E3" s="14"/>
      <c r="F3" s="14"/>
    </row>
    <row r="4" spans="3:6" x14ac:dyDescent="0.3">
      <c r="C4" s="1" t="s">
        <v>50</v>
      </c>
      <c r="D4" s="1" t="s">
        <v>29</v>
      </c>
      <c r="E4" s="1" t="s">
        <v>41</v>
      </c>
      <c r="F4" s="1" t="s">
        <v>33</v>
      </c>
    </row>
    <row r="5" spans="3:6" x14ac:dyDescent="0.3">
      <c r="C5" s="1" t="s">
        <v>51</v>
      </c>
      <c r="D5" s="1" t="s">
        <v>122</v>
      </c>
      <c r="E5" s="1" t="s">
        <v>126</v>
      </c>
      <c r="F5" s="1" t="s">
        <v>127</v>
      </c>
    </row>
    <row r="6" spans="3:6" x14ac:dyDescent="0.3">
      <c r="C6" s="1" t="s">
        <v>52</v>
      </c>
      <c r="D6" s="1"/>
      <c r="E6" s="1"/>
      <c r="F6" s="1"/>
    </row>
    <row r="7" spans="3:6" x14ac:dyDescent="0.3">
      <c r="C7" s="1" t="s">
        <v>53</v>
      </c>
      <c r="D7" s="1"/>
      <c r="E7" s="1"/>
      <c r="F7" s="1"/>
    </row>
    <row r="8" spans="3:6" x14ac:dyDescent="0.3">
      <c r="C8" s="1" t="s">
        <v>54</v>
      </c>
      <c r="D8" s="1">
        <v>1</v>
      </c>
      <c r="E8" s="1">
        <v>1</v>
      </c>
      <c r="F8" s="1">
        <v>1</v>
      </c>
    </row>
    <row r="9" spans="3:6" x14ac:dyDescent="0.3">
      <c r="C9" s="1" t="s">
        <v>55</v>
      </c>
      <c r="D9" s="1"/>
      <c r="E9" s="1"/>
      <c r="F9" s="1"/>
    </row>
    <row r="10" spans="3:6" x14ac:dyDescent="0.3">
      <c r="C10" s="1" t="s">
        <v>95</v>
      </c>
      <c r="D10" s="1">
        <v>5.7044775139397998</v>
      </c>
      <c r="E10" s="1">
        <v>1.428049748556</v>
      </c>
      <c r="F10" s="1">
        <v>9.1839499992287994</v>
      </c>
    </row>
    <row r="11" spans="3:6" x14ac:dyDescent="0.3">
      <c r="C11" s="1" t="s">
        <v>96</v>
      </c>
      <c r="D11" s="1"/>
      <c r="E11" s="1"/>
      <c r="F11" s="1"/>
    </row>
    <row r="12" spans="3:6" x14ac:dyDescent="0.3">
      <c r="C12" s="1" t="s">
        <v>97</v>
      </c>
      <c r="D12" s="1" t="s">
        <v>123</v>
      </c>
      <c r="E12" s="1" t="s">
        <v>123</v>
      </c>
      <c r="F12" s="1" t="s">
        <v>123</v>
      </c>
    </row>
    <row r="13" spans="3:6" x14ac:dyDescent="0.3">
      <c r="C13" s="1" t="s">
        <v>98</v>
      </c>
      <c r="D13" s="1" t="s">
        <v>124</v>
      </c>
      <c r="E13" s="1" t="s">
        <v>124</v>
      </c>
      <c r="F13" s="1" t="s">
        <v>124</v>
      </c>
    </row>
    <row r="14" spans="3:6" x14ac:dyDescent="0.3">
      <c r="C14" s="1" t="s">
        <v>99</v>
      </c>
      <c r="D14" s="1" t="s">
        <v>125</v>
      </c>
      <c r="E14" s="1" t="s">
        <v>125</v>
      </c>
      <c r="F14" s="1" t="s">
        <v>125</v>
      </c>
    </row>
    <row r="15" spans="3:6" x14ac:dyDescent="0.3">
      <c r="C15" s="1" t="s">
        <v>100</v>
      </c>
      <c r="D15" s="1"/>
      <c r="E15" s="1"/>
      <c r="F15" s="1"/>
    </row>
    <row r="16" spans="3:6" x14ac:dyDescent="0.3">
      <c r="C16" s="1" t="s">
        <v>101</v>
      </c>
      <c r="D16" s="1"/>
      <c r="E16" s="1"/>
      <c r="F16" s="1"/>
    </row>
    <row r="17" spans="3:6" x14ac:dyDescent="0.3">
      <c r="C17" s="1" t="s">
        <v>102</v>
      </c>
      <c r="D17" s="1">
        <v>16.68333540475</v>
      </c>
      <c r="E17" s="1">
        <v>9.3288872176500011</v>
      </c>
      <c r="F17" s="1">
        <v>7.6054608000000004</v>
      </c>
    </row>
    <row r="18" spans="3:6" x14ac:dyDescent="0.3">
      <c r="C18" s="1" t="s">
        <v>103</v>
      </c>
      <c r="D18" s="1">
        <v>192.11111111111103</v>
      </c>
      <c r="E18" s="1">
        <v>188.76380666666705</v>
      </c>
      <c r="F18" s="1">
        <v>192.11111111111103</v>
      </c>
    </row>
    <row r="19" spans="3:6" x14ac:dyDescent="0.3">
      <c r="C19" s="1" t="s">
        <v>104</v>
      </c>
      <c r="D19" s="1">
        <v>164.33333333333303</v>
      </c>
      <c r="E19" s="1">
        <v>-29.799999999999983</v>
      </c>
      <c r="F19" s="1">
        <v>164.33333333333303</v>
      </c>
    </row>
    <row r="20" spans="3:6" x14ac:dyDescent="0.3">
      <c r="C20" s="1" t="s">
        <v>105</v>
      </c>
      <c r="D20" s="1">
        <v>2.5399999999999999E-2</v>
      </c>
      <c r="E20" s="1">
        <v>2.5399999999999999E-2</v>
      </c>
      <c r="F20" s="1">
        <v>2.5399999999999999E-2</v>
      </c>
    </row>
    <row r="21" spans="3:6" x14ac:dyDescent="0.3">
      <c r="C21" s="1" t="s">
        <v>57</v>
      </c>
      <c r="D21" s="1"/>
      <c r="E21" s="1"/>
      <c r="F21" s="1"/>
    </row>
    <row r="22" spans="3:6" x14ac:dyDescent="0.3">
      <c r="C22" s="1" t="s">
        <v>106</v>
      </c>
      <c r="D22" s="1">
        <v>25.531647741600004</v>
      </c>
      <c r="E22" s="1">
        <v>14.499975392000001</v>
      </c>
      <c r="F22" s="1">
        <v>4.7325441103500001</v>
      </c>
    </row>
    <row r="23" spans="3:6" x14ac:dyDescent="0.3">
      <c r="C23" s="1" t="s">
        <v>107</v>
      </c>
      <c r="D23" s="1">
        <v>176.66666666666703</v>
      </c>
      <c r="E23" s="1">
        <v>188.76380666666705</v>
      </c>
      <c r="F23" s="1">
        <v>176.66666666666703</v>
      </c>
    </row>
    <row r="24" spans="3:6" x14ac:dyDescent="0.3">
      <c r="C24" s="1" t="s">
        <v>108</v>
      </c>
      <c r="D24" s="1">
        <v>148.88888888888903</v>
      </c>
      <c r="E24" s="1">
        <v>160.986028888889</v>
      </c>
      <c r="F24" s="1">
        <v>148.88888888888903</v>
      </c>
    </row>
    <row r="25" spans="3:6" x14ac:dyDescent="0.3">
      <c r="C25" s="1" t="s">
        <v>109</v>
      </c>
      <c r="D25" s="1"/>
      <c r="E25" s="1"/>
      <c r="F25" s="1"/>
    </row>
    <row r="26" spans="3:6" x14ac:dyDescent="0.3">
      <c r="C26" s="1" t="s">
        <v>110</v>
      </c>
      <c r="D26" s="1"/>
      <c r="E26" s="1"/>
      <c r="F26" s="1"/>
    </row>
    <row r="27" spans="3:6" x14ac:dyDescent="0.3">
      <c r="C27" s="1" t="s">
        <v>111</v>
      </c>
      <c r="D27" s="1"/>
      <c r="E27" s="1"/>
      <c r="F27" s="1"/>
    </row>
    <row r="28" spans="3:6" x14ac:dyDescent="0.3">
      <c r="C28" s="1" t="s">
        <v>112</v>
      </c>
      <c r="D28" s="1">
        <v>6.0960000000000001</v>
      </c>
      <c r="E28" s="1">
        <v>6.0960000000000001</v>
      </c>
      <c r="F28" s="1">
        <v>6.0960000000000001</v>
      </c>
    </row>
    <row r="29" spans="3:6" x14ac:dyDescent="0.3">
      <c r="C29" s="1" t="s">
        <v>113</v>
      </c>
      <c r="D29" s="1"/>
      <c r="E29" s="1"/>
      <c r="F29" s="1"/>
    </row>
    <row r="30" spans="3:6" x14ac:dyDescent="0.3">
      <c r="C30" s="1" t="s">
        <v>114</v>
      </c>
      <c r="D30" s="1">
        <v>3.175E-2</v>
      </c>
      <c r="E30" s="1">
        <v>3.175E-2</v>
      </c>
      <c r="F30" s="1">
        <v>3.175E-2</v>
      </c>
    </row>
    <row r="31" spans="3:6" x14ac:dyDescent="0.3">
      <c r="C31" s="1" t="s">
        <v>115</v>
      </c>
      <c r="D31" s="1"/>
      <c r="E31" s="1"/>
      <c r="F31" s="1"/>
    </row>
    <row r="32" spans="3:6" x14ac:dyDescent="0.3">
      <c r="C32" s="1" t="s">
        <v>116</v>
      </c>
      <c r="D32" s="1"/>
      <c r="E32" s="1"/>
      <c r="F32" s="1"/>
    </row>
    <row r="33" spans="3:6" x14ac:dyDescent="0.3">
      <c r="C33" s="1" t="s">
        <v>117</v>
      </c>
      <c r="D33" s="1"/>
      <c r="E33" s="1"/>
      <c r="F33" s="1"/>
    </row>
    <row r="34" spans="3:6" x14ac:dyDescent="0.3">
      <c r="C34" s="1" t="s">
        <v>118</v>
      </c>
      <c r="D34" s="1"/>
      <c r="E34" s="1"/>
      <c r="F34" s="1"/>
    </row>
    <row r="35" spans="3:6" x14ac:dyDescent="0.3">
      <c r="C35" s="1" t="s">
        <v>119</v>
      </c>
      <c r="D35" s="1"/>
      <c r="E35" s="1"/>
      <c r="F35" s="1"/>
    </row>
    <row r="36" spans="3:6" x14ac:dyDescent="0.3">
      <c r="C36" s="1" t="s">
        <v>120</v>
      </c>
      <c r="D36" s="1">
        <v>1</v>
      </c>
      <c r="E36" s="1">
        <v>1</v>
      </c>
      <c r="F36" s="1">
        <v>1</v>
      </c>
    </row>
    <row r="37" spans="3:6" x14ac:dyDescent="0.3">
      <c r="C37" s="1" t="s">
        <v>121</v>
      </c>
      <c r="D37" s="1">
        <v>1</v>
      </c>
      <c r="E37" s="1">
        <v>1</v>
      </c>
      <c r="F37" s="1">
        <v>1</v>
      </c>
    </row>
    <row r="38" spans="3:6" x14ac:dyDescent="0.3">
      <c r="C38" s="1" t="s">
        <v>84</v>
      </c>
      <c r="D38" s="1"/>
      <c r="E38" s="1"/>
      <c r="F38" s="1"/>
    </row>
  </sheetData>
  <mergeCells count="1">
    <mergeCell ref="C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workbookViewId="0">
      <selection activeCell="B1" sqref="B1"/>
    </sheetView>
  </sheetViews>
  <sheetFormatPr defaultRowHeight="14.4" x14ac:dyDescent="0.3"/>
  <cols>
    <col min="3" max="3" width="23.6640625" bestFit="1" customWidth="1"/>
    <col min="4" max="4" width="29.33203125" bestFit="1" customWidth="1"/>
    <col min="5" max="6" width="30.6640625" bestFit="1" customWidth="1"/>
    <col min="7" max="7" width="29.6640625" bestFit="1" customWidth="1"/>
  </cols>
  <sheetData>
    <row r="3" spans="3:7" x14ac:dyDescent="0.3">
      <c r="C3" s="14" t="s">
        <v>128</v>
      </c>
      <c r="D3" s="14"/>
      <c r="E3" s="14"/>
      <c r="F3" s="14"/>
      <c r="G3" s="14"/>
    </row>
    <row r="4" spans="3:7" x14ac:dyDescent="0.3">
      <c r="C4" s="1" t="s">
        <v>50</v>
      </c>
      <c r="D4" s="1" t="s">
        <v>30</v>
      </c>
      <c r="E4" s="1" t="s">
        <v>40</v>
      </c>
      <c r="F4" s="1" t="s">
        <v>43</v>
      </c>
      <c r="G4" s="1" t="s">
        <v>32</v>
      </c>
    </row>
    <row r="5" spans="3:7" x14ac:dyDescent="0.3">
      <c r="C5" s="1" t="s">
        <v>51</v>
      </c>
      <c r="D5" s="1" t="s">
        <v>141</v>
      </c>
      <c r="E5" s="1" t="s">
        <v>126</v>
      </c>
      <c r="F5" s="1" t="s">
        <v>126</v>
      </c>
      <c r="G5" s="1" t="s">
        <v>142</v>
      </c>
    </row>
    <row r="6" spans="3:7" x14ac:dyDescent="0.3">
      <c r="C6" s="1" t="s">
        <v>129</v>
      </c>
      <c r="D6" s="1">
        <v>100</v>
      </c>
      <c r="E6" s="1">
        <v>100</v>
      </c>
      <c r="F6" s="1">
        <v>100</v>
      </c>
      <c r="G6" s="1">
        <v>100</v>
      </c>
    </row>
    <row r="7" spans="3:7" x14ac:dyDescent="0.3">
      <c r="C7" s="1" t="s">
        <v>130</v>
      </c>
      <c r="D7" s="1"/>
      <c r="E7" s="1"/>
      <c r="F7" s="1"/>
      <c r="G7" s="1"/>
    </row>
    <row r="8" spans="3:7" x14ac:dyDescent="0.3">
      <c r="C8" s="1" t="s">
        <v>131</v>
      </c>
      <c r="D8" s="1">
        <v>0</v>
      </c>
      <c r="E8" s="1">
        <v>0</v>
      </c>
      <c r="F8" s="1">
        <v>0</v>
      </c>
      <c r="G8" s="1">
        <v>0</v>
      </c>
    </row>
    <row r="9" spans="3:7" x14ac:dyDescent="0.3">
      <c r="C9" s="1" t="s">
        <v>53</v>
      </c>
      <c r="D9" s="1"/>
      <c r="E9" s="1"/>
      <c r="F9" s="1"/>
      <c r="G9" s="1"/>
    </row>
    <row r="10" spans="3:7" x14ac:dyDescent="0.3">
      <c r="C10" s="1" t="s">
        <v>132</v>
      </c>
      <c r="D10" s="1"/>
      <c r="E10" s="1"/>
      <c r="F10" s="1"/>
      <c r="G10" s="1"/>
    </row>
    <row r="11" spans="3:7" x14ac:dyDescent="0.3">
      <c r="C11" s="1" t="s">
        <v>54</v>
      </c>
      <c r="D11" s="1"/>
      <c r="E11" s="1"/>
      <c r="F11" s="1"/>
      <c r="G11" s="1"/>
    </row>
    <row r="12" spans="3:7" x14ac:dyDescent="0.3">
      <c r="C12" s="1" t="s">
        <v>55</v>
      </c>
      <c r="D12" s="1"/>
      <c r="E12" s="1"/>
      <c r="F12" s="1"/>
      <c r="G12" s="1"/>
    </row>
    <row r="13" spans="3:7" x14ac:dyDescent="0.3">
      <c r="C13" s="1" t="s">
        <v>133</v>
      </c>
      <c r="D13" s="1"/>
      <c r="E13" s="1"/>
      <c r="F13" s="1"/>
      <c r="G13" s="1"/>
    </row>
    <row r="14" spans="3:7" x14ac:dyDescent="0.3">
      <c r="C14" s="1" t="s">
        <v>134</v>
      </c>
      <c r="D14" s="1"/>
      <c r="E14" s="1"/>
      <c r="F14" s="1"/>
      <c r="G14" s="1"/>
    </row>
    <row r="15" spans="3:7" x14ac:dyDescent="0.3">
      <c r="C15" s="1" t="s">
        <v>135</v>
      </c>
      <c r="D15" s="1"/>
      <c r="E15" s="1"/>
      <c r="F15" s="1"/>
      <c r="G15" s="1"/>
    </row>
    <row r="16" spans="3:7" x14ac:dyDescent="0.3">
      <c r="C16" s="1" t="s">
        <v>136</v>
      </c>
      <c r="D16" s="1"/>
      <c r="E16" s="1"/>
      <c r="F16" s="1"/>
      <c r="G16" s="1"/>
    </row>
    <row r="17" spans="3:7" x14ac:dyDescent="0.3">
      <c r="C17" s="1" t="s">
        <v>137</v>
      </c>
      <c r="D17" s="1"/>
      <c r="E17" s="1"/>
      <c r="F17" s="1"/>
      <c r="G17" s="1"/>
    </row>
    <row r="18" spans="3:7" x14ac:dyDescent="0.3">
      <c r="C18" s="1" t="s">
        <v>138</v>
      </c>
      <c r="D18" s="1"/>
      <c r="E18" s="1"/>
      <c r="F18" s="1"/>
      <c r="G18" s="1"/>
    </row>
    <row r="19" spans="3:7" x14ac:dyDescent="0.3">
      <c r="C19" s="1" t="s">
        <v>139</v>
      </c>
      <c r="D19" s="1"/>
      <c r="E19" s="1"/>
      <c r="F19" s="1"/>
      <c r="G19" s="1"/>
    </row>
    <row r="20" spans="3:7" x14ac:dyDescent="0.3">
      <c r="C20" s="1" t="s">
        <v>140</v>
      </c>
      <c r="D20" s="1"/>
      <c r="E20" s="1"/>
      <c r="F20" s="1"/>
      <c r="G20" s="1"/>
    </row>
    <row r="21" spans="3:7" x14ac:dyDescent="0.3">
      <c r="C21" s="1" t="s">
        <v>84</v>
      </c>
      <c r="D21" s="1"/>
      <c r="E21" s="1"/>
      <c r="F21" s="1"/>
      <c r="G21" s="1"/>
    </row>
  </sheetData>
  <mergeCells count="1">
    <mergeCell ref="C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workbookViewId="0"/>
  </sheetViews>
  <sheetFormatPr defaultRowHeight="14.4" x14ac:dyDescent="0.3"/>
  <cols>
    <col min="3" max="3" width="34.44140625" bestFit="1" customWidth="1"/>
    <col min="4" max="4" width="30.6640625" bestFit="1" customWidth="1"/>
  </cols>
  <sheetData>
    <row r="3" spans="3:4" x14ac:dyDescent="0.3">
      <c r="C3" s="14" t="s">
        <v>143</v>
      </c>
      <c r="D3" s="14"/>
    </row>
    <row r="4" spans="3:4" x14ac:dyDescent="0.3">
      <c r="C4" s="1" t="s">
        <v>50</v>
      </c>
      <c r="D4" s="1" t="s">
        <v>42</v>
      </c>
    </row>
    <row r="5" spans="3:4" x14ac:dyDescent="0.3">
      <c r="C5" s="1" t="s">
        <v>51</v>
      </c>
      <c r="D5" s="1" t="s">
        <v>126</v>
      </c>
    </row>
    <row r="6" spans="3:4" x14ac:dyDescent="0.3">
      <c r="C6" s="1" t="s">
        <v>52</v>
      </c>
      <c r="D6" s="1"/>
    </row>
    <row r="7" spans="3:4" x14ac:dyDescent="0.3">
      <c r="C7" s="1" t="s">
        <v>53</v>
      </c>
      <c r="D7" s="1"/>
    </row>
    <row r="8" spans="3:4" x14ac:dyDescent="0.3">
      <c r="C8" s="1" t="s">
        <v>54</v>
      </c>
      <c r="D8" s="1"/>
    </row>
    <row r="9" spans="3:4" x14ac:dyDescent="0.3">
      <c r="C9" s="1" t="s">
        <v>55</v>
      </c>
      <c r="D9" s="1"/>
    </row>
    <row r="10" spans="3:4" x14ac:dyDescent="0.3">
      <c r="C10" s="1" t="s">
        <v>56</v>
      </c>
      <c r="D10" s="1"/>
    </row>
    <row r="11" spans="3:4" x14ac:dyDescent="0.3">
      <c r="C11" s="1" t="s">
        <v>57</v>
      </c>
      <c r="D11" s="1"/>
    </row>
    <row r="12" spans="3:4" x14ac:dyDescent="0.3">
      <c r="C12" s="1" t="s">
        <v>58</v>
      </c>
      <c r="D12" s="1">
        <v>1801.4496975852201</v>
      </c>
    </row>
    <row r="13" spans="3:4" x14ac:dyDescent="0.3">
      <c r="C13" s="1" t="s">
        <v>59</v>
      </c>
      <c r="D13" s="1">
        <v>0.91439999999999999</v>
      </c>
    </row>
    <row r="14" spans="3:4" x14ac:dyDescent="0.3">
      <c r="C14" s="1" t="s">
        <v>144</v>
      </c>
      <c r="D14" s="1">
        <v>2.7431999999999999</v>
      </c>
    </row>
    <row r="15" spans="3:4" x14ac:dyDescent="0.3">
      <c r="C15" s="1" t="s">
        <v>61</v>
      </c>
      <c r="D15" s="1">
        <v>14.499975392000001</v>
      </c>
    </row>
    <row r="16" spans="3:4" x14ac:dyDescent="0.3">
      <c r="C16" s="1" t="s">
        <v>62</v>
      </c>
      <c r="D16" s="1"/>
    </row>
    <row r="17" spans="3:4" x14ac:dyDescent="0.3">
      <c r="C17" s="1" t="s">
        <v>63</v>
      </c>
      <c r="D17" s="1">
        <v>0</v>
      </c>
    </row>
    <row r="18" spans="3:4" x14ac:dyDescent="0.3">
      <c r="C18" s="1" t="s">
        <v>64</v>
      </c>
      <c r="D18" s="1">
        <v>-5.9186849999999822</v>
      </c>
    </row>
    <row r="19" spans="3:4" x14ac:dyDescent="0.3">
      <c r="C19" s="1" t="s">
        <v>70</v>
      </c>
      <c r="D19" s="1"/>
    </row>
    <row r="20" spans="3:4" x14ac:dyDescent="0.3">
      <c r="C20" s="1" t="s">
        <v>145</v>
      </c>
      <c r="D20" s="1"/>
    </row>
    <row r="21" spans="3:4" x14ac:dyDescent="0.3">
      <c r="C21" s="1" t="s">
        <v>146</v>
      </c>
      <c r="D21" s="1"/>
    </row>
    <row r="22" spans="3:4" x14ac:dyDescent="0.3">
      <c r="C22" s="1" t="s">
        <v>72</v>
      </c>
      <c r="D22" s="1"/>
    </row>
    <row r="23" spans="3:4" x14ac:dyDescent="0.3">
      <c r="C23" s="1" t="s">
        <v>73</v>
      </c>
      <c r="D23" s="1"/>
    </row>
    <row r="24" spans="3:4" x14ac:dyDescent="0.3">
      <c r="C24" s="1" t="s">
        <v>74</v>
      </c>
      <c r="D24" s="1"/>
    </row>
    <row r="25" spans="3:4" x14ac:dyDescent="0.3">
      <c r="C25" s="1" t="s">
        <v>91</v>
      </c>
      <c r="D25" s="1"/>
    </row>
    <row r="26" spans="3:4" x14ac:dyDescent="0.3">
      <c r="C26" s="1" t="s">
        <v>84</v>
      </c>
      <c r="D26" s="1"/>
    </row>
  </sheetData>
  <mergeCells count="1"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1"/>
  <sheetViews>
    <sheetView workbookViewId="0"/>
  </sheetViews>
  <sheetFormatPr defaultRowHeight="14.4" x14ac:dyDescent="0.3"/>
  <cols>
    <col min="3" max="3" width="28.88671875" bestFit="1" customWidth="1"/>
    <col min="4" max="4" width="30.6640625" bestFit="1" customWidth="1"/>
  </cols>
  <sheetData>
    <row r="3" spans="3:4" x14ac:dyDescent="0.3">
      <c r="C3" s="14" t="s">
        <v>147</v>
      </c>
      <c r="D3" s="14"/>
    </row>
    <row r="4" spans="3:4" x14ac:dyDescent="0.3">
      <c r="C4" s="1" t="s">
        <v>50</v>
      </c>
      <c r="D4" s="1" t="s">
        <v>44</v>
      </c>
    </row>
    <row r="5" spans="3:4" x14ac:dyDescent="0.3">
      <c r="C5" s="1" t="s">
        <v>51</v>
      </c>
      <c r="D5" s="1" t="s">
        <v>126</v>
      </c>
    </row>
    <row r="6" spans="3:4" x14ac:dyDescent="0.3">
      <c r="C6" s="1" t="s">
        <v>52</v>
      </c>
      <c r="D6" s="1"/>
    </row>
    <row r="7" spans="3:4" x14ac:dyDescent="0.3">
      <c r="C7" s="1" t="s">
        <v>53</v>
      </c>
      <c r="D7" s="1"/>
    </row>
    <row r="8" spans="3:4" x14ac:dyDescent="0.3">
      <c r="C8" s="1" t="s">
        <v>54</v>
      </c>
      <c r="D8" s="1">
        <v>1</v>
      </c>
    </row>
    <row r="9" spans="3:4" x14ac:dyDescent="0.3">
      <c r="C9" s="1" t="s">
        <v>55</v>
      </c>
      <c r="D9" s="1"/>
    </row>
    <row r="10" spans="3:4" x14ac:dyDescent="0.3">
      <c r="C10" s="1" t="s">
        <v>95</v>
      </c>
      <c r="D10" s="1">
        <v>13.245359069840401</v>
      </c>
    </row>
    <row r="11" spans="3:4" x14ac:dyDescent="0.3">
      <c r="C11" s="1" t="s">
        <v>96</v>
      </c>
      <c r="D11" s="1"/>
    </row>
    <row r="12" spans="3:4" x14ac:dyDescent="0.3">
      <c r="C12" s="1" t="s">
        <v>100</v>
      </c>
      <c r="D12" s="1"/>
    </row>
    <row r="13" spans="3:4" x14ac:dyDescent="0.3">
      <c r="C13" s="1" t="s">
        <v>101</v>
      </c>
      <c r="D13" s="1"/>
    </row>
    <row r="14" spans="3:4" x14ac:dyDescent="0.3">
      <c r="C14" s="1" t="s">
        <v>102</v>
      </c>
      <c r="D14" s="1">
        <v>30.014210800000004</v>
      </c>
    </row>
    <row r="15" spans="3:4" x14ac:dyDescent="0.3">
      <c r="C15" s="1" t="s">
        <v>103</v>
      </c>
      <c r="D15" s="1">
        <v>257</v>
      </c>
    </row>
    <row r="16" spans="3:4" x14ac:dyDescent="0.3">
      <c r="C16" s="1" t="s">
        <v>104</v>
      </c>
      <c r="D16" s="1">
        <v>229.222222222222</v>
      </c>
    </row>
    <row r="17" spans="3:4" x14ac:dyDescent="0.3">
      <c r="C17" s="1" t="s">
        <v>105</v>
      </c>
      <c r="D17" s="1">
        <v>2.5399999999999999E-2</v>
      </c>
    </row>
    <row r="18" spans="3:4" x14ac:dyDescent="0.3">
      <c r="C18" s="1" t="s">
        <v>57</v>
      </c>
      <c r="D18" s="1"/>
    </row>
    <row r="19" spans="3:4" x14ac:dyDescent="0.3">
      <c r="C19" s="1" t="s">
        <v>106</v>
      </c>
      <c r="D19" s="1">
        <v>19.671710800000003</v>
      </c>
    </row>
    <row r="20" spans="3:4" x14ac:dyDescent="0.3">
      <c r="C20" s="1" t="s">
        <v>107</v>
      </c>
      <c r="D20" s="1">
        <v>215.858573888889</v>
      </c>
    </row>
    <row r="21" spans="3:4" x14ac:dyDescent="0.3">
      <c r="C21" s="1" t="s">
        <v>108</v>
      </c>
      <c r="D21" s="1">
        <v>188.080796111111</v>
      </c>
    </row>
    <row r="22" spans="3:4" x14ac:dyDescent="0.3">
      <c r="C22" s="1" t="s">
        <v>109</v>
      </c>
      <c r="D22" s="1"/>
    </row>
    <row r="23" spans="3:4" x14ac:dyDescent="0.3">
      <c r="C23" s="1" t="s">
        <v>110</v>
      </c>
      <c r="D23" s="1"/>
    </row>
    <row r="24" spans="3:4" x14ac:dyDescent="0.3">
      <c r="C24" s="1" t="s">
        <v>111</v>
      </c>
      <c r="D24" s="1"/>
    </row>
    <row r="25" spans="3:4" x14ac:dyDescent="0.3">
      <c r="C25" s="1" t="s">
        <v>112</v>
      </c>
      <c r="D25" s="1">
        <v>6.0960000000000001</v>
      </c>
    </row>
    <row r="26" spans="3:4" x14ac:dyDescent="0.3">
      <c r="C26" s="1" t="s">
        <v>113</v>
      </c>
      <c r="D26" s="1"/>
    </row>
    <row r="27" spans="3:4" x14ac:dyDescent="0.3">
      <c r="C27" s="1" t="s">
        <v>114</v>
      </c>
      <c r="D27" s="1">
        <v>3.175E-2</v>
      </c>
    </row>
    <row r="28" spans="3:4" x14ac:dyDescent="0.3">
      <c r="C28" s="1" t="s">
        <v>148</v>
      </c>
      <c r="D28" s="1" t="s">
        <v>156</v>
      </c>
    </row>
    <row r="29" spans="3:4" x14ac:dyDescent="0.3">
      <c r="C29" s="1" t="s">
        <v>115</v>
      </c>
      <c r="D29" s="1"/>
    </row>
    <row r="30" spans="3:4" x14ac:dyDescent="0.3">
      <c r="C30" s="1" t="s">
        <v>149</v>
      </c>
      <c r="D30" s="1"/>
    </row>
    <row r="31" spans="3:4" x14ac:dyDescent="0.3">
      <c r="C31" s="1" t="s">
        <v>116</v>
      </c>
      <c r="D31" s="1"/>
    </row>
    <row r="32" spans="3:4" x14ac:dyDescent="0.3">
      <c r="C32" s="1" t="s">
        <v>117</v>
      </c>
      <c r="D32" s="1"/>
    </row>
    <row r="33" spans="3:4" x14ac:dyDescent="0.3">
      <c r="C33" s="1" t="s">
        <v>119</v>
      </c>
      <c r="D33" s="1"/>
    </row>
    <row r="34" spans="3:4" x14ac:dyDescent="0.3">
      <c r="C34" s="1" t="s">
        <v>120</v>
      </c>
      <c r="D34" s="1">
        <v>2</v>
      </c>
    </row>
    <row r="35" spans="3:4" x14ac:dyDescent="0.3">
      <c r="C35" s="1" t="s">
        <v>150</v>
      </c>
      <c r="D35" s="1">
        <v>100840.24713384923</v>
      </c>
    </row>
    <row r="36" spans="3:4" x14ac:dyDescent="0.3">
      <c r="C36" s="1" t="s">
        <v>151</v>
      </c>
      <c r="D36" s="1"/>
    </row>
    <row r="37" spans="3:4" x14ac:dyDescent="0.3">
      <c r="C37" s="1" t="s">
        <v>152</v>
      </c>
      <c r="D37" s="1"/>
    </row>
    <row r="38" spans="3:4" x14ac:dyDescent="0.3">
      <c r="C38" s="1" t="s">
        <v>153</v>
      </c>
      <c r="D38" s="1"/>
    </row>
    <row r="39" spans="3:4" x14ac:dyDescent="0.3">
      <c r="C39" s="1" t="s">
        <v>154</v>
      </c>
      <c r="D39" s="1"/>
    </row>
    <row r="40" spans="3:4" x14ac:dyDescent="0.3">
      <c r="C40" s="1" t="s">
        <v>155</v>
      </c>
      <c r="D40" s="1" t="s">
        <v>157</v>
      </c>
    </row>
    <row r="41" spans="3:4" x14ac:dyDescent="0.3">
      <c r="C41" s="1" t="s">
        <v>84</v>
      </c>
      <c r="D41" s="1"/>
    </row>
  </sheetData>
  <mergeCells count="1"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/>
  </sheetViews>
  <sheetFormatPr defaultRowHeight="14.4" x14ac:dyDescent="0.3"/>
  <cols>
    <col min="3" max="3" width="24.5546875" bestFit="1" customWidth="1"/>
    <col min="4" max="4" width="30.6640625" bestFit="1" customWidth="1"/>
  </cols>
  <sheetData>
    <row r="3" spans="3:4" x14ac:dyDescent="0.3">
      <c r="C3" s="14" t="s">
        <v>158</v>
      </c>
      <c r="D3" s="14"/>
    </row>
    <row r="4" spans="3:4" x14ac:dyDescent="0.3">
      <c r="C4" s="1" t="s">
        <v>50</v>
      </c>
      <c r="D4" s="1" t="s">
        <v>45</v>
      </c>
    </row>
    <row r="5" spans="3:4" x14ac:dyDescent="0.3">
      <c r="C5" s="1" t="s">
        <v>51</v>
      </c>
      <c r="D5" s="1" t="s">
        <v>126</v>
      </c>
    </row>
    <row r="6" spans="3:4" x14ac:dyDescent="0.3">
      <c r="C6" s="1" t="s">
        <v>52</v>
      </c>
      <c r="D6" s="1"/>
    </row>
    <row r="7" spans="3:4" x14ac:dyDescent="0.3">
      <c r="C7" s="1" t="s">
        <v>53</v>
      </c>
      <c r="D7" s="1"/>
    </row>
    <row r="8" spans="3:4" x14ac:dyDescent="0.3">
      <c r="C8" s="1" t="s">
        <v>54</v>
      </c>
      <c r="D8" s="1"/>
    </row>
    <row r="9" spans="3:4" x14ac:dyDescent="0.3">
      <c r="C9" s="1" t="s">
        <v>55</v>
      </c>
      <c r="D9" s="1"/>
    </row>
    <row r="10" spans="3:4" x14ac:dyDescent="0.3">
      <c r="C10" s="1" t="s">
        <v>159</v>
      </c>
      <c r="D10" s="1"/>
    </row>
    <row r="11" spans="3:4" x14ac:dyDescent="0.3">
      <c r="C11" s="1" t="s">
        <v>160</v>
      </c>
      <c r="D11" s="1">
        <v>5.864272370116236</v>
      </c>
    </row>
    <row r="12" spans="3:4" x14ac:dyDescent="0.3">
      <c r="C12" s="1" t="s">
        <v>161</v>
      </c>
      <c r="D12" s="1"/>
    </row>
    <row r="13" spans="3:4" x14ac:dyDescent="0.3">
      <c r="C13" s="1" t="s">
        <v>162</v>
      </c>
      <c r="D13" s="1"/>
    </row>
    <row r="14" spans="3:4" x14ac:dyDescent="0.3">
      <c r="C14" s="1" t="s">
        <v>163</v>
      </c>
      <c r="D14" s="1">
        <v>0.78603500000000004</v>
      </c>
    </row>
    <row r="15" spans="3:4" x14ac:dyDescent="0.3">
      <c r="C15" s="1" t="s">
        <v>164</v>
      </c>
      <c r="D15" s="1"/>
    </row>
    <row r="16" spans="3:4" x14ac:dyDescent="0.3">
      <c r="C16" s="1" t="s">
        <v>69</v>
      </c>
      <c r="D16" s="1"/>
    </row>
    <row r="17" spans="3:4" x14ac:dyDescent="0.3">
      <c r="C17" s="1" t="s">
        <v>165</v>
      </c>
      <c r="D17" s="1"/>
    </row>
    <row r="18" spans="3:4" x14ac:dyDescent="0.3">
      <c r="C18" s="1" t="s">
        <v>61</v>
      </c>
      <c r="D18" s="1">
        <v>14.499975392000001</v>
      </c>
    </row>
    <row r="19" spans="3:4" x14ac:dyDescent="0.3">
      <c r="C19" s="1" t="s">
        <v>63</v>
      </c>
      <c r="D19" s="1">
        <v>0</v>
      </c>
    </row>
    <row r="20" spans="3:4" x14ac:dyDescent="0.3">
      <c r="C20" s="1" t="s">
        <v>77</v>
      </c>
      <c r="D20" s="1">
        <v>0.5</v>
      </c>
    </row>
    <row r="21" spans="3:4" x14ac:dyDescent="0.3">
      <c r="C21" s="1" t="s">
        <v>166</v>
      </c>
      <c r="D21" s="1">
        <v>0.7</v>
      </c>
    </row>
    <row r="22" spans="3:4" x14ac:dyDescent="0.3">
      <c r="C22" s="1" t="s">
        <v>84</v>
      </c>
      <c r="D22" s="1"/>
    </row>
  </sheetData>
  <mergeCells count="1">
    <mergeCell ref="C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3"/>
  <sheetViews>
    <sheetView topLeftCell="A45" workbookViewId="0">
      <selection activeCell="F15" sqref="F15"/>
    </sheetView>
  </sheetViews>
  <sheetFormatPr defaultRowHeight="14.4" x14ac:dyDescent="0.3"/>
  <cols>
    <col min="3" max="3" width="35.5546875" bestFit="1" customWidth="1"/>
    <col min="4" max="4" width="30.6640625" bestFit="1" customWidth="1"/>
  </cols>
  <sheetData>
    <row r="3" spans="3:4" x14ac:dyDescent="0.3">
      <c r="C3" s="14" t="s">
        <v>167</v>
      </c>
      <c r="D3" s="14"/>
    </row>
    <row r="4" spans="3:4" x14ac:dyDescent="0.3">
      <c r="C4" s="1" t="s">
        <v>50</v>
      </c>
      <c r="D4" s="1" t="s">
        <v>46</v>
      </c>
    </row>
    <row r="5" spans="3:4" x14ac:dyDescent="0.3">
      <c r="C5" s="1" t="s">
        <v>51</v>
      </c>
      <c r="D5" s="1" t="s">
        <v>126</v>
      </c>
    </row>
    <row r="6" spans="3:4" x14ac:dyDescent="0.3">
      <c r="C6" s="1" t="s">
        <v>52</v>
      </c>
      <c r="D6" s="1"/>
    </row>
    <row r="7" spans="3:4" x14ac:dyDescent="0.3">
      <c r="C7" s="1" t="s">
        <v>53</v>
      </c>
      <c r="D7" s="1"/>
    </row>
    <row r="8" spans="3:4" x14ac:dyDescent="0.3">
      <c r="C8" s="1" t="s">
        <v>54</v>
      </c>
      <c r="D8" s="1"/>
    </row>
    <row r="9" spans="3:4" x14ac:dyDescent="0.3">
      <c r="C9" s="1" t="s">
        <v>55</v>
      </c>
      <c r="D9" s="1"/>
    </row>
    <row r="10" spans="3:4" x14ac:dyDescent="0.3">
      <c r="C10" s="1" t="s">
        <v>56</v>
      </c>
      <c r="D10" s="1"/>
    </row>
    <row r="11" spans="3:4" x14ac:dyDescent="0.3">
      <c r="C11" s="1" t="s">
        <v>168</v>
      </c>
      <c r="D11" s="1"/>
    </row>
    <row r="12" spans="3:4" x14ac:dyDescent="0.3">
      <c r="C12" s="1" t="s">
        <v>169</v>
      </c>
      <c r="D12" s="1">
        <v>0.4572</v>
      </c>
    </row>
    <row r="13" spans="3:4" x14ac:dyDescent="0.3">
      <c r="C13" s="1" t="s">
        <v>170</v>
      </c>
      <c r="D13" s="1">
        <v>15.24</v>
      </c>
    </row>
    <row r="14" spans="3:4" x14ac:dyDescent="0.3">
      <c r="C14" s="1" t="s">
        <v>171</v>
      </c>
      <c r="D14" s="1">
        <v>14.499975392000001</v>
      </c>
    </row>
    <row r="15" spans="3:4" x14ac:dyDescent="0.3">
      <c r="C15" s="1" t="s">
        <v>172</v>
      </c>
      <c r="D15" s="1">
        <v>215.858573888889</v>
      </c>
    </row>
    <row r="16" spans="3:4" x14ac:dyDescent="0.3">
      <c r="C16" s="1" t="s">
        <v>173</v>
      </c>
      <c r="D16" s="1">
        <v>188.080796111111</v>
      </c>
    </row>
    <row r="17" spans="3:4" x14ac:dyDescent="0.3">
      <c r="C17" s="1" t="s">
        <v>174</v>
      </c>
      <c r="D17" s="1">
        <v>19</v>
      </c>
    </row>
    <row r="18" spans="3:4" x14ac:dyDescent="0.3">
      <c r="C18" s="1" t="s">
        <v>175</v>
      </c>
      <c r="D18" s="1" t="s">
        <v>226</v>
      </c>
    </row>
    <row r="19" spans="3:4" x14ac:dyDescent="0.3">
      <c r="C19" s="1" t="s">
        <v>176</v>
      </c>
      <c r="D19" s="1"/>
    </row>
    <row r="20" spans="3:4" x14ac:dyDescent="0.3">
      <c r="C20" s="1" t="s">
        <v>177</v>
      </c>
      <c r="D20" s="1">
        <v>0.60960000000000003</v>
      </c>
    </row>
    <row r="21" spans="3:4" x14ac:dyDescent="0.3">
      <c r="C21" s="1" t="s">
        <v>178</v>
      </c>
      <c r="D21" s="1"/>
    </row>
    <row r="22" spans="3:4" x14ac:dyDescent="0.3">
      <c r="C22" s="1" t="s">
        <v>179</v>
      </c>
      <c r="D22" s="1"/>
    </row>
    <row r="23" spans="3:4" x14ac:dyDescent="0.3">
      <c r="C23" s="1" t="s">
        <v>180</v>
      </c>
      <c r="D23" s="1"/>
    </row>
    <row r="24" spans="3:4" x14ac:dyDescent="0.3">
      <c r="C24" s="1" t="s">
        <v>181</v>
      </c>
      <c r="D24" s="1"/>
    </row>
    <row r="25" spans="3:4" x14ac:dyDescent="0.3">
      <c r="C25" s="1" t="s">
        <v>182</v>
      </c>
      <c r="D25" s="1"/>
    </row>
    <row r="26" spans="3:4" x14ac:dyDescent="0.3">
      <c r="C26" s="1" t="s">
        <v>183</v>
      </c>
      <c r="D26" s="1"/>
    </row>
    <row r="27" spans="3:4" x14ac:dyDescent="0.3">
      <c r="C27" s="1" t="s">
        <v>184</v>
      </c>
      <c r="D27" s="1"/>
    </row>
    <row r="28" spans="3:4" x14ac:dyDescent="0.3">
      <c r="C28" s="1" t="s">
        <v>185</v>
      </c>
      <c r="D28" s="1"/>
    </row>
    <row r="29" spans="3:4" x14ac:dyDescent="0.3">
      <c r="C29" s="1" t="s">
        <v>186</v>
      </c>
      <c r="D29" s="1"/>
    </row>
    <row r="30" spans="3:4" x14ac:dyDescent="0.3">
      <c r="C30" s="1" t="s">
        <v>187</v>
      </c>
      <c r="D30" s="1"/>
    </row>
    <row r="31" spans="3:4" x14ac:dyDescent="0.3">
      <c r="C31" s="1" t="s">
        <v>188</v>
      </c>
      <c r="D31" s="1"/>
    </row>
    <row r="32" spans="3:4" x14ac:dyDescent="0.3">
      <c r="C32" s="1" t="s">
        <v>189</v>
      </c>
      <c r="D32" s="1"/>
    </row>
    <row r="33" spans="3:4" x14ac:dyDescent="0.3">
      <c r="C33" s="1" t="s">
        <v>190</v>
      </c>
      <c r="D33" s="1"/>
    </row>
    <row r="34" spans="3:4" x14ac:dyDescent="0.3">
      <c r="C34" s="1" t="s">
        <v>191</v>
      </c>
      <c r="D34" s="1"/>
    </row>
    <row r="35" spans="3:4" x14ac:dyDescent="0.3">
      <c r="C35" s="1" t="s">
        <v>192</v>
      </c>
      <c r="D35" s="1"/>
    </row>
    <row r="36" spans="3:4" x14ac:dyDescent="0.3">
      <c r="C36" s="1" t="s">
        <v>193</v>
      </c>
      <c r="D36" s="1"/>
    </row>
    <row r="37" spans="3:4" x14ac:dyDescent="0.3">
      <c r="C37" s="1" t="s">
        <v>194</v>
      </c>
      <c r="D37" s="1"/>
    </row>
    <row r="38" spans="3:4" x14ac:dyDescent="0.3">
      <c r="C38" s="1" t="s">
        <v>195</v>
      </c>
      <c r="D38" s="1"/>
    </row>
    <row r="39" spans="3:4" x14ac:dyDescent="0.3">
      <c r="C39" s="1" t="s">
        <v>196</v>
      </c>
      <c r="D39" s="1"/>
    </row>
    <row r="40" spans="3:4" x14ac:dyDescent="0.3">
      <c r="C40" s="1" t="s">
        <v>197</v>
      </c>
      <c r="D40" s="1"/>
    </row>
    <row r="41" spans="3:4" x14ac:dyDescent="0.3">
      <c r="C41" s="1" t="s">
        <v>198</v>
      </c>
      <c r="D41" s="1"/>
    </row>
    <row r="42" spans="3:4" x14ac:dyDescent="0.3">
      <c r="C42" s="1" t="s">
        <v>199</v>
      </c>
      <c r="D42" s="1"/>
    </row>
    <row r="43" spans="3:4" x14ac:dyDescent="0.3">
      <c r="C43" s="1" t="s">
        <v>200</v>
      </c>
      <c r="D43" s="1"/>
    </row>
    <row r="44" spans="3:4" x14ac:dyDescent="0.3">
      <c r="C44" s="1" t="s">
        <v>201</v>
      </c>
      <c r="D44" s="1"/>
    </row>
    <row r="45" spans="3:4" x14ac:dyDescent="0.3">
      <c r="C45" s="1" t="s">
        <v>202</v>
      </c>
      <c r="D45" s="1"/>
    </row>
    <row r="46" spans="3:4" x14ac:dyDescent="0.3">
      <c r="C46" s="1" t="s">
        <v>203</v>
      </c>
      <c r="D46" s="1"/>
    </row>
    <row r="47" spans="3:4" x14ac:dyDescent="0.3">
      <c r="C47" s="1" t="s">
        <v>204</v>
      </c>
      <c r="D47" s="1"/>
    </row>
    <row r="48" spans="3:4" x14ac:dyDescent="0.3">
      <c r="C48" s="1" t="s">
        <v>205</v>
      </c>
      <c r="D48" s="1"/>
    </row>
    <row r="49" spans="3:4" x14ac:dyDescent="0.3">
      <c r="C49" s="1" t="s">
        <v>206</v>
      </c>
      <c r="D49" s="1"/>
    </row>
    <row r="50" spans="3:4" x14ac:dyDescent="0.3">
      <c r="C50" s="1" t="s">
        <v>207</v>
      </c>
      <c r="D50" s="1"/>
    </row>
    <row r="51" spans="3:4" x14ac:dyDescent="0.3">
      <c r="C51" s="1" t="s">
        <v>208</v>
      </c>
      <c r="D51" s="1"/>
    </row>
    <row r="52" spans="3:4" x14ac:dyDescent="0.3">
      <c r="C52" s="1" t="s">
        <v>209</v>
      </c>
      <c r="D52" s="1"/>
    </row>
    <row r="53" spans="3:4" x14ac:dyDescent="0.3">
      <c r="C53" s="1" t="s">
        <v>210</v>
      </c>
      <c r="D53" s="1"/>
    </row>
    <row r="54" spans="3:4" x14ac:dyDescent="0.3">
      <c r="C54" s="1" t="s">
        <v>211</v>
      </c>
      <c r="D54" s="1"/>
    </row>
    <row r="55" spans="3:4" x14ac:dyDescent="0.3">
      <c r="C55" s="1" t="s">
        <v>212</v>
      </c>
      <c r="D55" s="1"/>
    </row>
    <row r="56" spans="3:4" x14ac:dyDescent="0.3">
      <c r="C56" s="1" t="s">
        <v>213</v>
      </c>
      <c r="D56" s="1"/>
    </row>
    <row r="57" spans="3:4" x14ac:dyDescent="0.3">
      <c r="C57" s="1" t="s">
        <v>214</v>
      </c>
      <c r="D57" s="1"/>
    </row>
    <row r="58" spans="3:4" x14ac:dyDescent="0.3">
      <c r="C58" s="1" t="s">
        <v>215</v>
      </c>
      <c r="D58" s="1"/>
    </row>
    <row r="59" spans="3:4" x14ac:dyDescent="0.3">
      <c r="C59" s="1" t="s">
        <v>216</v>
      </c>
      <c r="D59" s="1"/>
    </row>
    <row r="60" spans="3:4" x14ac:dyDescent="0.3">
      <c r="C60" s="1" t="s">
        <v>217</v>
      </c>
      <c r="D60" s="1"/>
    </row>
    <row r="61" spans="3:4" x14ac:dyDescent="0.3">
      <c r="C61" s="1" t="s">
        <v>218</v>
      </c>
      <c r="D61" s="1"/>
    </row>
    <row r="62" spans="3:4" x14ac:dyDescent="0.3">
      <c r="C62" s="1" t="s">
        <v>219</v>
      </c>
      <c r="D62" s="1"/>
    </row>
    <row r="63" spans="3:4" x14ac:dyDescent="0.3">
      <c r="C63" s="1" t="s">
        <v>220</v>
      </c>
      <c r="D63" s="1"/>
    </row>
    <row r="64" spans="3:4" x14ac:dyDescent="0.3">
      <c r="C64" s="1" t="s">
        <v>221</v>
      </c>
      <c r="D64" s="1"/>
    </row>
    <row r="65" spans="3:4" x14ac:dyDescent="0.3">
      <c r="C65" s="1" t="s">
        <v>87</v>
      </c>
      <c r="D65" s="1"/>
    </row>
    <row r="66" spans="3:4" x14ac:dyDescent="0.3">
      <c r="C66" s="1" t="s">
        <v>89</v>
      </c>
      <c r="D66" s="1"/>
    </row>
    <row r="67" spans="3:4" x14ac:dyDescent="0.3">
      <c r="C67" s="1" t="s">
        <v>90</v>
      </c>
      <c r="D67" s="1"/>
    </row>
    <row r="68" spans="3:4" x14ac:dyDescent="0.3">
      <c r="C68" s="1" t="s">
        <v>62</v>
      </c>
      <c r="D68" s="1"/>
    </row>
    <row r="69" spans="3:4" x14ac:dyDescent="0.3">
      <c r="C69" s="1" t="s">
        <v>222</v>
      </c>
      <c r="D69" s="1"/>
    </row>
    <row r="70" spans="3:4" x14ac:dyDescent="0.3">
      <c r="C70" s="1" t="s">
        <v>223</v>
      </c>
      <c r="D70" s="1"/>
    </row>
    <row r="71" spans="3:4" x14ac:dyDescent="0.3">
      <c r="C71" s="1" t="s">
        <v>224</v>
      </c>
      <c r="D71" s="1">
        <v>50.040315</v>
      </c>
    </row>
    <row r="72" spans="3:4" x14ac:dyDescent="0.3">
      <c r="C72" s="1" t="s">
        <v>92</v>
      </c>
      <c r="D72" s="1"/>
    </row>
    <row r="73" spans="3:4" x14ac:dyDescent="0.3">
      <c r="C73" s="1" t="s">
        <v>225</v>
      </c>
      <c r="D73" s="1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Sheet1</vt:lpstr>
      <vt:lpstr>Utilities</vt:lpstr>
      <vt:lpstr>Unit operation</vt:lpstr>
      <vt:lpstr>Equipment</vt:lpstr>
      <vt:lpstr>Agitated reactor</vt:lpstr>
      <vt:lpstr>Vertical  vessel</vt:lpstr>
      <vt:lpstr>TEMA HEX</vt:lpstr>
      <vt:lpstr>Quoted equipment</vt:lpstr>
      <vt:lpstr>Horizontal drum</vt:lpstr>
      <vt:lpstr>U-tube reboiler</vt:lpstr>
      <vt:lpstr>Centrif pump</vt:lpstr>
      <vt:lpstr>Multi-diameter tower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2022-02-13T06:31:41Z</dcterms:created>
  <dcterms:modified xsi:type="dcterms:W3CDTF">2022-02-20T17:22:11Z</dcterms:modified>
</cp:coreProperties>
</file>