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</sheets>
  <definedNames/>
  <calcPr/>
  <extLst>
    <ext uri="GoogleSheetsCustomDataVersion1">
      <go:sheetsCustomData xmlns:go="http://customooxmlschemas.google.com/" r:id="rId13" roundtripDataSignature="AMtx7mjpOW5mFXmLWy7Zyio2ubx3rwLmTg=="/>
    </ext>
  </extLst>
</workbook>
</file>

<file path=xl/sharedStrings.xml><?xml version="1.0" encoding="utf-8"?>
<sst xmlns="http://schemas.openxmlformats.org/spreadsheetml/2006/main" count="146" uniqueCount="110">
  <si>
    <t>ci</t>
  </si>
  <si>
    <t>ci+1</t>
  </si>
  <si>
    <t>ni</t>
  </si>
  <si>
    <t>fi</t>
  </si>
  <si>
    <r>
      <rPr>
        <rFont val="Calibri"/>
        <color theme="1"/>
      </rPr>
      <t>fi</t>
    </r>
    <r>
      <rPr>
        <rFont val="Calibri"/>
        <color theme="1"/>
        <sz val="11.0"/>
      </rPr>
      <t>↗</t>
    </r>
  </si>
  <si>
    <t>Mo=</t>
  </si>
  <si>
    <t>Q1=</t>
  </si>
  <si>
    <t>Q2=Me</t>
  </si>
  <si>
    <t>Q3=</t>
  </si>
  <si>
    <t>d9=</t>
  </si>
  <si>
    <r>
      <rPr>
        <rFont val="Calibri"/>
        <color rgb="FF9C6500"/>
        <sz val="11.0"/>
      </rPr>
      <t>x</t>
    </r>
    <r>
      <rPr>
        <rFont val="Calibri"/>
        <color rgb="FF9C6500"/>
        <sz val="11.0"/>
        <vertAlign val="subscript"/>
      </rPr>
      <t>i</t>
    </r>
  </si>
  <si>
    <r>
      <rPr>
        <rFont val="Calibri"/>
        <color rgb="FF9C6500"/>
        <sz val="11.0"/>
      </rPr>
      <t>n</t>
    </r>
    <r>
      <rPr>
        <rFont val="Calibri"/>
        <color rgb="FF9C6500"/>
        <sz val="11.0"/>
        <vertAlign val="subscript"/>
      </rPr>
      <t>i</t>
    </r>
  </si>
  <si>
    <t>xi*ni</t>
  </si>
  <si>
    <r>
      <rPr>
        <rFont val="Calibri"/>
        <color rgb="FF9C6500"/>
        <sz val="11.0"/>
      </rPr>
      <t>Ix</t>
    </r>
    <r>
      <rPr>
        <rFont val="Calibri"/>
        <color rgb="FF9C6500"/>
        <sz val="11.0"/>
        <vertAlign val="subscript"/>
      </rPr>
      <t>i</t>
    </r>
    <r>
      <rPr>
        <rFont val="Calibri"/>
        <color rgb="FF9C6500"/>
        <sz val="11.0"/>
      </rPr>
      <t>-x‾ I*n</t>
    </r>
    <r>
      <rPr>
        <rFont val="Calibri"/>
        <color rgb="FF9C6500"/>
        <sz val="11.0"/>
        <vertAlign val="subscript"/>
      </rPr>
      <t>i</t>
    </r>
  </si>
  <si>
    <r>
      <rPr>
        <rFont val="Calibri"/>
        <color rgb="FF9C6500"/>
        <sz val="11.0"/>
      </rPr>
      <t>(xi-x‾ )</t>
    </r>
    <r>
      <rPr>
        <rFont val="Calibri"/>
        <color rgb="FF9C6500"/>
        <sz val="11.0"/>
        <vertAlign val="superscript"/>
      </rPr>
      <t>2</t>
    </r>
    <r>
      <rPr>
        <rFont val="Calibri"/>
        <color rgb="FF9C6500"/>
        <sz val="11.0"/>
      </rPr>
      <t>*ni</t>
    </r>
  </si>
  <si>
    <r>
      <rPr>
        <rFont val="Calibri"/>
        <color rgb="FF9C6500"/>
        <sz val="11.0"/>
      </rPr>
      <t>xi</t>
    </r>
    <r>
      <rPr>
        <rFont val="Calibri"/>
        <color rgb="FF9C6500"/>
        <sz val="11.0"/>
        <vertAlign val="superscript"/>
      </rPr>
      <t>2</t>
    </r>
    <r>
      <rPr>
        <rFont val="Calibri"/>
        <color rgb="FF9C6500"/>
        <sz val="11.0"/>
      </rPr>
      <t>*ni</t>
    </r>
  </si>
  <si>
    <t>R=</t>
  </si>
  <si>
    <t>x‾=</t>
  </si>
  <si>
    <t>d=</t>
  </si>
  <si>
    <t>v=</t>
  </si>
  <si>
    <t>σ=</t>
  </si>
  <si>
    <t>v(x)=</t>
  </si>
  <si>
    <t>xi</t>
  </si>
  <si>
    <t>Ixi-xI</t>
  </si>
  <si>
    <r>
      <rPr>
        <rFont val="Calibri"/>
        <color theme="1"/>
      </rPr>
      <t>(xi-x)</t>
    </r>
    <r>
      <rPr>
        <rFont val="Calibri"/>
        <color theme="1"/>
        <sz val="11.0"/>
        <vertAlign val="superscript"/>
      </rPr>
      <t>2</t>
    </r>
  </si>
  <si>
    <t>x=</t>
  </si>
  <si>
    <t>sigma=</t>
  </si>
  <si>
    <t>xini</t>
  </si>
  <si>
    <r>
      <rPr>
        <rFont val="Calibri"/>
        <color theme="1"/>
      </rPr>
      <t>Ixi-x</t>
    </r>
    <r>
      <rPr>
        <rFont val="Calibri"/>
        <color theme="1"/>
        <sz val="11.0"/>
        <vertAlign val="superscript"/>
      </rPr>
      <t xml:space="preserve">- </t>
    </r>
    <r>
      <rPr>
        <rFont val="Calibri"/>
        <color theme="1"/>
        <sz val="11.0"/>
      </rPr>
      <t>I*ni</t>
    </r>
  </si>
  <si>
    <r>
      <rPr>
        <rFont val="Calibri"/>
        <color theme="1"/>
      </rPr>
      <t>(xi-x</t>
    </r>
    <r>
      <rPr>
        <rFont val="Calibri"/>
        <color theme="1"/>
        <sz val="11.0"/>
        <vertAlign val="superscript"/>
      </rPr>
      <t xml:space="preserve">- </t>
    </r>
    <r>
      <rPr>
        <rFont val="Calibri"/>
        <color theme="1"/>
        <sz val="11.0"/>
      </rPr>
      <t>)</t>
    </r>
    <r>
      <rPr>
        <rFont val="Calibri"/>
        <color theme="1"/>
        <sz val="11.0"/>
        <vertAlign val="superscript"/>
      </rPr>
      <t xml:space="preserve"> 2</t>
    </r>
    <r>
      <rPr>
        <rFont val="Calibri"/>
        <color theme="1"/>
        <sz val="11.0"/>
      </rPr>
      <t>ni</t>
    </r>
  </si>
  <si>
    <r>
      <rPr>
        <rFont val="Calibri"/>
        <color theme="1"/>
      </rPr>
      <t xml:space="preserve">(xi-x- ) </t>
    </r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ni</t>
    </r>
  </si>
  <si>
    <r>
      <rPr>
        <rFont val="Calibri"/>
        <color theme="1"/>
      </rPr>
      <t>(xi-x- )</t>
    </r>
    <r>
      <rPr>
        <rFont val="Calibri"/>
        <color theme="1"/>
        <sz val="11.0"/>
        <vertAlign val="superscript"/>
      </rPr>
      <t xml:space="preserve"> 4</t>
    </r>
    <r>
      <rPr>
        <rFont val="Calibri"/>
        <color theme="1"/>
        <sz val="11.0"/>
      </rPr>
      <t>ni</t>
    </r>
  </si>
  <si>
    <r>
      <rPr>
        <rFont val="Calibri"/>
        <color theme="1"/>
      </rPr>
      <t>x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>=</t>
    </r>
  </si>
  <si>
    <t>d(x)=</t>
  </si>
  <si>
    <t>As=</t>
  </si>
  <si>
    <r>
      <rPr>
        <rFont val="Calibri"/>
        <color theme="1"/>
        <sz val="11.0"/>
      </rPr>
      <t>μ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=</t>
    </r>
  </si>
  <si>
    <t>σ(x)=</t>
  </si>
  <si>
    <r>
      <rPr>
        <rFont val="Calibri"/>
        <color theme="1"/>
        <sz val="11.0"/>
      </rPr>
      <t>ŷ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</si>
  <si>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μ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</rPr>
      <t>=</t>
    </r>
  </si>
  <si>
    <r>
      <rPr>
        <rFont val="Calibri"/>
        <color theme="1"/>
        <sz val="11.0"/>
      </rPr>
      <t>ŷ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=</t>
    </r>
  </si>
  <si>
    <t xml:space="preserve">            </t>
  </si>
  <si>
    <r>
      <rPr>
        <rFont val="Calibri"/>
        <color theme="1"/>
      </rPr>
      <t>fi</t>
    </r>
    <r>
      <rPr>
        <rFont val="Calibri"/>
        <color theme="1"/>
        <sz val="11.0"/>
      </rPr>
      <t>↗</t>
    </r>
  </si>
  <si>
    <t>xi(միջնակետ)</t>
  </si>
  <si>
    <t>f(xini)</t>
  </si>
  <si>
    <r>
      <rPr>
        <rFont val="Calibri"/>
        <color theme="1"/>
      </rPr>
      <t>f(xini)</t>
    </r>
    <r>
      <rPr>
        <rFont val="Calibri"/>
        <color theme="1"/>
        <sz val="11.0"/>
      </rPr>
      <t>↗</t>
    </r>
  </si>
  <si>
    <t>Me=</t>
  </si>
  <si>
    <t>Ml=</t>
  </si>
  <si>
    <t>k(կոնցենտրացիայի գործակից)=</t>
  </si>
  <si>
    <r>
      <rPr>
        <rFont val="Calibri"/>
        <color theme="1"/>
      </rPr>
      <t>fi</t>
    </r>
    <r>
      <rPr>
        <rFont val="Calibri"/>
        <color theme="1"/>
        <sz val="11.0"/>
      </rPr>
      <t>↗</t>
    </r>
  </si>
  <si>
    <t>xi(mijnaket)</t>
  </si>
  <si>
    <t>f(xi*ni)</t>
  </si>
  <si>
    <r>
      <rPr>
        <rFont val="Calibri"/>
        <color theme="1"/>
      </rPr>
      <t>f(xi*ni)</t>
    </r>
    <r>
      <rPr>
        <rFont val="Calibri"/>
        <color theme="1"/>
        <sz val="11.0"/>
      </rPr>
      <t>↗</t>
    </r>
  </si>
  <si>
    <t>R</t>
  </si>
  <si>
    <t>Ml</t>
  </si>
  <si>
    <t>S</t>
  </si>
  <si>
    <t>Me</t>
  </si>
  <si>
    <r>
      <rPr>
        <rFont val="Calibri"/>
        <color theme="1"/>
      </rPr>
      <t>I</t>
    </r>
    <r>
      <rPr>
        <rFont val="Calibri"/>
        <color theme="1"/>
        <sz val="11.0"/>
        <vertAlign val="subscript"/>
      </rPr>
      <t>g(jinii)</t>
    </r>
  </si>
  <si>
    <t>k</t>
  </si>
  <si>
    <r>
      <rPr>
        <rFont val="Calibri"/>
        <color theme="1"/>
      </rPr>
      <t>x</t>
    </r>
    <r>
      <rPr>
        <rFont val="Calibri"/>
        <color theme="1"/>
        <sz val="11.0"/>
      </rPr>
      <t>‾</t>
    </r>
  </si>
  <si>
    <t>[5;15[</t>
  </si>
  <si>
    <t>[15;25[</t>
  </si>
  <si>
    <t>[25;35[</t>
  </si>
  <si>
    <t>[35;45]</t>
  </si>
  <si>
    <t>x              y</t>
  </si>
  <si>
    <r>
      <rPr>
        <rFont val="Calibri"/>
        <color theme="1"/>
        <sz val="11.0"/>
      </rPr>
      <t>n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</si>
  <si>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 xml:space="preserve"> *n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</si>
  <si>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*n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.</t>
    </r>
  </si>
  <si>
    <t>r=</t>
  </si>
  <si>
    <t>y‾=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</si>
  <si>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=</t>
    </r>
  </si>
  <si>
    <t>a(regresiayi havasarman gorcakic)=</t>
  </si>
  <si>
    <r>
      <rPr>
        <rFont val="Calibri"/>
        <color theme="1"/>
        <sz val="11.0"/>
      </rPr>
      <t>n.</t>
    </r>
    <r>
      <rPr>
        <rFont val="Calibri"/>
        <color theme="1"/>
        <sz val="11.0"/>
        <vertAlign val="subscript"/>
      </rPr>
      <t>j</t>
    </r>
  </si>
  <si>
    <t>b=</t>
  </si>
  <si>
    <r>
      <rPr>
        <rFont val="Calibri"/>
        <color theme="1"/>
        <sz val="11.0"/>
      </rPr>
      <t>y</t>
    </r>
    <r>
      <rPr>
        <rFont val="Calibri"/>
        <color theme="1"/>
        <sz val="11.0"/>
        <vertAlign val="subscript"/>
      </rPr>
      <t>j</t>
    </r>
    <r>
      <rPr>
        <rFont val="Calibri"/>
        <color theme="1"/>
        <sz val="11.0"/>
      </rPr>
      <t>*n.</t>
    </r>
    <r>
      <rPr>
        <rFont val="Calibri"/>
        <color theme="1"/>
        <sz val="11.0"/>
        <vertAlign val="subscript"/>
      </rPr>
      <t>j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</si>
  <si>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*y</t>
    </r>
    <r>
      <rPr>
        <rFont val="Calibri"/>
        <color theme="1"/>
        <sz val="11.0"/>
        <vertAlign val="subscript"/>
      </rPr>
      <t>j</t>
    </r>
    <r>
      <rPr>
        <rFont val="Calibri"/>
        <color theme="1"/>
        <sz val="11.0"/>
      </rPr>
      <t>*n</t>
    </r>
    <r>
      <rPr>
        <rFont val="Calibri"/>
        <color theme="1"/>
        <sz val="11.0"/>
        <vertAlign val="subscript"/>
      </rPr>
      <t>ij</t>
    </r>
  </si>
  <si>
    <r>
      <rPr>
        <rFont val="Calibri"/>
        <color theme="1"/>
        <sz val="11.0"/>
      </rPr>
      <t>y</t>
    </r>
    <r>
      <rPr>
        <rFont val="Calibri"/>
        <color theme="1"/>
        <sz val="11.0"/>
        <vertAlign val="subscript"/>
      </rPr>
      <t>j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*</t>
    </r>
    <r>
      <rPr>
        <rFont val="Calibri"/>
        <color theme="1"/>
        <sz val="11.0"/>
        <vertAlign val="superscript"/>
      </rPr>
      <t xml:space="preserve"> </t>
    </r>
    <r>
      <rPr>
        <rFont val="Calibri"/>
        <color theme="1"/>
        <sz val="11.0"/>
      </rPr>
      <t>n.</t>
    </r>
    <r>
      <rPr>
        <rFont val="Calibri"/>
        <color theme="1"/>
        <sz val="11.0"/>
        <vertAlign val="subscript"/>
      </rPr>
      <t>j</t>
    </r>
  </si>
  <si>
    <r>
      <rPr>
        <rFont val="Calibri"/>
        <color rgb="FF9C6500"/>
        <sz val="11.0"/>
      </rPr>
      <t>y</t>
    </r>
    <r>
      <rPr>
        <rFont val="Calibri"/>
        <color rgb="FF9C6500"/>
        <sz val="11.0"/>
        <vertAlign val="subscript"/>
      </rPr>
      <t>1mij</t>
    </r>
    <r>
      <rPr>
        <rFont val="Calibri"/>
        <color rgb="FF9C6500"/>
        <sz val="11.0"/>
      </rPr>
      <t>=</t>
    </r>
  </si>
  <si>
    <t>v(y)=</t>
  </si>
  <si>
    <r>
      <rPr>
        <rFont val="Calibri"/>
        <color rgb="FF9C6500"/>
        <sz val="11.0"/>
      </rPr>
      <t>y</t>
    </r>
    <r>
      <rPr>
        <rFont val="Calibri"/>
        <color rgb="FF9C6500"/>
        <sz val="11.0"/>
        <vertAlign val="subscript"/>
      </rPr>
      <t>2mij</t>
    </r>
    <r>
      <rPr>
        <rFont val="Calibri"/>
        <color rgb="FF9C6500"/>
        <sz val="11.0"/>
      </rPr>
      <t>=</t>
    </r>
  </si>
  <si>
    <r>
      <rPr>
        <rFont val="Calibri"/>
        <color rgb="FF9C6500"/>
        <sz val="11.0"/>
      </rPr>
      <t>y</t>
    </r>
    <r>
      <rPr>
        <rFont val="Calibri"/>
        <color rgb="FF9C6500"/>
        <sz val="11.0"/>
        <vertAlign val="subscript"/>
      </rPr>
      <t>3mij</t>
    </r>
    <r>
      <rPr>
        <rFont val="Calibri"/>
        <color rgb="FF9C6500"/>
        <sz val="11.0"/>
      </rPr>
      <t>=</t>
    </r>
  </si>
  <si>
    <t>cov(x,y)=</t>
  </si>
  <si>
    <t>η=</t>
  </si>
  <si>
    <r>
      <rPr>
        <rFont val="Calibri"/>
        <color rgb="FF006100"/>
        <sz val="11.0"/>
      </rPr>
      <t>y</t>
    </r>
    <r>
      <rPr>
        <rFont val="Calibri"/>
        <color rgb="FF006100"/>
        <sz val="11.0"/>
        <vertAlign val="subscript"/>
      </rPr>
      <t>i</t>
    </r>
  </si>
  <si>
    <r>
      <rPr>
        <rFont val="Calibri"/>
        <color rgb="FF9C6500"/>
        <sz val="11.0"/>
      </rPr>
      <t>n</t>
    </r>
    <r>
      <rPr>
        <rFont val="Calibri"/>
        <color rgb="FF9C6500"/>
        <sz val="11.0"/>
        <vertAlign val="subscript"/>
      </rPr>
      <t>i.</t>
    </r>
  </si>
  <si>
    <r>
      <rPr>
        <rFont val="Calibri"/>
        <color rgb="FF9C6500"/>
        <sz val="11.0"/>
      </rPr>
      <t>y</t>
    </r>
    <r>
      <rPr>
        <rFont val="Calibri"/>
        <color rgb="FF9C6500"/>
        <sz val="11.0"/>
        <vertAlign val="subscript"/>
      </rPr>
      <t>i</t>
    </r>
    <r>
      <rPr>
        <rFont val="Calibri"/>
        <color rgb="FF9C6500"/>
        <sz val="11.0"/>
        <vertAlign val="superscript"/>
      </rPr>
      <t>2</t>
    </r>
    <r>
      <rPr>
        <rFont val="Calibri"/>
        <color rgb="FF9C6500"/>
        <sz val="11.0"/>
      </rPr>
      <t>*n</t>
    </r>
    <r>
      <rPr>
        <rFont val="Calibri"/>
        <color rgb="FF9C6500"/>
        <sz val="11.0"/>
        <vertAlign val="subscript"/>
      </rPr>
      <t>i.</t>
    </r>
  </si>
  <si>
    <r>
      <rPr>
        <rFont val="Calibri"/>
        <color theme="1"/>
        <sz val="11.0"/>
      </rPr>
      <t>Տարիք(x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</si>
  <si>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(y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)Ծախսերը(հզ․ դրամ)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</si>
  <si>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</si>
  <si>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y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</si>
  <si>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*y</t>
    </r>
    <r>
      <rPr>
        <rFont val="Calibri"/>
        <color theme="1"/>
        <sz val="11.0"/>
        <vertAlign val="subscript"/>
      </rPr>
      <t>i</t>
    </r>
  </si>
  <si>
    <t>y=</t>
  </si>
  <si>
    <r>
      <rPr>
        <rFont val="Calibri"/>
        <color theme="1"/>
        <sz val="11.0"/>
      </rPr>
      <t>R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=</t>
    </r>
  </si>
  <si>
    <t>a=</t>
  </si>
  <si>
    <t>x</t>
  </si>
  <si>
    <t>y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</si>
  <si>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2</t>
    </r>
  </si>
  <si>
    <t>y2</t>
  </si>
  <si>
    <t>x*y</t>
  </si>
  <si>
    <t>Inx</t>
  </si>
  <si>
    <r>
      <rPr>
        <rFont val="Calibri"/>
        <color theme="1"/>
        <sz val="11.0"/>
      </rPr>
      <t>lnx</t>
    </r>
    <r>
      <rPr>
        <rFont val="Calibri"/>
        <color theme="1"/>
        <sz val="11.0"/>
        <vertAlign val="superscript"/>
      </rPr>
      <t>2</t>
    </r>
  </si>
  <si>
    <t>y*lnx</t>
  </si>
  <si>
    <t>y=ax+b</t>
  </si>
  <si>
    <t>y=aInx+b</t>
  </si>
  <si>
    <t>V(x)=</t>
  </si>
  <si>
    <t>V(y)=</t>
  </si>
  <si>
    <t>R2=</t>
  </si>
  <si>
    <t>y(17)=</t>
  </si>
  <si>
    <t>Inx=</t>
  </si>
  <si>
    <t>V(lnx)=</t>
  </si>
  <si>
    <t>cov(lnx,y)=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</si>
</sst>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9C6500"/>
      <name val="Calibri"/>
    </font>
    <font>
      <b/>
      <sz val="11.0"/>
      <color rgb="FFFA7D00"/>
      <name val="Calibri"/>
    </font>
    <font>
      <sz val="11.0"/>
      <color rgb="FF9C0006"/>
      <name val="Calibri"/>
    </font>
    <font>
      <sz val="11.0"/>
      <color rgb="FF006100"/>
      <name val="Calibri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theme="9"/>
        <bgColor theme="9"/>
      </patternFill>
    </fill>
  </fills>
  <borders count="5">
    <border/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1" xfId="0" applyFont="1" applyNumberFormat="1"/>
    <xf borderId="1" fillId="2" fontId="3" numFmtId="0" xfId="0" applyBorder="1" applyFill="1" applyFont="1"/>
    <xf borderId="2" fillId="3" fontId="4" numFmtId="0" xfId="0" applyBorder="1" applyFill="1" applyFont="1"/>
    <xf borderId="0" fillId="0" fontId="2" numFmtId="164" xfId="0" applyFont="1" applyNumberFormat="1"/>
    <xf borderId="2" fillId="3" fontId="4" numFmtId="164" xfId="0" applyAlignment="1" applyBorder="1" applyFont="1" applyNumberFormat="1">
      <alignment horizontal="left"/>
    </xf>
    <xf borderId="1" fillId="4" fontId="5" numFmtId="0" xfId="0" applyBorder="1" applyFill="1" applyFont="1"/>
    <xf borderId="1" fillId="4" fontId="5" numFmtId="164" xfId="0" applyBorder="1" applyFont="1" applyNumberFormat="1"/>
    <xf borderId="1" fillId="5" fontId="6" numFmtId="0" xfId="0" applyBorder="1" applyFill="1" applyFont="1"/>
    <xf borderId="3" fillId="6" fontId="2" numFmtId="0" xfId="0" applyBorder="1" applyFill="1" applyFont="1"/>
    <xf borderId="3" fillId="6" fontId="2" numFmtId="164" xfId="0" applyBorder="1" applyFont="1" applyNumberFormat="1"/>
    <xf borderId="3" fillId="6" fontId="2" numFmtId="2" xfId="0" applyBorder="1" applyFont="1" applyNumberFormat="1"/>
    <xf borderId="0" fillId="0" fontId="1" numFmtId="164" xfId="0" applyFont="1" applyNumberFormat="1"/>
    <xf borderId="0" fillId="0" fontId="2" numFmtId="0" xfId="0" applyFont="1"/>
    <xf borderId="0" fillId="0" fontId="2" numFmtId="2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3" fillId="6" fontId="2" numFmtId="0" xfId="0" applyAlignment="1" applyBorder="1" applyFont="1">
      <alignment horizontal="center"/>
    </xf>
    <xf borderId="3" fillId="7" fontId="7" numFmtId="0" xfId="0" applyBorder="1" applyFill="1" applyFont="1"/>
    <xf borderId="1" fillId="7" fontId="7" numFmtId="0" xfId="0" applyBorder="1" applyFont="1"/>
    <xf borderId="0" fillId="0" fontId="2" numFmtId="9" xfId="0" applyFont="1" applyNumberFormat="1"/>
    <xf borderId="3" fillId="6" fontId="3" numFmtId="0" xfId="0" applyBorder="1" applyFont="1"/>
    <xf borderId="1" fillId="4" fontId="5" numFmtId="2" xfId="0" applyBorder="1" applyFont="1" applyNumberFormat="1"/>
    <xf borderId="1" fillId="6" fontId="3" numFmtId="0" xfId="0" applyBorder="1" applyFont="1"/>
    <xf borderId="3" fillId="6" fontId="6" numFmtId="0" xfId="0" applyBorder="1" applyFont="1"/>
    <xf borderId="4" fillId="6" fontId="2" numFmtId="0" xfId="0" applyBorder="1" applyFont="1"/>
    <xf borderId="1" fillId="6" fontId="2" numFmtId="0" xfId="0" applyBorder="1" applyFont="1"/>
    <xf borderId="1" fillId="5" fontId="6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Sheet6!$E$7:$E$11</c:f>
            </c:numRef>
          </c:xVal>
          <c:yVal>
            <c:numRef>
              <c:f>Sheet6!$F$7:$F$11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81854"/>
        <c:axId val="401059497"/>
      </c:scatterChart>
      <c:valAx>
        <c:axId val="2127681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059497"/>
      </c:valAx>
      <c:valAx>
        <c:axId val="401059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681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09951881014873"/>
          <c:y val="0.02825240594925634"/>
          <c:w val="0.738123578302712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Sheet8!$A$2:$A$11</c:f>
            </c:numRef>
          </c:xVal>
          <c:yVal>
            <c:numRef>
              <c:f>Sheet8!$B$2:$B$11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78943"/>
        <c:axId val="695365184"/>
      </c:scatterChart>
      <c:valAx>
        <c:axId val="186817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365184"/>
      </c:valAx>
      <c:valAx>
        <c:axId val="695365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178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97661854768154"/>
          <c:y val="0.04214129483814523"/>
          <c:w val="0.609399387576552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Sheet8!$A$2:$A$11</c:f>
            </c:numRef>
          </c:xVal>
          <c:yVal>
            <c:numRef>
              <c:f>Sheet8!$B$2:$B$11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11918"/>
        <c:axId val="1641523261"/>
      </c:scatterChart>
      <c:valAx>
        <c:axId val="1446311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523261"/>
      </c:valAx>
      <c:valAx>
        <c:axId val="164152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311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Sheet9!$A$2:$A$11</c:f>
            </c:numRef>
          </c:xVal>
          <c:yVal>
            <c:numRef>
              <c:f>Sheet9!$B$2:$B$11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56279"/>
        <c:axId val="245225483"/>
      </c:scatterChart>
      <c:valAx>
        <c:axId val="534556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25483"/>
      </c:valAx>
      <c:valAx>
        <c:axId val="24522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56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4</xdr:row>
      <xdr:rowOff>19050</xdr:rowOff>
    </xdr:from>
    <xdr:ext cx="1971675" cy="1828800"/>
    <xdr:graphicFrame>
      <xdr:nvGraphicFramePr>
        <xdr:cNvPr id="20842268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2</xdr:row>
      <xdr:rowOff>0</xdr:rowOff>
    </xdr:from>
    <xdr:ext cx="66675" cy="38100"/>
    <xdr:grpSp>
      <xdr:nvGrpSpPr>
        <xdr:cNvPr id="2" name="Shape 2"/>
        <xdr:cNvGrpSpPr/>
      </xdr:nvGrpSpPr>
      <xdr:grpSpPr>
        <a:xfrm>
          <a:off x="5312663" y="3780000"/>
          <a:ext cx="66675" cy="0"/>
          <a:chOff x="5312663" y="3780000"/>
          <a:chExt cx="66675" cy="0"/>
        </a:xfrm>
      </xdr:grpSpPr>
      <xdr:cxnSp>
        <xdr:nvCxnSpPr>
          <xdr:cNvPr id="3" name="Shape 3"/>
          <xdr:cNvCxnSpPr/>
        </xdr:nvCxnSpPr>
        <xdr:spPr>
          <a:xfrm>
            <a:off x="5312663" y="3780000"/>
            <a:ext cx="666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66675</xdr:colOff>
      <xdr:row>3</xdr:row>
      <xdr:rowOff>47625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28575</xdr:colOff>
      <xdr:row>14</xdr:row>
      <xdr:rowOff>9525</xdr:rowOff>
    </xdr:from>
    <xdr:ext cx="38100" cy="38100"/>
    <xdr:grpSp>
      <xdr:nvGrpSpPr>
        <xdr:cNvPr id="2" name="Shape 2"/>
        <xdr:cNvGrpSpPr/>
      </xdr:nvGrpSpPr>
      <xdr:grpSpPr>
        <a:xfrm>
          <a:off x="5326950" y="3780000"/>
          <a:ext cx="38100" cy="0"/>
          <a:chOff x="5326950" y="3780000"/>
          <a:chExt cx="38100" cy="0"/>
        </a:xfrm>
      </xdr:grpSpPr>
      <xdr:cxnSp>
        <xdr:nvCxnSpPr>
          <xdr:cNvPr id="5" name="Shape 5"/>
          <xdr:cNvCxnSpPr/>
        </xdr:nvCxnSpPr>
        <xdr:spPr>
          <a:xfrm>
            <a:off x="5326950" y="3780000"/>
            <a:ext cx="38100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28575</xdr:colOff>
      <xdr:row>14</xdr:row>
      <xdr:rowOff>19050</xdr:rowOff>
    </xdr:from>
    <xdr:ext cx="66675" cy="38100"/>
    <xdr:grpSp>
      <xdr:nvGrpSpPr>
        <xdr:cNvPr id="2" name="Shape 2"/>
        <xdr:cNvGrpSpPr/>
      </xdr:nvGrpSpPr>
      <xdr:grpSpPr>
        <a:xfrm>
          <a:off x="5312663" y="3780000"/>
          <a:ext cx="66675" cy="0"/>
          <a:chOff x="5312663" y="3780000"/>
          <a:chExt cx="66675" cy="0"/>
        </a:xfrm>
      </xdr:grpSpPr>
      <xdr:cxnSp>
        <xdr:nvCxnSpPr>
          <xdr:cNvPr id="6" name="Shape 6"/>
          <xdr:cNvCxnSpPr/>
        </xdr:nvCxnSpPr>
        <xdr:spPr>
          <a:xfrm>
            <a:off x="5312663" y="3780000"/>
            <a:ext cx="666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19050</xdr:colOff>
      <xdr:row>12</xdr:row>
      <xdr:rowOff>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19050</xdr:colOff>
      <xdr:row>9</xdr:row>
      <xdr:rowOff>38100</xdr:rowOff>
    </xdr:from>
    <xdr:ext cx="66675" cy="38100"/>
    <xdr:grpSp>
      <xdr:nvGrpSpPr>
        <xdr:cNvPr id="2" name="Shape 2"/>
        <xdr:cNvGrpSpPr/>
      </xdr:nvGrpSpPr>
      <xdr:grpSpPr>
        <a:xfrm>
          <a:off x="5312663" y="3780000"/>
          <a:ext cx="66675" cy="0"/>
          <a:chOff x="5312663" y="3780000"/>
          <a:chExt cx="66675" cy="0"/>
        </a:xfrm>
      </xdr:grpSpPr>
      <xdr:cxnSp>
        <xdr:nvCxnSpPr>
          <xdr:cNvPr id="6" name="Shape 6"/>
          <xdr:cNvCxnSpPr/>
        </xdr:nvCxnSpPr>
        <xdr:spPr>
          <a:xfrm>
            <a:off x="5312663" y="3780000"/>
            <a:ext cx="666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0</xdr:colOff>
      <xdr:row>10</xdr:row>
      <xdr:rowOff>38100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19050</xdr:colOff>
      <xdr:row>11</xdr:row>
      <xdr:rowOff>38100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</xdr:row>
      <xdr:rowOff>57150</xdr:rowOff>
    </xdr:from>
    <xdr:ext cx="4381500" cy="2876550"/>
    <xdr:graphicFrame>
      <xdr:nvGraphicFramePr>
        <xdr:cNvPr id="17850048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342900</xdr:colOff>
      <xdr:row>17</xdr:row>
      <xdr:rowOff>9525</xdr:rowOff>
    </xdr:from>
    <xdr:ext cx="4352925" cy="2876550"/>
    <xdr:graphicFrame>
      <xdr:nvGraphicFramePr>
        <xdr:cNvPr id="84836263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19050</xdr:colOff>
      <xdr:row>1</xdr:row>
      <xdr:rowOff>19050</xdr:rowOff>
    </xdr:from>
    <xdr:ext cx="47625" cy="38100"/>
    <xdr:grpSp>
      <xdr:nvGrpSpPr>
        <xdr:cNvPr id="2" name="Shape 2"/>
        <xdr:cNvGrpSpPr/>
      </xdr:nvGrpSpPr>
      <xdr:grpSpPr>
        <a:xfrm>
          <a:off x="5322188" y="3780000"/>
          <a:ext cx="47625" cy="0"/>
          <a:chOff x="5322188" y="3780000"/>
          <a:chExt cx="47625" cy="0"/>
        </a:xfrm>
      </xdr:grpSpPr>
      <xdr:cxnSp>
        <xdr:nvCxnSpPr>
          <xdr:cNvPr id="7" name="Shape 7"/>
          <xdr:cNvCxnSpPr/>
        </xdr:nvCxnSpPr>
        <xdr:spPr>
          <a:xfrm rot="10800000">
            <a:off x="5322188" y="3780000"/>
            <a:ext cx="4762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19050</xdr:colOff>
      <xdr:row>2</xdr:row>
      <xdr:rowOff>19050</xdr:rowOff>
    </xdr:from>
    <xdr:ext cx="47625" cy="38100"/>
    <xdr:grpSp>
      <xdr:nvGrpSpPr>
        <xdr:cNvPr id="2" name="Shape 2"/>
        <xdr:cNvGrpSpPr/>
      </xdr:nvGrpSpPr>
      <xdr:grpSpPr>
        <a:xfrm>
          <a:off x="5322188" y="3780000"/>
          <a:ext cx="47625" cy="0"/>
          <a:chOff x="5322188" y="3780000"/>
          <a:chExt cx="47625" cy="0"/>
        </a:xfrm>
      </xdr:grpSpPr>
      <xdr:cxnSp>
        <xdr:nvCxnSpPr>
          <xdr:cNvPr id="8" name="Shape 8"/>
          <xdr:cNvCxnSpPr/>
        </xdr:nvCxnSpPr>
        <xdr:spPr>
          <a:xfrm>
            <a:off x="5322188" y="3780000"/>
            <a:ext cx="4762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200025</xdr:colOff>
      <xdr:row>3</xdr:row>
      <xdr:rowOff>0</xdr:rowOff>
    </xdr:from>
    <xdr:ext cx="4352925" cy="2876550"/>
    <xdr:graphicFrame>
      <xdr:nvGraphicFramePr>
        <xdr:cNvPr id="143801904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1</xdr:row>
      <xdr:rowOff>9525</xdr:rowOff>
    </xdr:from>
    <xdr:ext cx="47625" cy="38100"/>
    <xdr:grpSp>
      <xdr:nvGrpSpPr>
        <xdr:cNvPr id="2" name="Shape 2"/>
        <xdr:cNvGrpSpPr/>
      </xdr:nvGrpSpPr>
      <xdr:grpSpPr>
        <a:xfrm>
          <a:off x="5322188" y="3780000"/>
          <a:ext cx="47625" cy="0"/>
          <a:chOff x="5322188" y="3780000"/>
          <a:chExt cx="47625" cy="0"/>
        </a:xfrm>
      </xdr:grpSpPr>
      <xdr:cxnSp>
        <xdr:nvCxnSpPr>
          <xdr:cNvPr id="8" name="Shape 8"/>
          <xdr:cNvCxnSpPr/>
        </xdr:nvCxnSpPr>
        <xdr:spPr>
          <a:xfrm>
            <a:off x="5322188" y="3780000"/>
            <a:ext cx="4762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9525</xdr:colOff>
      <xdr:row>2</xdr:row>
      <xdr:rowOff>28575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19050</xdr:colOff>
      <xdr:row>13</xdr:row>
      <xdr:rowOff>0</xdr:rowOff>
    </xdr:from>
    <xdr:ext cx="104775" cy="38100"/>
    <xdr:grpSp>
      <xdr:nvGrpSpPr>
        <xdr:cNvPr id="2" name="Shape 2"/>
        <xdr:cNvGrpSpPr/>
      </xdr:nvGrpSpPr>
      <xdr:grpSpPr>
        <a:xfrm>
          <a:off x="5293613" y="3780000"/>
          <a:ext cx="104775" cy="0"/>
          <a:chOff x="5293613" y="3780000"/>
          <a:chExt cx="104775" cy="0"/>
        </a:xfrm>
      </xdr:grpSpPr>
      <xdr:cxnSp>
        <xdr:nvCxnSpPr>
          <xdr:cNvPr id="9" name="Shape 9"/>
          <xdr:cNvCxnSpPr/>
        </xdr:nvCxnSpPr>
        <xdr:spPr>
          <a:xfrm>
            <a:off x="5293613" y="3780000"/>
            <a:ext cx="1047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10.0</v>
      </c>
      <c r="B2" s="1">
        <v>30.0</v>
      </c>
      <c r="C2" s="1">
        <v>15.0</v>
      </c>
      <c r="D2" s="2">
        <f t="shared" ref="D2:D7" si="1">C2/$C$8</f>
        <v>0.1530612245</v>
      </c>
      <c r="E2" s="2">
        <f>D2</f>
        <v>0.1530612245</v>
      </c>
    </row>
    <row r="3">
      <c r="A3" s="1">
        <v>30.0</v>
      </c>
      <c r="B3" s="1">
        <v>50.0</v>
      </c>
      <c r="C3" s="1">
        <v>20.0</v>
      </c>
      <c r="D3" s="2">
        <f t="shared" si="1"/>
        <v>0.2040816327</v>
      </c>
      <c r="E3" s="2">
        <f t="shared" ref="E3:E7" si="2">E2+D3</f>
        <v>0.3571428571</v>
      </c>
    </row>
    <row r="4">
      <c r="A4" s="1">
        <v>50.0</v>
      </c>
      <c r="B4" s="1">
        <v>70.0</v>
      </c>
      <c r="C4" s="1">
        <v>24.0</v>
      </c>
      <c r="D4" s="2">
        <f t="shared" si="1"/>
        <v>0.2448979592</v>
      </c>
      <c r="E4" s="2">
        <f t="shared" si="2"/>
        <v>0.6020408163</v>
      </c>
    </row>
    <row r="5">
      <c r="A5" s="1">
        <v>70.0</v>
      </c>
      <c r="B5" s="1">
        <v>90.0</v>
      </c>
      <c r="C5" s="1">
        <v>22.0</v>
      </c>
      <c r="D5" s="2">
        <f t="shared" si="1"/>
        <v>0.2244897959</v>
      </c>
      <c r="E5" s="2">
        <f t="shared" si="2"/>
        <v>0.8265306122</v>
      </c>
    </row>
    <row r="6">
      <c r="A6" s="1">
        <v>90.0</v>
      </c>
      <c r="B6" s="1">
        <v>110.0</v>
      </c>
      <c r="C6" s="1">
        <v>12.0</v>
      </c>
      <c r="D6" s="2">
        <f t="shared" si="1"/>
        <v>0.1224489796</v>
      </c>
      <c r="E6" s="2">
        <f t="shared" si="2"/>
        <v>0.9489795918</v>
      </c>
    </row>
    <row r="7">
      <c r="A7" s="1">
        <v>110.0</v>
      </c>
      <c r="B7" s="1">
        <v>130.0</v>
      </c>
      <c r="C7" s="1">
        <v>5.0</v>
      </c>
      <c r="D7" s="2">
        <f t="shared" si="1"/>
        <v>0.05102040816</v>
      </c>
      <c r="E7" s="2">
        <f t="shared" si="2"/>
        <v>1</v>
      </c>
    </row>
    <row r="8">
      <c r="C8" s="1">
        <v>98.0</v>
      </c>
    </row>
    <row r="10">
      <c r="A10" s="1" t="s">
        <v>5</v>
      </c>
      <c r="B10" s="3">
        <f>A4+20*(D4-D3)/(D4-D3+D4-D5)</f>
        <v>63.33333333</v>
      </c>
    </row>
    <row r="11">
      <c r="A11" s="1" t="s">
        <v>6</v>
      </c>
      <c r="B11" s="3">
        <f>A3+20*(0.25-D2)/D3</f>
        <v>39.5</v>
      </c>
    </row>
    <row r="12">
      <c r="A12" s="1" t="s">
        <v>7</v>
      </c>
      <c r="B12" s="3">
        <f>A4+20*(0.5-E3)/D4</f>
        <v>61.66666667</v>
      </c>
    </row>
    <row r="13">
      <c r="A13" s="1" t="s">
        <v>8</v>
      </c>
      <c r="B13" s="3">
        <f>A5+20*(0.75-E4)/D5</f>
        <v>83.18181818</v>
      </c>
    </row>
    <row r="14">
      <c r="A14" s="1" t="s">
        <v>9</v>
      </c>
      <c r="B14" s="1">
        <f>A6+E1020*(0.9-E5)/D6</f>
        <v>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5.14"/>
    <col customWidth="1" min="6" max="26" width="8.71"/>
  </cols>
  <sheetData>
    <row r="1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>
      <c r="A2" s="5">
        <v>1.0</v>
      </c>
      <c r="B2" s="1">
        <v>20.0</v>
      </c>
      <c r="C2" s="5">
        <f t="shared" ref="C2:C8" si="1">A2*B2</f>
        <v>20</v>
      </c>
      <c r="D2" s="6">
        <f t="shared" ref="D2:D8" si="2">ABS(A2-$B$12)*B2</f>
        <v>58.11965812</v>
      </c>
      <c r="E2" s="7">
        <f t="shared" ref="E2:E8" si="3">(A2-$B$12)^2*B2</f>
        <v>168.894733</v>
      </c>
      <c r="F2" s="1">
        <f t="shared" ref="F2:F8" si="4">A2^2*B2</f>
        <v>20</v>
      </c>
    </row>
    <row r="3">
      <c r="A3" s="5">
        <v>2.0</v>
      </c>
      <c r="B3" s="1">
        <v>22.0</v>
      </c>
      <c r="C3" s="5">
        <f t="shared" si="1"/>
        <v>44</v>
      </c>
      <c r="D3" s="6">
        <f t="shared" si="2"/>
        <v>41.93162393</v>
      </c>
      <c r="E3" s="7">
        <f t="shared" si="3"/>
        <v>79.92095843</v>
      </c>
      <c r="F3" s="1">
        <f t="shared" si="4"/>
        <v>88</v>
      </c>
    </row>
    <row r="4">
      <c r="A4" s="5">
        <v>3.0</v>
      </c>
      <c r="B4" s="1">
        <v>15.0</v>
      </c>
      <c r="C4" s="5">
        <f t="shared" si="1"/>
        <v>45</v>
      </c>
      <c r="D4" s="6">
        <f t="shared" si="2"/>
        <v>13.58974359</v>
      </c>
      <c r="E4" s="7">
        <f t="shared" si="3"/>
        <v>12.31207539</v>
      </c>
      <c r="F4" s="1">
        <f t="shared" si="4"/>
        <v>135</v>
      </c>
    </row>
    <row r="5">
      <c r="A5" s="5">
        <v>4.0</v>
      </c>
      <c r="B5" s="1">
        <v>10.0</v>
      </c>
      <c r="C5" s="5">
        <f t="shared" si="1"/>
        <v>40</v>
      </c>
      <c r="D5" s="6">
        <f t="shared" si="2"/>
        <v>0.9401709402</v>
      </c>
      <c r="E5" s="7">
        <f t="shared" si="3"/>
        <v>0.08839213967</v>
      </c>
      <c r="F5" s="1">
        <f t="shared" si="4"/>
        <v>160</v>
      </c>
    </row>
    <row r="6">
      <c r="A6" s="5">
        <v>5.0</v>
      </c>
      <c r="B6" s="1">
        <v>12.0</v>
      </c>
      <c r="C6" s="5">
        <f t="shared" si="1"/>
        <v>60</v>
      </c>
      <c r="D6" s="6">
        <f t="shared" si="2"/>
        <v>13.12820513</v>
      </c>
      <c r="E6" s="7">
        <f t="shared" si="3"/>
        <v>14.36248082</v>
      </c>
      <c r="F6" s="1">
        <f t="shared" si="4"/>
        <v>300</v>
      </c>
    </row>
    <row r="7">
      <c r="A7" s="5">
        <v>6.0</v>
      </c>
      <c r="B7" s="1">
        <v>18.0</v>
      </c>
      <c r="C7" s="5">
        <f t="shared" si="1"/>
        <v>108</v>
      </c>
      <c r="D7" s="6">
        <f t="shared" si="2"/>
        <v>37.69230769</v>
      </c>
      <c r="E7" s="7">
        <f t="shared" si="3"/>
        <v>78.92833662</v>
      </c>
      <c r="F7" s="1">
        <f t="shared" si="4"/>
        <v>648</v>
      </c>
    </row>
    <row r="8">
      <c r="A8" s="5">
        <v>7.0</v>
      </c>
      <c r="B8" s="1">
        <v>20.0</v>
      </c>
      <c r="C8" s="5">
        <f t="shared" si="1"/>
        <v>140</v>
      </c>
      <c r="D8" s="6">
        <f t="shared" si="2"/>
        <v>61.88034188</v>
      </c>
      <c r="E8" s="7">
        <f t="shared" si="3"/>
        <v>191.4588356</v>
      </c>
      <c r="F8" s="1">
        <f t="shared" si="4"/>
        <v>980</v>
      </c>
    </row>
    <row r="9">
      <c r="B9" s="8">
        <f t="shared" ref="B9:F9" si="5">SUM(B2:B8)</f>
        <v>117</v>
      </c>
      <c r="C9" s="8">
        <f t="shared" si="5"/>
        <v>457</v>
      </c>
      <c r="D9" s="9">
        <f t="shared" si="5"/>
        <v>227.2820513</v>
      </c>
      <c r="E9" s="9">
        <f t="shared" si="5"/>
        <v>545.965812</v>
      </c>
      <c r="F9" s="9">
        <f t="shared" si="5"/>
        <v>2331</v>
      </c>
    </row>
    <row r="11">
      <c r="A11" s="10" t="s">
        <v>16</v>
      </c>
      <c r="B11" s="11">
        <v>6.0</v>
      </c>
    </row>
    <row r="12">
      <c r="A12" s="10" t="s">
        <v>17</v>
      </c>
      <c r="B12" s="12">
        <f>C9/B9</f>
        <v>3.905982906</v>
      </c>
    </row>
    <row r="13">
      <c r="A13" s="10" t="s">
        <v>18</v>
      </c>
      <c r="B13" s="12">
        <f>D9/B9</f>
        <v>1.942581635</v>
      </c>
    </row>
    <row r="14">
      <c r="A14" s="10" t="s">
        <v>19</v>
      </c>
      <c r="B14" s="12">
        <f>F9/B9</f>
        <v>19.92307692</v>
      </c>
    </row>
    <row r="15">
      <c r="A15" s="10" t="s">
        <v>20</v>
      </c>
      <c r="B15" s="13">
        <f>SQRT(B14)</f>
        <v>4.463527408</v>
      </c>
    </row>
    <row r="16">
      <c r="A16" s="10" t="s">
        <v>21</v>
      </c>
      <c r="B16" s="12">
        <f>F9/B9-B12^2</f>
        <v>4.666374461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22</v>
      </c>
      <c r="B1" s="1" t="s">
        <v>23</v>
      </c>
      <c r="C1" s="1" t="s">
        <v>24</v>
      </c>
    </row>
    <row r="2">
      <c r="A2" s="1">
        <v>3.0</v>
      </c>
      <c r="B2" s="1">
        <f t="shared" ref="B2:B6" si="1">ABS(A2-$B$11)</f>
        <v>3.2</v>
      </c>
      <c r="C2" s="1">
        <f t="shared" ref="C2:C6" si="2">B2^2</f>
        <v>10.24</v>
      </c>
    </row>
    <row r="3">
      <c r="A3" s="1">
        <v>4.0</v>
      </c>
      <c r="B3" s="1">
        <f t="shared" si="1"/>
        <v>2.2</v>
      </c>
      <c r="C3" s="1">
        <f t="shared" si="2"/>
        <v>4.84</v>
      </c>
    </row>
    <row r="4">
      <c r="A4" s="1">
        <v>5.0</v>
      </c>
      <c r="B4" s="1">
        <f t="shared" si="1"/>
        <v>1.2</v>
      </c>
      <c r="C4" s="1">
        <f t="shared" si="2"/>
        <v>1.44</v>
      </c>
    </row>
    <row r="5">
      <c r="A5" s="1">
        <v>7.0</v>
      </c>
      <c r="B5" s="1">
        <f t="shared" si="1"/>
        <v>0.8</v>
      </c>
      <c r="C5" s="1">
        <f t="shared" si="2"/>
        <v>0.64</v>
      </c>
    </row>
    <row r="6">
      <c r="A6" s="1">
        <v>12.0</v>
      </c>
      <c r="B6" s="1">
        <f t="shared" si="1"/>
        <v>5.8</v>
      </c>
      <c r="C6" s="1">
        <f t="shared" si="2"/>
        <v>33.64</v>
      </c>
    </row>
    <row r="7">
      <c r="B7" s="1">
        <f t="shared" ref="B7:C7" si="3">SUM(B2:B6)</f>
        <v>13.2</v>
      </c>
      <c r="C7" s="1">
        <f t="shared" si="3"/>
        <v>50.8</v>
      </c>
    </row>
    <row r="10">
      <c r="A10" s="10" t="s">
        <v>16</v>
      </c>
      <c r="B10" s="1">
        <f>MAX(A2:A6)-MIN(A2:A6)</f>
        <v>9</v>
      </c>
    </row>
    <row r="11">
      <c r="A11" s="1" t="s">
        <v>25</v>
      </c>
      <c r="B11" s="1">
        <f>SUM(A2:A6)/COUNT(A2:A6)</f>
        <v>6.2</v>
      </c>
      <c r="C11" s="1">
        <f>AVERAGE(A2:A6)</f>
        <v>6.2</v>
      </c>
    </row>
    <row r="12">
      <c r="A12" s="1" t="s">
        <v>18</v>
      </c>
      <c r="B12" s="1">
        <f>B7/5</f>
        <v>2.64</v>
      </c>
      <c r="C12" s="1">
        <f>AVEDEV(A2:A6)</f>
        <v>2.64</v>
      </c>
    </row>
    <row r="13">
      <c r="A13" s="1" t="s">
        <v>19</v>
      </c>
      <c r="B13" s="6">
        <f>C7/5</f>
        <v>10.16</v>
      </c>
      <c r="C13" s="1">
        <f>_xlfn.VAR.P(A2:A6)</f>
        <v>10.16</v>
      </c>
    </row>
    <row r="14">
      <c r="A14" s="1" t="s">
        <v>26</v>
      </c>
      <c r="C14" s="2">
        <f>_xlfn.STDEV.P(A2:A6)</f>
        <v>3.18747549</v>
      </c>
    </row>
    <row r="15">
      <c r="A15" s="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5.71"/>
    <col customWidth="1" min="6" max="26" width="8.71"/>
  </cols>
  <sheetData>
    <row r="1">
      <c r="A1" s="1" t="s">
        <v>22</v>
      </c>
      <c r="B1" s="1" t="s">
        <v>2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>
      <c r="A2" s="1">
        <v>1.0</v>
      </c>
      <c r="B2" s="1">
        <v>5.0</v>
      </c>
      <c r="C2" s="1">
        <f t="shared" ref="C2:C5" si="1">A2*B2</f>
        <v>5</v>
      </c>
      <c r="D2" s="1">
        <f t="shared" ref="D2:D5" si="2">ABS(A2-$B$8)*B2</f>
        <v>8.75</v>
      </c>
      <c r="E2" s="6">
        <f t="shared" ref="E2:E5" si="3">((A2-$B$8)^2)*B2</f>
        <v>15.3125</v>
      </c>
      <c r="F2" s="6">
        <f t="shared" ref="F2:F5" si="4">(A2-$B$8)^3*B2</f>
        <v>-26.796875</v>
      </c>
      <c r="G2" s="1">
        <f t="shared" ref="G2:G5" si="5">(A2-$B$8)^4*B2</f>
        <v>46.89453125</v>
      </c>
    </row>
    <row r="3">
      <c r="A3" s="1">
        <v>2.0</v>
      </c>
      <c r="B3" s="1">
        <v>15.0</v>
      </c>
      <c r="C3" s="1">
        <f t="shared" si="1"/>
        <v>30</v>
      </c>
      <c r="D3" s="1">
        <f t="shared" si="2"/>
        <v>11.25</v>
      </c>
      <c r="E3" s="6">
        <f t="shared" si="3"/>
        <v>8.4375</v>
      </c>
      <c r="F3" s="6">
        <f t="shared" si="4"/>
        <v>-6.328125</v>
      </c>
      <c r="G3" s="1">
        <f t="shared" si="5"/>
        <v>4.74609375</v>
      </c>
    </row>
    <row r="4">
      <c r="A4" s="1">
        <v>3.0</v>
      </c>
      <c r="B4" s="1">
        <v>20.0</v>
      </c>
      <c r="C4" s="1">
        <f t="shared" si="1"/>
        <v>60</v>
      </c>
      <c r="D4" s="1">
        <f t="shared" si="2"/>
        <v>5</v>
      </c>
      <c r="E4" s="6">
        <f t="shared" si="3"/>
        <v>1.25</v>
      </c>
      <c r="F4" s="6">
        <f t="shared" si="4"/>
        <v>0.3125</v>
      </c>
      <c r="G4" s="1">
        <f t="shared" si="5"/>
        <v>0.078125</v>
      </c>
    </row>
    <row r="5">
      <c r="A5" s="1">
        <v>4.0</v>
      </c>
      <c r="B5" s="1">
        <v>12.0</v>
      </c>
      <c r="C5" s="1">
        <f t="shared" si="1"/>
        <v>48</v>
      </c>
      <c r="D5" s="1">
        <f t="shared" si="2"/>
        <v>15</v>
      </c>
      <c r="E5" s="6">
        <f t="shared" si="3"/>
        <v>18.75</v>
      </c>
      <c r="F5" s="6">
        <f t="shared" si="4"/>
        <v>23.4375</v>
      </c>
      <c r="G5" s="1">
        <f t="shared" si="5"/>
        <v>29.296875</v>
      </c>
    </row>
    <row r="6">
      <c r="B6" s="1">
        <f t="shared" ref="B6:G6" si="6">SUM(B2:B5)</f>
        <v>52</v>
      </c>
      <c r="C6" s="1">
        <f t="shared" si="6"/>
        <v>143</v>
      </c>
      <c r="D6" s="1">
        <f t="shared" si="6"/>
        <v>40</v>
      </c>
      <c r="E6" s="14">
        <f t="shared" si="6"/>
        <v>43.75</v>
      </c>
      <c r="F6" s="6">
        <f t="shared" si="6"/>
        <v>-9.375</v>
      </c>
      <c r="G6" s="6">
        <f t="shared" si="6"/>
        <v>81.015625</v>
      </c>
    </row>
    <row r="8">
      <c r="A8" s="1" t="s">
        <v>32</v>
      </c>
      <c r="B8" s="1">
        <f>C6/B6</f>
        <v>2.75</v>
      </c>
      <c r="D8" s="1" t="s">
        <v>5</v>
      </c>
      <c r="E8" s="1">
        <v>3.0</v>
      </c>
    </row>
    <row r="9">
      <c r="A9" s="1" t="s">
        <v>33</v>
      </c>
      <c r="B9" s="2">
        <f>D6/B6</f>
        <v>0.7692307692</v>
      </c>
      <c r="D9" s="1" t="s">
        <v>34</v>
      </c>
      <c r="E9" s="2">
        <f>(B8-E8)/B11</f>
        <v>-0.2725540575</v>
      </c>
    </row>
    <row r="10">
      <c r="A10" s="1" t="s">
        <v>21</v>
      </c>
      <c r="B10" s="2">
        <f>E6/B6</f>
        <v>0.8413461538</v>
      </c>
      <c r="D10" s="15" t="s">
        <v>35</v>
      </c>
      <c r="E10" s="16">
        <f>F6/B6</f>
        <v>-0.1802884615</v>
      </c>
    </row>
    <row r="11">
      <c r="A11" s="15" t="s">
        <v>36</v>
      </c>
      <c r="B11" s="2">
        <f>SQRT(B10)</f>
        <v>0.9172492321</v>
      </c>
      <c r="D11" s="15" t="s">
        <v>37</v>
      </c>
      <c r="E11" s="2">
        <f>E10/B11^3</f>
        <v>-0.2336177636</v>
      </c>
    </row>
    <row r="12">
      <c r="D12" s="15" t="s">
        <v>38</v>
      </c>
      <c r="E12" s="6">
        <f>G6/B6</f>
        <v>1.557992788</v>
      </c>
    </row>
    <row r="13">
      <c r="D13" s="15" t="s">
        <v>39</v>
      </c>
      <c r="E13" s="2">
        <f>(E12/B11^4)-3</f>
        <v>-0.7990204082</v>
      </c>
    </row>
    <row r="16">
      <c r="F16" s="1" t="s">
        <v>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42</v>
      </c>
      <c r="G1" s="1" t="s">
        <v>12</v>
      </c>
      <c r="H1" s="1" t="s">
        <v>43</v>
      </c>
      <c r="I1" s="1" t="s">
        <v>44</v>
      </c>
    </row>
    <row r="2">
      <c r="A2" s="1">
        <v>0.0</v>
      </c>
      <c r="B2" s="1">
        <v>10.0</v>
      </c>
      <c r="C2" s="1">
        <v>30.0</v>
      </c>
      <c r="D2" s="1">
        <f t="shared" ref="D2:D5" si="1">C2/$C$6</f>
        <v>0.3</v>
      </c>
      <c r="E2" s="1">
        <f>D2</f>
        <v>0.3</v>
      </c>
      <c r="F2" s="1">
        <f t="shared" ref="F2:F5" si="2">(A2+B2)/2</f>
        <v>5</v>
      </c>
      <c r="G2" s="1">
        <f t="shared" ref="G2:G5" si="3">F2*C2</f>
        <v>150</v>
      </c>
      <c r="H2" s="6">
        <f t="shared" ref="H2:H5" si="4">G2/$G$6</f>
        <v>0.09375</v>
      </c>
      <c r="I2" s="6">
        <f>H2</f>
        <v>0.09375</v>
      </c>
    </row>
    <row r="3">
      <c r="A3" s="1">
        <v>10.0</v>
      </c>
      <c r="B3" s="1">
        <v>20.0</v>
      </c>
      <c r="C3" s="1">
        <v>40.0</v>
      </c>
      <c r="D3" s="1">
        <f t="shared" si="1"/>
        <v>0.4</v>
      </c>
      <c r="E3" s="1">
        <f t="shared" ref="E3:E5" si="5">E2+D3</f>
        <v>0.7</v>
      </c>
      <c r="F3" s="1">
        <f t="shared" si="2"/>
        <v>15</v>
      </c>
      <c r="G3" s="1">
        <f t="shared" si="3"/>
        <v>600</v>
      </c>
      <c r="H3" s="6">
        <f t="shared" si="4"/>
        <v>0.375</v>
      </c>
      <c r="I3" s="6">
        <f t="shared" ref="I3:I5" si="6">I2+H3</f>
        <v>0.46875</v>
      </c>
    </row>
    <row r="4">
      <c r="A4" s="1">
        <v>20.0</v>
      </c>
      <c r="B4" s="1">
        <v>30.0</v>
      </c>
      <c r="C4" s="1">
        <v>20.0</v>
      </c>
      <c r="D4" s="1">
        <f t="shared" si="1"/>
        <v>0.2</v>
      </c>
      <c r="E4" s="1">
        <f t="shared" si="5"/>
        <v>0.9</v>
      </c>
      <c r="F4" s="1">
        <f t="shared" si="2"/>
        <v>25</v>
      </c>
      <c r="G4" s="1">
        <f t="shared" si="3"/>
        <v>500</v>
      </c>
      <c r="H4" s="6">
        <f t="shared" si="4"/>
        <v>0.3125</v>
      </c>
      <c r="I4" s="6">
        <f t="shared" si="6"/>
        <v>0.78125</v>
      </c>
    </row>
    <row r="5">
      <c r="A5" s="1">
        <v>30.0</v>
      </c>
      <c r="B5" s="1">
        <v>40.0</v>
      </c>
      <c r="C5" s="1">
        <v>10.0</v>
      </c>
      <c r="D5" s="1">
        <f t="shared" si="1"/>
        <v>0.1</v>
      </c>
      <c r="E5" s="1">
        <f t="shared" si="5"/>
        <v>1</v>
      </c>
      <c r="F5" s="1">
        <f t="shared" si="2"/>
        <v>35</v>
      </c>
      <c r="G5" s="1">
        <f t="shared" si="3"/>
        <v>350</v>
      </c>
      <c r="H5" s="6">
        <f t="shared" si="4"/>
        <v>0.21875</v>
      </c>
      <c r="I5" s="6">
        <f t="shared" si="6"/>
        <v>1</v>
      </c>
    </row>
    <row r="6">
      <c r="C6" s="1">
        <f>SUM(C2:C5)</f>
        <v>100</v>
      </c>
      <c r="G6" s="1">
        <f>SUM(G2:G5)</f>
        <v>1600</v>
      </c>
    </row>
    <row r="9">
      <c r="A9" s="1" t="s">
        <v>16</v>
      </c>
      <c r="B9" s="1">
        <v>40.0</v>
      </c>
    </row>
    <row r="10">
      <c r="A10" s="1" t="s">
        <v>45</v>
      </c>
      <c r="B10" s="1">
        <f>A3+10*(0.5-E2)/D3</f>
        <v>15</v>
      </c>
    </row>
    <row r="11">
      <c r="A11" s="1" t="s">
        <v>46</v>
      </c>
      <c r="B11" s="1" t="str">
        <f>Sheet5!D1</f>
        <v>fi</v>
      </c>
    </row>
    <row r="12">
      <c r="A12" s="1" t="s">
        <v>47</v>
      </c>
      <c r="B12" s="1" t="str">
        <f>(B11-B10)/B9</f>
        <v>#VALUE!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12</v>
      </c>
      <c r="H1" s="1" t="s">
        <v>50</v>
      </c>
      <c r="I1" s="1" t="s">
        <v>51</v>
      </c>
    </row>
    <row r="2">
      <c r="A2" s="1">
        <v>5.0</v>
      </c>
      <c r="B2" s="1">
        <v>15.0</v>
      </c>
      <c r="C2" s="1">
        <v>40.0</v>
      </c>
      <c r="D2" s="1">
        <f t="shared" ref="D2:D5" si="1">C2/$C$6</f>
        <v>0.4</v>
      </c>
      <c r="E2" s="1">
        <v>0.4</v>
      </c>
      <c r="F2" s="1">
        <v>10.0</v>
      </c>
      <c r="G2" s="1">
        <f t="shared" ref="G2:G5" si="2">C2*F2</f>
        <v>400</v>
      </c>
      <c r="H2" s="1">
        <f t="shared" ref="H2:H5" si="3">G2/$G$6</f>
        <v>0.2</v>
      </c>
      <c r="I2" s="1">
        <f>H2</f>
        <v>0.2</v>
      </c>
    </row>
    <row r="3">
      <c r="A3" s="1">
        <v>15.0</v>
      </c>
      <c r="B3" s="1">
        <v>25.0</v>
      </c>
      <c r="C3" s="1">
        <v>30.0</v>
      </c>
      <c r="D3" s="1">
        <f t="shared" si="1"/>
        <v>0.3</v>
      </c>
      <c r="E3" s="1">
        <f t="shared" ref="E3:E5" si="4">E2+D3</f>
        <v>0.7</v>
      </c>
      <c r="F3" s="1">
        <v>20.0</v>
      </c>
      <c r="G3" s="1">
        <f t="shared" si="2"/>
        <v>600</v>
      </c>
      <c r="H3" s="1">
        <f t="shared" si="3"/>
        <v>0.3</v>
      </c>
      <c r="I3" s="1">
        <f t="shared" ref="I3:I5" si="5">I2+H3</f>
        <v>0.5</v>
      </c>
    </row>
    <row r="4">
      <c r="A4" s="1">
        <v>25.0</v>
      </c>
      <c r="B4" s="1">
        <v>35.0</v>
      </c>
      <c r="C4" s="1">
        <v>20.0</v>
      </c>
      <c r="D4" s="1">
        <f t="shared" si="1"/>
        <v>0.2</v>
      </c>
      <c r="E4" s="1">
        <f t="shared" si="4"/>
        <v>0.9</v>
      </c>
      <c r="F4" s="1">
        <v>30.0</v>
      </c>
      <c r="G4" s="1">
        <f t="shared" si="2"/>
        <v>600</v>
      </c>
      <c r="H4" s="1">
        <f t="shared" si="3"/>
        <v>0.3</v>
      </c>
      <c r="I4" s="1">
        <f t="shared" si="5"/>
        <v>0.8</v>
      </c>
    </row>
    <row r="5">
      <c r="A5" s="1">
        <v>35.0</v>
      </c>
      <c r="B5" s="1">
        <v>45.0</v>
      </c>
      <c r="C5" s="1">
        <v>10.0</v>
      </c>
      <c r="D5" s="1">
        <f t="shared" si="1"/>
        <v>0.1</v>
      </c>
      <c r="E5" s="1">
        <f t="shared" si="4"/>
        <v>1</v>
      </c>
      <c r="F5" s="1">
        <v>40.0</v>
      </c>
      <c r="G5" s="1">
        <f t="shared" si="2"/>
        <v>400</v>
      </c>
      <c r="H5" s="1">
        <f t="shared" si="3"/>
        <v>0.2</v>
      </c>
      <c r="I5" s="1">
        <f t="shared" si="5"/>
        <v>1</v>
      </c>
    </row>
    <row r="6">
      <c r="C6" s="1">
        <f>SUM(C2:C5)</f>
        <v>100</v>
      </c>
      <c r="G6" s="1">
        <f>SUM(G2:G5)</f>
        <v>2000</v>
      </c>
    </row>
    <row r="7">
      <c r="E7" s="1">
        <v>0.0</v>
      </c>
      <c r="F7" s="1">
        <v>0.0</v>
      </c>
    </row>
    <row r="8">
      <c r="A8" s="1" t="s">
        <v>52</v>
      </c>
      <c r="B8" s="1">
        <f>40</f>
        <v>40</v>
      </c>
      <c r="E8" s="1">
        <v>0.4</v>
      </c>
      <c r="F8" s="1">
        <v>0.2</v>
      </c>
      <c r="G8" s="1">
        <f>(E8*F8)/2</f>
        <v>0.04</v>
      </c>
    </row>
    <row r="9">
      <c r="A9" s="1" t="s">
        <v>53</v>
      </c>
      <c r="B9" s="1">
        <f>A3+10*(0.5-I2)/H3</f>
        <v>25</v>
      </c>
      <c r="E9" s="1">
        <v>0.7</v>
      </c>
      <c r="F9" s="1">
        <v>0.5</v>
      </c>
      <c r="G9" s="1">
        <f t="shared" ref="G9:G11" si="6">(F8+F9)/2*(E9-E8)</f>
        <v>0.105</v>
      </c>
      <c r="I9" s="1" t="s">
        <v>54</v>
      </c>
      <c r="J9" s="1">
        <f>0.5-G12</f>
        <v>0.135</v>
      </c>
    </row>
    <row r="10">
      <c r="A10" s="1" t="s">
        <v>55</v>
      </c>
      <c r="B10" s="6">
        <f>A3+10*(0.5-E2)/D3</f>
        <v>18.33333333</v>
      </c>
      <c r="E10" s="1">
        <v>0.8999999999999999</v>
      </c>
      <c r="F10" s="1">
        <v>0.8</v>
      </c>
      <c r="G10" s="1">
        <f t="shared" si="6"/>
        <v>0.13</v>
      </c>
      <c r="I10" s="1" t="s">
        <v>56</v>
      </c>
      <c r="J10" s="1">
        <f>2*J9</f>
        <v>0.27</v>
      </c>
    </row>
    <row r="11">
      <c r="A11" s="1" t="s">
        <v>57</v>
      </c>
      <c r="B11" s="1">
        <f>(B9-B10)/B8</f>
        <v>0.1666666667</v>
      </c>
      <c r="E11" s="1">
        <v>0.9999999999999999</v>
      </c>
      <c r="F11" s="1">
        <v>1.0</v>
      </c>
      <c r="G11" s="1">
        <f t="shared" si="6"/>
        <v>0.09</v>
      </c>
    </row>
    <row r="12">
      <c r="A12" s="1" t="s">
        <v>58</v>
      </c>
      <c r="B12" s="1">
        <f>G6/C6</f>
        <v>20</v>
      </c>
      <c r="G12" s="1">
        <f>SUM(G8:G11)</f>
        <v>0.365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26" width="8.71"/>
  </cols>
  <sheetData>
    <row r="1">
      <c r="A1" s="15"/>
      <c r="B1" s="17" t="s">
        <v>59</v>
      </c>
      <c r="C1" s="17" t="s">
        <v>60</v>
      </c>
      <c r="D1" s="17" t="s">
        <v>61</v>
      </c>
      <c r="E1" s="17" t="s">
        <v>62</v>
      </c>
    </row>
    <row r="2">
      <c r="A2" s="15" t="s">
        <v>63</v>
      </c>
      <c r="B2" s="18">
        <v>10.0</v>
      </c>
      <c r="C2" s="18">
        <v>20.0</v>
      </c>
      <c r="D2" s="18">
        <v>30.0</v>
      </c>
      <c r="E2" s="18">
        <v>40.0</v>
      </c>
      <c r="F2" s="11" t="s">
        <v>64</v>
      </c>
      <c r="G2" s="11" t="s">
        <v>65</v>
      </c>
      <c r="H2" s="11" t="s">
        <v>66</v>
      </c>
    </row>
    <row r="3">
      <c r="A3" s="18">
        <v>50.0</v>
      </c>
      <c r="B3" s="8">
        <v>2.0</v>
      </c>
      <c r="C3" s="8">
        <v>3.0</v>
      </c>
      <c r="D3" s="8">
        <v>2.0</v>
      </c>
      <c r="E3" s="8">
        <v>0.0</v>
      </c>
      <c r="F3" s="1">
        <f t="shared" ref="F3:F5" si="1">SUM(B3:E3)</f>
        <v>7</v>
      </c>
      <c r="G3" s="1">
        <f t="shared" ref="G3:G5" si="2">F3*A3</f>
        <v>350</v>
      </c>
      <c r="H3" s="1">
        <f t="shared" ref="H3:H5" si="3">A3^2*F3</f>
        <v>17500</v>
      </c>
      <c r="I3" s="19" t="s">
        <v>17</v>
      </c>
      <c r="J3" s="1">
        <f>G6/F6</f>
        <v>100</v>
      </c>
      <c r="L3" s="11" t="s">
        <v>67</v>
      </c>
      <c r="M3" s="8">
        <f>B13/(B12^0.5*B11^0.5)</f>
        <v>0.25</v>
      </c>
    </row>
    <row r="4">
      <c r="A4" s="18">
        <v>100.0</v>
      </c>
      <c r="B4" s="8">
        <v>2.0</v>
      </c>
      <c r="C4" s="8">
        <v>2.0</v>
      </c>
      <c r="D4" s="8">
        <v>2.0</v>
      </c>
      <c r="E4" s="8">
        <v>1.0</v>
      </c>
      <c r="F4" s="1">
        <f t="shared" si="1"/>
        <v>7</v>
      </c>
      <c r="G4" s="1">
        <f t="shared" si="2"/>
        <v>700</v>
      </c>
      <c r="H4" s="1">
        <f t="shared" si="3"/>
        <v>70000</v>
      </c>
      <c r="I4" s="20" t="s">
        <v>68</v>
      </c>
      <c r="J4" s="6">
        <f>F7/F6</f>
        <v>22.85714286</v>
      </c>
      <c r="L4" s="11" t="s">
        <v>69</v>
      </c>
      <c r="M4" s="8">
        <f>M3^2</f>
        <v>0.0625</v>
      </c>
    </row>
    <row r="5">
      <c r="A5" s="18">
        <v>150.0</v>
      </c>
      <c r="B5" s="8">
        <v>1.0</v>
      </c>
      <c r="C5" s="8">
        <v>2.0</v>
      </c>
      <c r="D5" s="8">
        <v>3.0</v>
      </c>
      <c r="E5" s="8">
        <v>1.0</v>
      </c>
      <c r="F5" s="1">
        <f t="shared" si="1"/>
        <v>7</v>
      </c>
      <c r="G5" s="1">
        <f t="shared" si="2"/>
        <v>1050</v>
      </c>
      <c r="H5" s="1">
        <f t="shared" si="3"/>
        <v>157500</v>
      </c>
      <c r="L5" s="11" t="s">
        <v>70</v>
      </c>
      <c r="M5" s="8">
        <f>B13/B12</f>
        <v>0.05714285714</v>
      </c>
    </row>
    <row r="6">
      <c r="A6" s="11" t="s">
        <v>71</v>
      </c>
      <c r="B6" s="1">
        <f t="shared" ref="B6:H6" si="4">SUM(B3:B5)</f>
        <v>5</v>
      </c>
      <c r="C6" s="1">
        <f t="shared" si="4"/>
        <v>7</v>
      </c>
      <c r="D6" s="1">
        <f t="shared" si="4"/>
        <v>7</v>
      </c>
      <c r="E6" s="1">
        <f t="shared" si="4"/>
        <v>2</v>
      </c>
      <c r="F6" s="10">
        <f t="shared" si="4"/>
        <v>21</v>
      </c>
      <c r="G6" s="10">
        <f t="shared" si="4"/>
        <v>2100</v>
      </c>
      <c r="H6" s="10">
        <f t="shared" si="4"/>
        <v>245000</v>
      </c>
      <c r="L6" s="11" t="s">
        <v>72</v>
      </c>
      <c r="M6" s="9">
        <f>J4-M5*J3</f>
        <v>17.14285714</v>
      </c>
    </row>
    <row r="7">
      <c r="A7" s="11" t="s">
        <v>73</v>
      </c>
      <c r="B7" s="1">
        <f t="shared" ref="B7:E7" si="5">B2*B6</f>
        <v>50</v>
      </c>
      <c r="C7" s="1">
        <f t="shared" si="5"/>
        <v>140</v>
      </c>
      <c r="D7" s="1">
        <f t="shared" si="5"/>
        <v>210</v>
      </c>
      <c r="E7" s="1">
        <f t="shared" si="5"/>
        <v>80</v>
      </c>
      <c r="F7" s="10">
        <f t="shared" ref="F7:F8" si="7">SUM(B7:E7)</f>
        <v>480</v>
      </c>
      <c r="J7" s="11" t="s">
        <v>74</v>
      </c>
    </row>
    <row r="8">
      <c r="A8" s="11" t="s">
        <v>75</v>
      </c>
      <c r="B8" s="1">
        <f t="shared" ref="B8:E8" si="6">B2^2*B6</f>
        <v>500</v>
      </c>
      <c r="C8" s="1">
        <f t="shared" si="6"/>
        <v>2800</v>
      </c>
      <c r="D8" s="1">
        <f t="shared" si="6"/>
        <v>6300</v>
      </c>
      <c r="E8" s="1">
        <f t="shared" si="6"/>
        <v>3200</v>
      </c>
      <c r="F8" s="10">
        <f t="shared" si="7"/>
        <v>12800</v>
      </c>
      <c r="J8" s="1">
        <f t="shared" ref="J8:M8" si="8">$A3*B3*B$2</f>
        <v>1000</v>
      </c>
      <c r="K8" s="1">
        <f t="shared" si="8"/>
        <v>3000</v>
      </c>
      <c r="L8" s="1">
        <f t="shared" si="8"/>
        <v>3000</v>
      </c>
      <c r="M8" s="1">
        <f t="shared" si="8"/>
        <v>0</v>
      </c>
    </row>
    <row r="9">
      <c r="J9" s="1">
        <f t="shared" ref="J9:M9" si="9">$A4*B4*B$2</f>
        <v>2000</v>
      </c>
      <c r="K9" s="1">
        <f t="shared" si="9"/>
        <v>4000</v>
      </c>
      <c r="L9" s="1">
        <f t="shared" si="9"/>
        <v>6000</v>
      </c>
      <c r="M9" s="1">
        <f t="shared" si="9"/>
        <v>4000</v>
      </c>
    </row>
    <row r="10">
      <c r="B10" s="21"/>
      <c r="E10" s="22" t="s">
        <v>76</v>
      </c>
      <c r="F10" s="8">
        <f>(B2*B3+C2*C3+D2*D3+E2*E3)/F3</f>
        <v>20</v>
      </c>
      <c r="J10" s="1">
        <f t="shared" ref="J10:M10" si="10">$A5*B5*B$2</f>
        <v>1500</v>
      </c>
      <c r="K10" s="1">
        <f t="shared" si="10"/>
        <v>6000</v>
      </c>
      <c r="L10" s="1">
        <f t="shared" si="10"/>
        <v>13500</v>
      </c>
      <c r="M10" s="1">
        <f t="shared" si="10"/>
        <v>6000</v>
      </c>
    </row>
    <row r="11">
      <c r="A11" s="22" t="s">
        <v>77</v>
      </c>
      <c r="B11" s="23">
        <f>(F8/F6)-J4^2</f>
        <v>87.07482993</v>
      </c>
      <c r="E11" s="22" t="s">
        <v>78</v>
      </c>
      <c r="F11" s="8">
        <f>(B2*B4+C2*C4+D2*D4+E2*E4)/F4</f>
        <v>22.85714286</v>
      </c>
      <c r="M11" s="10">
        <f>SUM(J8:M10)</f>
        <v>50000</v>
      </c>
    </row>
    <row r="12">
      <c r="A12" s="22" t="s">
        <v>21</v>
      </c>
      <c r="B12" s="8">
        <f>(H6/F6)-J3^2</f>
        <v>1666.666667</v>
      </c>
      <c r="E12" s="22" t="s">
        <v>79</v>
      </c>
      <c r="F12" s="8">
        <f>(B2*B5+C2*C5+D2*D5+E2*E5)/F5</f>
        <v>25.71428571</v>
      </c>
    </row>
    <row r="13">
      <c r="A13" s="22" t="s">
        <v>80</v>
      </c>
      <c r="B13" s="8">
        <f>M11/F6-J3*J4</f>
        <v>95.23809524</v>
      </c>
      <c r="E13" s="24" t="s">
        <v>77</v>
      </c>
      <c r="F13" s="8">
        <f>(C19/B19)-J4^2</f>
        <v>5.442176871</v>
      </c>
    </row>
    <row r="14">
      <c r="E14" s="24" t="s">
        <v>81</v>
      </c>
      <c r="F14" s="8">
        <f>F13/B11</f>
        <v>0.0625</v>
      </c>
    </row>
    <row r="15">
      <c r="A15" s="25" t="s">
        <v>82</v>
      </c>
      <c r="B15" s="22" t="s">
        <v>83</v>
      </c>
      <c r="C15" s="22" t="s">
        <v>84</v>
      </c>
    </row>
    <row r="16">
      <c r="A16" s="1">
        <v>20.0</v>
      </c>
      <c r="B16" s="1">
        <v>7.0</v>
      </c>
      <c r="C16" s="1">
        <f t="shared" ref="C16:C18" si="11">A16^2*B16</f>
        <v>2800</v>
      </c>
    </row>
    <row r="17">
      <c r="A17" s="1">
        <v>22.857142857142858</v>
      </c>
      <c r="B17" s="1">
        <v>7.0</v>
      </c>
      <c r="C17" s="1">
        <f t="shared" si="11"/>
        <v>3657.142857</v>
      </c>
    </row>
    <row r="18">
      <c r="A18" s="1">
        <v>25.714285714285715</v>
      </c>
      <c r="B18" s="1">
        <v>7.0</v>
      </c>
      <c r="C18" s="1">
        <f t="shared" si="11"/>
        <v>4628.571429</v>
      </c>
    </row>
    <row r="19">
      <c r="B19" s="10">
        <v>21.0</v>
      </c>
      <c r="C19" s="10">
        <f>SUM(C16:C18)</f>
        <v>11085.71429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1" t="s">
        <v>85</v>
      </c>
      <c r="B1" s="11" t="s">
        <v>86</v>
      </c>
      <c r="C1" s="11" t="s">
        <v>87</v>
      </c>
      <c r="D1" s="11" t="s">
        <v>88</v>
      </c>
      <c r="E1" s="26" t="s">
        <v>89</v>
      </c>
    </row>
    <row r="2">
      <c r="A2" s="8">
        <v>1.0</v>
      </c>
      <c r="B2" s="8">
        <v>10.0</v>
      </c>
      <c r="C2" s="8">
        <f t="shared" ref="C2:D2" si="1">A2^2</f>
        <v>1</v>
      </c>
      <c r="D2" s="8">
        <f t="shared" si="1"/>
        <v>100</v>
      </c>
      <c r="E2" s="8">
        <f t="shared" ref="E2:E11" si="3">A2*B2</f>
        <v>10</v>
      </c>
      <c r="I2" s="11" t="s">
        <v>25</v>
      </c>
      <c r="J2" s="8">
        <f>A12/COUNT(A2:A11)</f>
        <v>5.5</v>
      </c>
    </row>
    <row r="3">
      <c r="A3" s="8">
        <v>2.0</v>
      </c>
      <c r="B3" s="8">
        <v>12.0</v>
      </c>
      <c r="C3" s="8">
        <f t="shared" ref="C3:D3" si="2">A3^2</f>
        <v>4</v>
      </c>
      <c r="D3" s="8">
        <f t="shared" si="2"/>
        <v>144</v>
      </c>
      <c r="E3" s="8">
        <f t="shared" si="3"/>
        <v>24</v>
      </c>
      <c r="I3" s="11" t="s">
        <v>90</v>
      </c>
      <c r="J3" s="8">
        <f>B12/COUNT(A2:A11)</f>
        <v>19.2</v>
      </c>
    </row>
    <row r="4">
      <c r="A4" s="8">
        <v>3.0</v>
      </c>
      <c r="B4" s="8">
        <v>15.0</v>
      </c>
      <c r="C4" s="8">
        <f t="shared" ref="C4:D4" si="4">A4^2</f>
        <v>9</v>
      </c>
      <c r="D4" s="8">
        <f t="shared" si="4"/>
        <v>225</v>
      </c>
      <c r="E4" s="8">
        <f t="shared" si="3"/>
        <v>45</v>
      </c>
      <c r="I4" s="11" t="s">
        <v>21</v>
      </c>
      <c r="J4" s="8">
        <f>C12/COUNT(A2:A11)-J2^2</f>
        <v>8.25</v>
      </c>
    </row>
    <row r="5">
      <c r="A5" s="8">
        <v>4.0</v>
      </c>
      <c r="B5" s="8">
        <v>16.0</v>
      </c>
      <c r="C5" s="8">
        <f t="shared" ref="C5:D5" si="5">A5^2</f>
        <v>16</v>
      </c>
      <c r="D5" s="8">
        <f t="shared" si="5"/>
        <v>256</v>
      </c>
      <c r="E5" s="8">
        <f t="shared" si="3"/>
        <v>64</v>
      </c>
      <c r="I5" s="11" t="s">
        <v>77</v>
      </c>
      <c r="J5" s="8">
        <f>D12/COUNT(A2:A11)-J3^2</f>
        <v>29.76</v>
      </c>
    </row>
    <row r="6">
      <c r="A6" s="8">
        <v>5.0</v>
      </c>
      <c r="B6" s="8">
        <v>20.0</v>
      </c>
      <c r="C6" s="8">
        <f t="shared" ref="C6:D6" si="6">A6^2</f>
        <v>25</v>
      </c>
      <c r="D6" s="8">
        <f t="shared" si="6"/>
        <v>400</v>
      </c>
      <c r="E6" s="8">
        <f t="shared" si="3"/>
        <v>100</v>
      </c>
      <c r="I6" s="11" t="s">
        <v>80</v>
      </c>
      <c r="J6" s="8">
        <f>E12/COUNT(A2:A11)-J2*J3</f>
        <v>15.4</v>
      </c>
    </row>
    <row r="7">
      <c r="A7" s="8">
        <v>6.0</v>
      </c>
      <c r="B7" s="8">
        <v>21.0</v>
      </c>
      <c r="C7" s="8">
        <f t="shared" ref="C7:D7" si="7">A7^2</f>
        <v>36</v>
      </c>
      <c r="D7" s="8">
        <f t="shared" si="7"/>
        <v>441</v>
      </c>
      <c r="E7" s="8">
        <f t="shared" si="3"/>
        <v>126</v>
      </c>
      <c r="I7" s="26" t="s">
        <v>67</v>
      </c>
      <c r="J7" s="23">
        <f>J6/(J4^0.5*J5^0.5)</f>
        <v>0.9828274624</v>
      </c>
    </row>
    <row r="8">
      <c r="A8" s="8">
        <v>7.0</v>
      </c>
      <c r="B8" s="8">
        <v>23.0</v>
      </c>
      <c r="C8" s="8">
        <f t="shared" ref="C8:D8" si="8">A8^2</f>
        <v>49</v>
      </c>
      <c r="D8" s="8">
        <f t="shared" si="8"/>
        <v>529</v>
      </c>
      <c r="E8" s="8">
        <f t="shared" si="3"/>
        <v>161</v>
      </c>
      <c r="I8" s="26" t="s">
        <v>91</v>
      </c>
      <c r="J8" s="23">
        <f>J7^2</f>
        <v>0.9659498208</v>
      </c>
    </row>
    <row r="9">
      <c r="A9" s="8">
        <v>8.0</v>
      </c>
      <c r="B9" s="8">
        <v>22.0</v>
      </c>
      <c r="C9" s="8">
        <f t="shared" ref="C9:D9" si="9">A9^2</f>
        <v>64</v>
      </c>
      <c r="D9" s="8">
        <f t="shared" si="9"/>
        <v>484</v>
      </c>
      <c r="E9" s="8">
        <f t="shared" si="3"/>
        <v>176</v>
      </c>
      <c r="I9" s="26" t="s">
        <v>92</v>
      </c>
      <c r="J9" s="9">
        <f>J6/J4</f>
        <v>1.866666667</v>
      </c>
    </row>
    <row r="10">
      <c r="A10" s="8">
        <v>9.0</v>
      </c>
      <c r="B10" s="8">
        <v>26.0</v>
      </c>
      <c r="C10" s="8">
        <f t="shared" ref="C10:D10" si="10">A10^2</f>
        <v>81</v>
      </c>
      <c r="D10" s="8">
        <f t="shared" si="10"/>
        <v>676</v>
      </c>
      <c r="E10" s="8">
        <f t="shared" si="3"/>
        <v>234</v>
      </c>
      <c r="I10" s="26" t="s">
        <v>72</v>
      </c>
      <c r="J10" s="9">
        <f>J3-J9*J2</f>
        <v>8.933333333</v>
      </c>
    </row>
    <row r="11">
      <c r="A11" s="8">
        <v>10.0</v>
      </c>
      <c r="B11" s="8">
        <v>27.0</v>
      </c>
      <c r="C11" s="8">
        <f t="shared" ref="C11:D11" si="11">A11^2</f>
        <v>100</v>
      </c>
      <c r="D11" s="8">
        <f t="shared" si="11"/>
        <v>729</v>
      </c>
      <c r="E11" s="8">
        <f t="shared" si="3"/>
        <v>270</v>
      </c>
    </row>
    <row r="12">
      <c r="A12" s="10">
        <f t="shared" ref="A12:E12" si="12">SUM(A2:A11)</f>
        <v>55</v>
      </c>
      <c r="B12" s="10">
        <f t="shared" si="12"/>
        <v>192</v>
      </c>
      <c r="C12" s="10">
        <f t="shared" si="12"/>
        <v>385</v>
      </c>
      <c r="D12" s="10">
        <f t="shared" si="12"/>
        <v>3984</v>
      </c>
      <c r="E12" s="10">
        <f t="shared" si="12"/>
        <v>1210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1" t="s">
        <v>93</v>
      </c>
      <c r="B1" s="11" t="s">
        <v>94</v>
      </c>
      <c r="C1" s="11" t="s">
        <v>95</v>
      </c>
      <c r="D1" s="11" t="s">
        <v>96</v>
      </c>
      <c r="E1" s="11" t="s">
        <v>97</v>
      </c>
      <c r="F1" s="26" t="s">
        <v>98</v>
      </c>
      <c r="G1" s="26" t="s">
        <v>99</v>
      </c>
      <c r="H1" s="27" t="s">
        <v>100</v>
      </c>
      <c r="I1" s="27"/>
    </row>
    <row r="2">
      <c r="A2" s="8">
        <v>1.0</v>
      </c>
      <c r="B2" s="8">
        <v>100.0</v>
      </c>
      <c r="C2" s="8">
        <f t="shared" ref="C2:D2" si="1">A2^2</f>
        <v>1</v>
      </c>
      <c r="D2" s="8">
        <f t="shared" si="1"/>
        <v>10000</v>
      </c>
      <c r="E2" s="8">
        <f t="shared" ref="E2:E11" si="3">A2*B2</f>
        <v>100</v>
      </c>
      <c r="F2" s="8">
        <f t="shared" ref="F2:F11" si="4">LN(A2)</f>
        <v>0</v>
      </c>
      <c r="G2" s="8">
        <f t="shared" ref="G2:G11" si="5">F2^2</f>
        <v>0</v>
      </c>
      <c r="H2" s="8">
        <f t="shared" ref="H2:H11" si="6">F2*B2</f>
        <v>0</v>
      </c>
      <c r="I2" s="8"/>
      <c r="J2" s="11" t="s">
        <v>25</v>
      </c>
      <c r="K2" s="8">
        <f>A12/COUNT(A2:A11)</f>
        <v>5.5</v>
      </c>
      <c r="M2" s="1" t="s">
        <v>101</v>
      </c>
      <c r="N2" s="1" t="s">
        <v>102</v>
      </c>
    </row>
    <row r="3">
      <c r="A3" s="8">
        <v>2.0</v>
      </c>
      <c r="B3" s="8">
        <v>102.0</v>
      </c>
      <c r="C3" s="8">
        <f t="shared" ref="C3:D3" si="2">A3^2</f>
        <v>4</v>
      </c>
      <c r="D3" s="8">
        <f t="shared" si="2"/>
        <v>10404</v>
      </c>
      <c r="E3" s="8">
        <f t="shared" si="3"/>
        <v>204</v>
      </c>
      <c r="F3" s="23">
        <f t="shared" si="4"/>
        <v>0.6931471806</v>
      </c>
      <c r="G3" s="23">
        <f t="shared" si="5"/>
        <v>0.4804530139</v>
      </c>
      <c r="H3" s="8">
        <f t="shared" si="6"/>
        <v>70.70101242</v>
      </c>
      <c r="I3" s="23"/>
      <c r="J3" s="11" t="s">
        <v>90</v>
      </c>
      <c r="K3" s="8">
        <f>B12/COUNT(B2:B11)</f>
        <v>108.8</v>
      </c>
      <c r="N3" s="6"/>
    </row>
    <row r="4">
      <c r="A4" s="8">
        <v>3.0</v>
      </c>
      <c r="B4" s="8">
        <v>105.0</v>
      </c>
      <c r="C4" s="8">
        <f t="shared" ref="C4:D4" si="7">A4^2</f>
        <v>9</v>
      </c>
      <c r="D4" s="8">
        <f t="shared" si="7"/>
        <v>11025</v>
      </c>
      <c r="E4" s="8">
        <f t="shared" si="3"/>
        <v>315</v>
      </c>
      <c r="F4" s="23">
        <f t="shared" si="4"/>
        <v>1.098612289</v>
      </c>
      <c r="G4" s="23">
        <f t="shared" si="5"/>
        <v>1.206948961</v>
      </c>
      <c r="H4" s="8">
        <f t="shared" si="6"/>
        <v>115.3542903</v>
      </c>
      <c r="I4" s="23"/>
      <c r="J4" s="11" t="s">
        <v>103</v>
      </c>
      <c r="K4" s="8">
        <f>C12/10-K2^2</f>
        <v>8.25</v>
      </c>
    </row>
    <row r="5">
      <c r="A5" s="8">
        <v>4.0</v>
      </c>
      <c r="B5" s="8">
        <v>107.0</v>
      </c>
      <c r="C5" s="8">
        <f t="shared" ref="C5:D5" si="8">A5^2</f>
        <v>16</v>
      </c>
      <c r="D5" s="8">
        <f t="shared" si="8"/>
        <v>11449</v>
      </c>
      <c r="E5" s="8">
        <f t="shared" si="3"/>
        <v>428</v>
      </c>
      <c r="F5" s="23">
        <f t="shared" si="4"/>
        <v>1.386294361</v>
      </c>
      <c r="G5" s="23">
        <f t="shared" si="5"/>
        <v>1.921812056</v>
      </c>
      <c r="H5" s="8">
        <f t="shared" si="6"/>
        <v>148.3334966</v>
      </c>
      <c r="I5" s="23"/>
      <c r="J5" s="11" t="s">
        <v>104</v>
      </c>
      <c r="K5" s="8">
        <f>D12/10-K3^2</f>
        <v>30.36</v>
      </c>
    </row>
    <row r="6">
      <c r="A6" s="8">
        <v>5.0</v>
      </c>
      <c r="B6" s="8">
        <v>107.0</v>
      </c>
      <c r="C6" s="8">
        <f t="shared" ref="C6:D6" si="9">A6^2</f>
        <v>25</v>
      </c>
      <c r="D6" s="8">
        <f t="shared" si="9"/>
        <v>11449</v>
      </c>
      <c r="E6" s="8">
        <f t="shared" si="3"/>
        <v>535</v>
      </c>
      <c r="F6" s="23">
        <f t="shared" si="4"/>
        <v>1.609437912</v>
      </c>
      <c r="G6" s="23">
        <f t="shared" si="5"/>
        <v>2.590290394</v>
      </c>
      <c r="H6" s="8">
        <f t="shared" si="6"/>
        <v>172.2098566</v>
      </c>
      <c r="I6" s="23"/>
      <c r="J6" s="11" t="s">
        <v>80</v>
      </c>
      <c r="K6" s="8">
        <f>E12/10-K2*K3</f>
        <v>15.7</v>
      </c>
    </row>
    <row r="7">
      <c r="A7" s="8">
        <v>6.0</v>
      </c>
      <c r="B7" s="8">
        <v>109.0</v>
      </c>
      <c r="C7" s="8">
        <f t="shared" ref="C7:D7" si="10">A7^2</f>
        <v>36</v>
      </c>
      <c r="D7" s="8">
        <f t="shared" si="10"/>
        <v>11881</v>
      </c>
      <c r="E7" s="8">
        <f t="shared" si="3"/>
        <v>654</v>
      </c>
      <c r="F7" s="23">
        <f t="shared" si="4"/>
        <v>1.791759469</v>
      </c>
      <c r="G7" s="23">
        <f t="shared" si="5"/>
        <v>3.210401996</v>
      </c>
      <c r="H7" s="8">
        <f t="shared" si="6"/>
        <v>195.3017821</v>
      </c>
      <c r="I7" s="23"/>
      <c r="J7" s="26" t="s">
        <v>92</v>
      </c>
      <c r="K7" s="9">
        <f>K6/K4</f>
        <v>1.903030303</v>
      </c>
    </row>
    <row r="8">
      <c r="A8" s="8">
        <v>7.0</v>
      </c>
      <c r="B8" s="8">
        <v>111.0</v>
      </c>
      <c r="C8" s="8">
        <f t="shared" ref="C8:D8" si="11">A8^2</f>
        <v>49</v>
      </c>
      <c r="D8" s="8">
        <f t="shared" si="11"/>
        <v>12321</v>
      </c>
      <c r="E8" s="8">
        <f t="shared" si="3"/>
        <v>777</v>
      </c>
      <c r="F8" s="23">
        <f t="shared" si="4"/>
        <v>1.945910149</v>
      </c>
      <c r="G8" s="23">
        <f t="shared" si="5"/>
        <v>3.786566308</v>
      </c>
      <c r="H8" s="8">
        <f t="shared" si="6"/>
        <v>215.9960265</v>
      </c>
      <c r="I8" s="23"/>
      <c r="J8" s="26" t="s">
        <v>72</v>
      </c>
      <c r="K8" s="9">
        <f>K3-K7*K2</f>
        <v>98.33333333</v>
      </c>
    </row>
    <row r="9">
      <c r="A9" s="8">
        <v>8.0</v>
      </c>
      <c r="B9" s="8">
        <v>113.0</v>
      </c>
      <c r="C9" s="8">
        <f t="shared" ref="C9:D9" si="12">A9^2</f>
        <v>64</v>
      </c>
      <c r="D9" s="8">
        <f t="shared" si="12"/>
        <v>12769</v>
      </c>
      <c r="E9" s="8">
        <f t="shared" si="3"/>
        <v>904</v>
      </c>
      <c r="F9" s="23">
        <f t="shared" si="4"/>
        <v>2.079441542</v>
      </c>
      <c r="G9" s="23">
        <f t="shared" si="5"/>
        <v>4.324077125</v>
      </c>
      <c r="H9" s="8">
        <f t="shared" si="6"/>
        <v>234.9768942</v>
      </c>
      <c r="I9" s="23"/>
      <c r="J9" s="26" t="s">
        <v>67</v>
      </c>
      <c r="K9" s="23">
        <f>K6/(SQRT(K4)*SQRT(K5))</f>
        <v>0.9920231214</v>
      </c>
    </row>
    <row r="10">
      <c r="A10" s="8">
        <v>9.0</v>
      </c>
      <c r="B10" s="8">
        <v>116.0</v>
      </c>
      <c r="C10" s="8">
        <f t="shared" ref="C10:D10" si="13">A10^2</f>
        <v>81</v>
      </c>
      <c r="D10" s="8">
        <f t="shared" si="13"/>
        <v>13456</v>
      </c>
      <c r="E10" s="8">
        <f t="shared" si="3"/>
        <v>1044</v>
      </c>
      <c r="F10" s="23">
        <f t="shared" si="4"/>
        <v>2.197224577</v>
      </c>
      <c r="G10" s="23">
        <f t="shared" si="5"/>
        <v>4.827795843</v>
      </c>
      <c r="H10" s="8">
        <f t="shared" si="6"/>
        <v>254.878051</v>
      </c>
      <c r="I10" s="23"/>
      <c r="J10" s="26" t="s">
        <v>105</v>
      </c>
      <c r="K10" s="9">
        <f>K9^2</f>
        <v>0.9841098734</v>
      </c>
    </row>
    <row r="11">
      <c r="A11" s="8">
        <v>10.0</v>
      </c>
      <c r="B11" s="8">
        <v>118.0</v>
      </c>
      <c r="C11" s="8">
        <f t="shared" ref="C11:D11" si="14">A11^2</f>
        <v>100</v>
      </c>
      <c r="D11" s="8">
        <f t="shared" si="14"/>
        <v>13924</v>
      </c>
      <c r="E11" s="8">
        <f t="shared" si="3"/>
        <v>1180</v>
      </c>
      <c r="F11" s="23">
        <f t="shared" si="4"/>
        <v>2.302585093</v>
      </c>
      <c r="G11" s="23">
        <f t="shared" si="5"/>
        <v>5.30189811</v>
      </c>
      <c r="H11" s="8">
        <f t="shared" si="6"/>
        <v>271.705041</v>
      </c>
      <c r="I11" s="23"/>
      <c r="J11" s="26" t="s">
        <v>106</v>
      </c>
      <c r="K11" s="9">
        <f>K7*17+K8</f>
        <v>130.6848485</v>
      </c>
    </row>
    <row r="12">
      <c r="A12" s="10">
        <f t="shared" ref="A12:H12" si="15">SUM(A2:A11)</f>
        <v>55</v>
      </c>
      <c r="B12" s="10">
        <f t="shared" si="15"/>
        <v>1088</v>
      </c>
      <c r="C12" s="10">
        <f t="shared" si="15"/>
        <v>385</v>
      </c>
      <c r="D12" s="10">
        <f t="shared" si="15"/>
        <v>118678</v>
      </c>
      <c r="E12" s="10">
        <f t="shared" si="15"/>
        <v>6141</v>
      </c>
      <c r="F12" s="28">
        <f t="shared" si="15"/>
        <v>15.10441257</v>
      </c>
      <c r="G12" s="28">
        <f t="shared" si="15"/>
        <v>27.65024381</v>
      </c>
      <c r="H12" s="28">
        <f t="shared" si="15"/>
        <v>1679.456451</v>
      </c>
      <c r="I12" s="28"/>
    </row>
    <row r="14">
      <c r="J14" s="27" t="s">
        <v>107</v>
      </c>
      <c r="K14" s="23">
        <f>F12/10</f>
        <v>1.510441257</v>
      </c>
    </row>
    <row r="15">
      <c r="J15" s="27" t="s">
        <v>108</v>
      </c>
      <c r="K15" s="23">
        <f>G12/10-K14^2</f>
        <v>0.4835915889</v>
      </c>
    </row>
    <row r="16">
      <c r="J16" s="27" t="s">
        <v>109</v>
      </c>
      <c r="K16" s="23">
        <f>H12/10-K14*K3</f>
        <v>3.609636289</v>
      </c>
    </row>
    <row r="17">
      <c r="J17" s="27" t="s">
        <v>92</v>
      </c>
      <c r="K17" s="23">
        <f>K16/K15</f>
        <v>7.464224713</v>
      </c>
    </row>
    <row r="18">
      <c r="J18" s="27" t="s">
        <v>72</v>
      </c>
      <c r="K18" s="23">
        <f>K3-K17*K14</f>
        <v>97.52572704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2022-09-09T05:20:09Z</dcterms:created>
  <dc:creator>Windows User</dc:creator>
</cp:coreProperties>
</file>