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420" yWindow="2120" windowWidth="20400" windowHeight="18480" tabRatio="500" activeTab="2"/>
  </bookViews>
  <sheets>
    <sheet name="Sheet1" sheetId="1" r:id="rId1"/>
    <sheet name="Sheet1 (2)" sheetId="2" r:id="rId2"/>
    <sheet name="Sheet1 (3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3" l="1"/>
  <c r="J10" i="3"/>
  <c r="J1" i="3"/>
  <c r="F3" i="3"/>
  <c r="G3" i="3"/>
  <c r="H3" i="3"/>
  <c r="J6" i="3"/>
  <c r="J12" i="3"/>
  <c r="H1" i="3"/>
  <c r="H6" i="3"/>
  <c r="H8" i="3"/>
  <c r="H10" i="3"/>
  <c r="H12" i="3"/>
  <c r="H4" i="3"/>
  <c r="F1" i="3"/>
  <c r="G1" i="3"/>
  <c r="G4" i="3"/>
  <c r="G6" i="3"/>
  <c r="G8" i="3"/>
  <c r="G10" i="3"/>
  <c r="G12" i="3"/>
  <c r="F6" i="3"/>
  <c r="F8" i="3"/>
  <c r="F10" i="3"/>
  <c r="F12" i="3"/>
  <c r="E6" i="3"/>
  <c r="E8" i="3"/>
  <c r="E10" i="3"/>
  <c r="E12" i="3"/>
  <c r="F4" i="3"/>
  <c r="C12" i="3"/>
  <c r="G20" i="1"/>
  <c r="G31" i="1"/>
  <c r="C8" i="3"/>
  <c r="C6" i="3"/>
  <c r="C10" i="3"/>
  <c r="G22" i="1"/>
  <c r="G24" i="1"/>
  <c r="G33" i="1"/>
  <c r="G35" i="1"/>
  <c r="G29" i="1"/>
  <c r="I35" i="1"/>
  <c r="G5" i="1"/>
  <c r="G18" i="1"/>
  <c r="I24" i="1"/>
  <c r="G12" i="1"/>
  <c r="I12" i="1"/>
  <c r="G4" i="1"/>
  <c r="G11" i="1"/>
  <c r="I11" i="1"/>
  <c r="G4" i="2"/>
  <c r="G11" i="2"/>
  <c r="G5" i="2"/>
  <c r="G12" i="2"/>
  <c r="G6" i="2"/>
  <c r="G13" i="2"/>
  <c r="C5" i="2"/>
  <c r="C18" i="2"/>
  <c r="C20" i="2"/>
  <c r="C3" i="2"/>
  <c r="C19" i="2"/>
  <c r="C21" i="2"/>
  <c r="C23" i="2"/>
  <c r="B18" i="2"/>
  <c r="B20" i="2"/>
  <c r="B19" i="2"/>
  <c r="B21" i="2"/>
  <c r="B23" i="2"/>
  <c r="B11" i="2"/>
  <c r="G9" i="2"/>
  <c r="C9" i="2"/>
  <c r="B9" i="2"/>
  <c r="G8" i="2"/>
  <c r="C4" i="2"/>
  <c r="C8" i="2"/>
  <c r="B8" i="2"/>
  <c r="C7" i="2"/>
  <c r="B7" i="2"/>
  <c r="G6" i="1"/>
  <c r="G13" i="1"/>
  <c r="G9" i="1"/>
  <c r="G8" i="1"/>
  <c r="B19" i="1"/>
  <c r="B11" i="1"/>
  <c r="C3" i="1"/>
  <c r="C7" i="1"/>
  <c r="C4" i="1"/>
  <c r="C8" i="1"/>
  <c r="C5" i="1"/>
  <c r="C9" i="1"/>
  <c r="B8" i="1"/>
  <c r="B9" i="1"/>
  <c r="B7" i="1"/>
  <c r="C19" i="1"/>
  <c r="C18" i="1"/>
  <c r="C20" i="1"/>
  <c r="C21" i="1"/>
  <c r="C23" i="1"/>
  <c r="B18" i="1"/>
  <c r="B21" i="1"/>
  <c r="B20" i="1"/>
  <c r="B23" i="1"/>
</calcChain>
</file>

<file path=xl/sharedStrings.xml><?xml version="1.0" encoding="utf-8"?>
<sst xmlns="http://schemas.openxmlformats.org/spreadsheetml/2006/main" count="63" uniqueCount="21">
  <si>
    <t>Ap</t>
  </si>
  <si>
    <t>Pe</t>
  </si>
  <si>
    <t>Body</t>
  </si>
  <si>
    <t>Mu</t>
  </si>
  <si>
    <t>OrbRad</t>
  </si>
  <si>
    <t>SMA</t>
  </si>
  <si>
    <t>V1</t>
  </si>
  <si>
    <t>V2</t>
  </si>
  <si>
    <t>dV</t>
  </si>
  <si>
    <t>Final</t>
  </si>
  <si>
    <t>ApVel</t>
  </si>
  <si>
    <t>PeVel</t>
  </si>
  <si>
    <t>FinalVel</t>
  </si>
  <si>
    <t>SMAap</t>
  </si>
  <si>
    <t>SMApe</t>
  </si>
  <si>
    <t>a</t>
  </si>
  <si>
    <t>e</t>
  </si>
  <si>
    <t>V</t>
  </si>
  <si>
    <t>r</t>
  </si>
  <si>
    <t>v</t>
  </si>
  <si>
    <t>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</si>
</sst>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3" fillId="0" borderId="0" xfId="0" applyFont="1"/>
    <xf numFmtId="0" fontId="3" fillId="0" borderId="0" xfId="0" applyFont="1" applyBorder="1"/>
    <xf numFmtId="11" fontId="0" fillId="0" borderId="0" xfId="0" applyNumberFormat="1" applyBorder="1"/>
    <xf numFmtId="0" fontId="0" fillId="0" borderId="0" xfId="0" applyBorder="1"/>
    <xf numFmtId="0" fontId="4" fillId="0" borderId="0" xfId="0" applyFont="1" applyBorder="1"/>
    <xf numFmtId="0" fontId="5" fillId="0" borderId="0" xfId="0" applyFont="1"/>
    <xf numFmtId="2" fontId="0" fillId="0" borderId="0" xfId="0" applyNumberFormat="1" applyBorder="1"/>
    <xf numFmtId="0" fontId="0" fillId="0" borderId="0" xfId="0" applyNumberFormat="1" applyBorder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1" sqref="G1"/>
    </sheetView>
  </sheetViews>
  <sheetFormatPr baseColWidth="10" defaultRowHeight="15" x14ac:dyDescent="0"/>
  <cols>
    <col min="2" max="2" width="11.1640625" bestFit="1" customWidth="1"/>
  </cols>
  <sheetData>
    <row r="1" spans="1:9">
      <c r="A1" t="s">
        <v>2</v>
      </c>
      <c r="B1">
        <v>600000</v>
      </c>
      <c r="C1">
        <v>600000</v>
      </c>
      <c r="F1" s="2" t="s">
        <v>3</v>
      </c>
      <c r="G1" s="1">
        <v>3531600000000</v>
      </c>
    </row>
    <row r="2" spans="1:9">
      <c r="A2" t="s">
        <v>3</v>
      </c>
      <c r="B2" s="1">
        <v>3531600000000</v>
      </c>
      <c r="C2" s="1">
        <v>3531600000000</v>
      </c>
      <c r="F2" s="2" t="s">
        <v>2</v>
      </c>
      <c r="G2">
        <v>600000</v>
      </c>
    </row>
    <row r="3" spans="1:9">
      <c r="A3" t="s">
        <v>0</v>
      </c>
      <c r="B3">
        <v>100000</v>
      </c>
      <c r="C3">
        <f>B3</f>
        <v>100000</v>
      </c>
    </row>
    <row r="4" spans="1:9">
      <c r="A4" t="s">
        <v>1</v>
      </c>
      <c r="B4">
        <v>70000</v>
      </c>
      <c r="C4">
        <f>B4</f>
        <v>70000</v>
      </c>
      <c r="E4" t="s">
        <v>0</v>
      </c>
      <c r="F4">
        <v>180619.1</v>
      </c>
      <c r="G4">
        <f>F4+G$2</f>
        <v>780619.1</v>
      </c>
    </row>
    <row r="5" spans="1:9">
      <c r="A5" t="s">
        <v>9</v>
      </c>
      <c r="B5">
        <v>90000</v>
      </c>
      <c r="C5">
        <f>B5</f>
        <v>90000</v>
      </c>
      <c r="E5" t="s">
        <v>1</v>
      </c>
      <c r="F5">
        <v>80002.600000000006</v>
      </c>
      <c r="G5">
        <f>F5+G$2</f>
        <v>680002.6</v>
      </c>
    </row>
    <row r="6" spans="1:9">
      <c r="E6" t="s">
        <v>9</v>
      </c>
      <c r="F6">
        <v>100000</v>
      </c>
      <c r="G6">
        <f>F6+G$2</f>
        <v>700000</v>
      </c>
    </row>
    <row r="7" spans="1:9">
      <c r="A7" t="s">
        <v>10</v>
      </c>
      <c r="B7">
        <f>(B$2/(B$1+B3))^0.5</f>
        <v>2246.1395453405958</v>
      </c>
      <c r="C7">
        <f>(C$2/(C$1+C3))^0.5</f>
        <v>2246.1395453405958</v>
      </c>
    </row>
    <row r="8" spans="1:9">
      <c r="A8" t="s">
        <v>11</v>
      </c>
      <c r="B8">
        <f t="shared" ref="B8:C9" si="0">(B$2/(B$1+B4))^0.5</f>
        <v>2295.8756011856135</v>
      </c>
      <c r="C8">
        <f t="shared" si="0"/>
        <v>2295.8756011856135</v>
      </c>
      <c r="F8" t="s">
        <v>13</v>
      </c>
      <c r="G8">
        <f>(G4+G6)/2</f>
        <v>740309.55</v>
      </c>
    </row>
    <row r="9" spans="1:9">
      <c r="A9" t="s">
        <v>12</v>
      </c>
      <c r="B9">
        <f t="shared" si="0"/>
        <v>2262.3573699937897</v>
      </c>
      <c r="C9">
        <f t="shared" si="0"/>
        <v>2262.3573699937897</v>
      </c>
      <c r="F9" t="s">
        <v>14</v>
      </c>
      <c r="G9">
        <f>(G5+G6)/2</f>
        <v>690001.3</v>
      </c>
    </row>
    <row r="11" spans="1:9">
      <c r="B11">
        <f>SQRT(B$2*((2/(B$1+B3))-(1/B19)))</f>
        <v>2212.861564246848</v>
      </c>
      <c r="F11" t="s">
        <v>10</v>
      </c>
      <c r="G11">
        <f>SQRT(G$1/G4)</f>
        <v>2126.9935230676815</v>
      </c>
      <c r="H11">
        <v>2052.4</v>
      </c>
      <c r="I11">
        <f>H11-G11</f>
        <v>-74.593523067681417</v>
      </c>
    </row>
    <row r="12" spans="1:9">
      <c r="F12" t="s">
        <v>11</v>
      </c>
      <c r="G12">
        <f t="shared" ref="G12:G13" si="1">SQRT(G$1/G5)</f>
        <v>2278.9272814699848</v>
      </c>
      <c r="H12">
        <v>2356.1</v>
      </c>
      <c r="I12">
        <f>H12-G12</f>
        <v>77.172718530015118</v>
      </c>
    </row>
    <row r="13" spans="1:9">
      <c r="F13" t="s">
        <v>12</v>
      </c>
      <c r="G13">
        <f t="shared" si="1"/>
        <v>2246.1395453405958</v>
      </c>
    </row>
    <row r="18" spans="1:9">
      <c r="A18" t="s">
        <v>4</v>
      </c>
      <c r="B18">
        <f>B1+B5</f>
        <v>690000</v>
      </c>
      <c r="C18">
        <f>C1+C5</f>
        <v>690000</v>
      </c>
      <c r="F18" t="s">
        <v>15</v>
      </c>
      <c r="G18">
        <f>G5</f>
        <v>680002.6</v>
      </c>
    </row>
    <row r="19" spans="1:9">
      <c r="A19" t="s">
        <v>5</v>
      </c>
      <c r="B19">
        <f>B1+((B4+B5)/2)</f>
        <v>680000</v>
      </c>
      <c r="C19">
        <f>C1+((C3+C5)/2)</f>
        <v>695000</v>
      </c>
      <c r="F19" t="s">
        <v>16</v>
      </c>
      <c r="G19">
        <v>6.8886016731381103E-2</v>
      </c>
    </row>
    <row r="20" spans="1:9">
      <c r="A20" t="s">
        <v>6</v>
      </c>
      <c r="B20">
        <f>(B2/B18)^0.5</f>
        <v>2262.3573699937897</v>
      </c>
      <c r="C20">
        <f>(C2/C18)^0.5</f>
        <v>2262.3573699937897</v>
      </c>
      <c r="F20" t="s">
        <v>17</v>
      </c>
      <c r="G20">
        <f>RADIANS(0)</f>
        <v>0</v>
      </c>
    </row>
    <row r="21" spans="1:9">
      <c r="A21" t="s">
        <v>7</v>
      </c>
      <c r="B21">
        <f>(B2*((2/B18) - (1/B19)))^0.5</f>
        <v>2245.6607774474151</v>
      </c>
      <c r="C21">
        <f>(C2*((2/C18) - (1/C19)))^0.5</f>
        <v>2270.4807619113558</v>
      </c>
    </row>
    <row r="22" spans="1:9">
      <c r="F22" t="s">
        <v>18</v>
      </c>
      <c r="G22">
        <f>( (G18*(1-G19^2)) / (1+G19*COS(G20)) )</f>
        <v>633159.92951901734</v>
      </c>
    </row>
    <row r="23" spans="1:9">
      <c r="A23" t="s">
        <v>8</v>
      </c>
      <c r="B23">
        <f>B20-B21</f>
        <v>16.696592546374632</v>
      </c>
      <c r="C23">
        <f>C20-C21</f>
        <v>-8.1233919175660958</v>
      </c>
    </row>
    <row r="24" spans="1:9">
      <c r="F24" t="s">
        <v>19</v>
      </c>
      <c r="G24">
        <f>SQRT( G$1*( (2/G22) - (1/G18) ) )</f>
        <v>2441.7137050274937</v>
      </c>
      <c r="H24">
        <v>2356.1</v>
      </c>
      <c r="I24">
        <f>H24-G24</f>
        <v>-85.613705027493779</v>
      </c>
    </row>
    <row r="29" spans="1:9">
      <c r="F29" t="s">
        <v>15</v>
      </c>
      <c r="G29">
        <f>G4</f>
        <v>780619.1</v>
      </c>
    </row>
    <row r="30" spans="1:9">
      <c r="F30" t="s">
        <v>16</v>
      </c>
      <c r="G30">
        <v>6.8886016731381103E-2</v>
      </c>
    </row>
    <row r="31" spans="1:9">
      <c r="F31" t="s">
        <v>17</v>
      </c>
      <c r="G31">
        <f>RADIANS(180)</f>
        <v>3.1415926535897931</v>
      </c>
    </row>
    <row r="33" spans="6:9">
      <c r="F33" t="s">
        <v>18</v>
      </c>
      <c r="G33">
        <f>( (G29*(1-G30^2)) / (1+G30*COS(G31)) )</f>
        <v>834392.8403834356</v>
      </c>
    </row>
    <row r="35" spans="6:9">
      <c r="F35" t="s">
        <v>19</v>
      </c>
      <c r="G35">
        <f>SQRT( G$1*( (2/G33) - (1/G29) ) )</f>
        <v>1985.1891551611354</v>
      </c>
      <c r="H35">
        <v>2052.4</v>
      </c>
      <c r="I35">
        <f>H35-G35</f>
        <v>67.210844838864659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H13" sqref="H13"/>
    </sheetView>
  </sheetViews>
  <sheetFormatPr baseColWidth="10" defaultRowHeight="15" x14ac:dyDescent="0"/>
  <cols>
    <col min="2" max="2" width="11.1640625" bestFit="1" customWidth="1"/>
  </cols>
  <sheetData>
    <row r="1" spans="1:7">
      <c r="A1" t="s">
        <v>2</v>
      </c>
      <c r="B1">
        <v>600000</v>
      </c>
      <c r="C1">
        <v>600000</v>
      </c>
      <c r="F1" s="2" t="s">
        <v>3</v>
      </c>
      <c r="G1" s="1">
        <v>3531600000000</v>
      </c>
    </row>
    <row r="2" spans="1:7">
      <c r="A2" t="s">
        <v>3</v>
      </c>
      <c r="B2" s="1">
        <v>3531600000000</v>
      </c>
      <c r="C2" s="1">
        <v>3531600000000</v>
      </c>
      <c r="F2" s="2" t="s">
        <v>2</v>
      </c>
      <c r="G2">
        <v>600000</v>
      </c>
    </row>
    <row r="3" spans="1:7">
      <c r="A3" t="s">
        <v>0</v>
      </c>
      <c r="B3">
        <v>100000</v>
      </c>
      <c r="C3">
        <f>B3</f>
        <v>100000</v>
      </c>
    </row>
    <row r="4" spans="1:7">
      <c r="A4" t="s">
        <v>1</v>
      </c>
      <c r="B4">
        <v>70000</v>
      </c>
      <c r="C4">
        <f>B4</f>
        <v>70000</v>
      </c>
      <c r="E4" t="s">
        <v>0</v>
      </c>
      <c r="F4">
        <v>100000.3</v>
      </c>
      <c r="G4">
        <f>F4+G$2</f>
        <v>700000.3</v>
      </c>
    </row>
    <row r="5" spans="1:7">
      <c r="A5" t="s">
        <v>9</v>
      </c>
      <c r="B5">
        <v>90000</v>
      </c>
      <c r="C5">
        <f>B5</f>
        <v>90000</v>
      </c>
      <c r="E5" t="s">
        <v>1</v>
      </c>
      <c r="F5">
        <v>99998.1</v>
      </c>
      <c r="G5">
        <f>F5+G$2</f>
        <v>699998.1</v>
      </c>
    </row>
    <row r="6" spans="1:7">
      <c r="E6" t="s">
        <v>9</v>
      </c>
      <c r="F6">
        <v>100000</v>
      </c>
      <c r="G6">
        <f>F6+G$2</f>
        <v>700000</v>
      </c>
    </row>
    <row r="7" spans="1:7">
      <c r="A7" t="s">
        <v>10</v>
      </c>
      <c r="B7">
        <f>(B$2/(B$1+B3))^0.5</f>
        <v>2246.1395453405958</v>
      </c>
      <c r="C7">
        <f>(C$2/(C$1+C3))^0.5</f>
        <v>2246.1395453405958</v>
      </c>
    </row>
    <row r="8" spans="1:7">
      <c r="A8" t="s">
        <v>11</v>
      </c>
      <c r="B8">
        <f t="shared" ref="B8:C9" si="0">(B$2/(B$1+B4))^0.5</f>
        <v>2295.8756011856135</v>
      </c>
      <c r="C8">
        <f t="shared" si="0"/>
        <v>2295.8756011856135</v>
      </c>
      <c r="F8" t="s">
        <v>13</v>
      </c>
      <c r="G8">
        <f>(G4+G6)/2</f>
        <v>700000.15</v>
      </c>
    </row>
    <row r="9" spans="1:7">
      <c r="A9" t="s">
        <v>12</v>
      </c>
      <c r="B9">
        <f t="shared" si="0"/>
        <v>2262.3573699937897</v>
      </c>
      <c r="C9">
        <f t="shared" si="0"/>
        <v>2262.3573699937897</v>
      </c>
      <c r="F9" t="s">
        <v>14</v>
      </c>
      <c r="G9">
        <f>(G5+G6)/2</f>
        <v>699999.05</v>
      </c>
    </row>
    <row r="11" spans="1:7">
      <c r="B11">
        <f>SQRT(B$2*((2/(B$1+B3))-(1/B19)))</f>
        <v>2212.861564246848</v>
      </c>
      <c r="F11" t="s">
        <v>10</v>
      </c>
      <c r="G11">
        <f>SQRT(G$1/G4)</f>
        <v>2246.1390640251334</v>
      </c>
    </row>
    <row r="12" spans="1:7">
      <c r="F12" t="s">
        <v>11</v>
      </c>
      <c r="G12">
        <f t="shared" ref="G12:G13" si="1">SQRT(G$1/G5)</f>
        <v>2246.1425936790411</v>
      </c>
    </row>
    <row r="13" spans="1:7">
      <c r="F13" t="s">
        <v>12</v>
      </c>
      <c r="G13">
        <f t="shared" si="1"/>
        <v>2246.1395453405958</v>
      </c>
    </row>
    <row r="18" spans="1:3">
      <c r="A18" t="s">
        <v>4</v>
      </c>
      <c r="B18">
        <f>B1+B5</f>
        <v>690000</v>
      </c>
      <c r="C18">
        <f>C1+C5</f>
        <v>690000</v>
      </c>
    </row>
    <row r="19" spans="1:3">
      <c r="A19" t="s">
        <v>5</v>
      </c>
      <c r="B19">
        <f>B1+((B4+B5)/2)</f>
        <v>680000</v>
      </c>
      <c r="C19">
        <f>C1+((C3+C5)/2)</f>
        <v>695000</v>
      </c>
    </row>
    <row r="20" spans="1:3">
      <c r="A20" t="s">
        <v>6</v>
      </c>
      <c r="B20">
        <f>(B2/B18)^0.5</f>
        <v>2262.3573699937897</v>
      </c>
      <c r="C20">
        <f>(C2/C18)^0.5</f>
        <v>2262.3573699937897</v>
      </c>
    </row>
    <row r="21" spans="1:3">
      <c r="A21" t="s">
        <v>7</v>
      </c>
      <c r="B21">
        <f>(B2*((2/B18) - (1/B19)))^0.5</f>
        <v>2245.6607774474151</v>
      </c>
      <c r="C21">
        <f>(C2*((2/C18) - (1/C19)))^0.5</f>
        <v>2270.4807619113558</v>
      </c>
    </row>
    <row r="23" spans="1:3">
      <c r="A23" t="s">
        <v>8</v>
      </c>
      <c r="B23">
        <f>B20-B21</f>
        <v>16.696592546374632</v>
      </c>
      <c r="C23">
        <f>C20-C21</f>
        <v>-8.1233919175660958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topLeftCell="B1" workbookViewId="0">
      <selection activeCell="K5" sqref="K5"/>
    </sheetView>
  </sheetViews>
  <sheetFormatPr baseColWidth="10" defaultRowHeight="15" x14ac:dyDescent="0"/>
  <cols>
    <col min="1" max="1" width="10.83203125" style="5"/>
    <col min="2" max="2" width="5.5" style="5" bestFit="1" customWidth="1"/>
    <col min="3" max="3" width="15" style="5" customWidth="1"/>
    <col min="4" max="16384" width="10.83203125" style="5"/>
  </cols>
  <sheetData>
    <row r="1" spans="2:10">
      <c r="B1" s="3" t="s">
        <v>3</v>
      </c>
      <c r="C1" s="4">
        <v>398600500000000</v>
      </c>
      <c r="E1" s="1">
        <v>3531600000000</v>
      </c>
      <c r="F1" s="4">
        <f>E1</f>
        <v>3531600000000</v>
      </c>
      <c r="G1" s="4">
        <f>F1</f>
        <v>3531600000000</v>
      </c>
      <c r="H1" s="4">
        <f>G1</f>
        <v>3531600000000</v>
      </c>
      <c r="I1" s="4"/>
      <c r="J1" s="4">
        <f>H1</f>
        <v>3531600000000</v>
      </c>
    </row>
    <row r="2" spans="2:10">
      <c r="H2" s="7"/>
      <c r="I2" s="7"/>
      <c r="J2" s="7"/>
    </row>
    <row r="3" spans="2:10">
      <c r="B3" s="3" t="s">
        <v>15</v>
      </c>
      <c r="C3" s="5">
        <v>7500000</v>
      </c>
      <c r="E3" s="5">
        <v>730309.29209999996</v>
      </c>
      <c r="F3" s="5">
        <f>E3</f>
        <v>730309.29209999996</v>
      </c>
      <c r="G3" s="5">
        <f>F3</f>
        <v>730309.29209999996</v>
      </c>
      <c r="H3" s="5">
        <f>G3</f>
        <v>730309.29209999996</v>
      </c>
      <c r="J3" s="5">
        <v>699997.25899999996</v>
      </c>
    </row>
    <row r="4" spans="2:10">
      <c r="B4" s="3" t="s">
        <v>16</v>
      </c>
      <c r="C4" s="5">
        <v>0.1</v>
      </c>
      <c r="E4" s="5">
        <v>6.8886016731381103E-2</v>
      </c>
      <c r="F4" s="5">
        <f>E4</f>
        <v>6.8886016731381103E-2</v>
      </c>
      <c r="G4" s="5">
        <f>F4</f>
        <v>6.8886016731381103E-2</v>
      </c>
      <c r="H4" s="5">
        <f>G4</f>
        <v>6.8886016731381103E-2</v>
      </c>
      <c r="J4" s="4">
        <v>6.7700000000000004E-6</v>
      </c>
    </row>
    <row r="5" spans="2:10">
      <c r="B5" s="3" t="s">
        <v>17</v>
      </c>
      <c r="C5" s="5">
        <v>225</v>
      </c>
      <c r="E5" s="5">
        <v>0</v>
      </c>
      <c r="F5" s="5">
        <v>90</v>
      </c>
      <c r="G5" s="5">
        <v>180</v>
      </c>
      <c r="H5" s="7">
        <v>270</v>
      </c>
      <c r="I5" s="7"/>
      <c r="J5" s="7">
        <v>258.42899999999997</v>
      </c>
    </row>
    <row r="6" spans="2:10">
      <c r="C6" s="5">
        <f>RADIANS(C5)</f>
        <v>3.9269908169872414</v>
      </c>
      <c r="E6" s="5">
        <f>RADIANS(E5)</f>
        <v>0</v>
      </c>
      <c r="F6" s="5">
        <f>RADIANS(F5)</f>
        <v>1.5707963267948966</v>
      </c>
      <c r="G6" s="5">
        <f>RADIANS(G5)</f>
        <v>3.1415926535897931</v>
      </c>
      <c r="H6" s="5">
        <f>RADIANS(H5)</f>
        <v>4.7123889803846897</v>
      </c>
      <c r="J6" s="5">
        <f>RADIANS(J5)</f>
        <v>4.5104369326364253</v>
      </c>
    </row>
    <row r="7" spans="2:10">
      <c r="H7" s="7"/>
      <c r="I7" s="7"/>
      <c r="J7" s="7"/>
    </row>
    <row r="8" spans="2:10">
      <c r="B8" s="6" t="s">
        <v>18</v>
      </c>
      <c r="C8" s="5">
        <f>( C3 * ( 1 - (C4^2) ) ) / ( 1 + ( C4 * COS(C6) ) )</f>
        <v>7989976.668372876</v>
      </c>
      <c r="E8" s="5">
        <f>( E3 * ( 1 - (E4^2) ) ) / ( 1 + ( E4 * COS(E6) ) )</f>
        <v>680001.1939853162</v>
      </c>
      <c r="F8" s="5">
        <f>( F3 * ( 1 - (F4^2) ) ) / ( 1 + ( F4 * COS(F6) ) )</f>
        <v>726843.76761154784</v>
      </c>
      <c r="G8" s="5">
        <f>( G3 * ( 1 - (G4^2) ) ) / ( 1 + ( G4 * COS(G6) ) )</f>
        <v>780617.3902146836</v>
      </c>
      <c r="H8" s="5">
        <f>( H3 * ( 1 - (H4^2) ) ) / ( 1 + ( H4 * COS(H6) ) )</f>
        <v>726843.76761154784</v>
      </c>
      <c r="J8" s="9">
        <f>(J3*(1-(J4^2)))/(1+(J4*COS(J6)))</f>
        <v>699998.20952399983</v>
      </c>
    </row>
    <row r="9" spans="2:10">
      <c r="H9" s="7"/>
      <c r="I9" s="7"/>
      <c r="J9" s="7"/>
    </row>
    <row r="10" spans="2:10">
      <c r="B10" s="6" t="s">
        <v>19</v>
      </c>
      <c r="C10" s="5">
        <f>SQRT( C$1*( (2/C8) - (1/C3) ) )</f>
        <v>6828.4992183372451</v>
      </c>
      <c r="E10" s="5">
        <f>SQRT( E$1*( (2/E8) - (1/E3) ) )</f>
        <v>2356.115705656578</v>
      </c>
      <c r="F10" s="5">
        <f>SQRT( F$1*( (2/F8) - (1/F3) ) )</f>
        <v>2209.4959339363163</v>
      </c>
      <c r="G10" s="5">
        <f>SQRT( G$1*( (2/G8) - (1/G3) ) )</f>
        <v>2052.4286457074782</v>
      </c>
      <c r="H10" s="5">
        <f>SQRT( H$1*( (2/H8) - (1/H3) ) )</f>
        <v>2209.4959339363163</v>
      </c>
      <c r="J10" s="5">
        <f>SQRT( J$1*((2/J8)-(1/J3)))</f>
        <v>2246.1408929443842</v>
      </c>
    </row>
    <row r="11" spans="2:10">
      <c r="E11">
        <v>2356.1</v>
      </c>
      <c r="F11" s="7"/>
      <c r="G11" s="7">
        <v>2052.4</v>
      </c>
      <c r="H11" s="7"/>
      <c r="I11" s="7"/>
      <c r="J11" s="7">
        <v>2246.14084</v>
      </c>
    </row>
    <row r="12" spans="2:10">
      <c r="B12" s="3" t="s">
        <v>20</v>
      </c>
      <c r="C12" s="5">
        <f xml:space="preserve"> DEGREES(ATAN((C4*SIN(C6))/(1+C4*COS(C6))))</f>
        <v>-4.351315913585946</v>
      </c>
      <c r="E12" s="8">
        <f>E10-E11</f>
        <v>1.5705656578120397E-2</v>
      </c>
      <c r="F12" s="8">
        <f>F10-F11</f>
        <v>2209.4959339363163</v>
      </c>
      <c r="G12" s="8">
        <f>G10-G11</f>
        <v>2.8645707478062832E-2</v>
      </c>
      <c r="H12" s="8">
        <f>H10-H11</f>
        <v>2209.4959339363163</v>
      </c>
      <c r="I12" s="8"/>
      <c r="J12" s="8">
        <f>J10-J11</f>
        <v>5.2944384151487611E-5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Meyer</dc:creator>
  <cp:lastModifiedBy>Eric Meyer</cp:lastModifiedBy>
  <dcterms:created xsi:type="dcterms:W3CDTF">2016-08-31T20:12:02Z</dcterms:created>
  <dcterms:modified xsi:type="dcterms:W3CDTF">2016-09-02T02:48:04Z</dcterms:modified>
</cp:coreProperties>
</file>