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02"/>
  <workbookPr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387" documentId="13_ncr:1_{FA34F46B-4FBD-4D45-A4CE-032486D68F31}" xr6:coauthVersionLast="47" xr6:coauthVersionMax="47" xr10:uidLastSave="{DC8342E2-DD6E-44FC-97D7-75AE4C9AAA0A}"/>
  <bookViews>
    <workbookView xWindow="28680" yWindow="-120" windowWidth="29040" windowHeight="15840" tabRatio="500" firstSheet="6" activeTab="7"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6" r:id="rId6"/>
    <sheet name="Assurance Qualité" sheetId="7" r:id="rId7"/>
    <sheet name="Fonctionnalités" sheetId="8" r:id="rId8"/>
    <sheet name="Curling" sheetId="9"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2" i="8" l="1"/>
  <c r="B11" i="8"/>
  <c r="B10" i="8"/>
  <c r="B50" i="7"/>
  <c r="B49" i="7"/>
  <c r="B17" i="8"/>
  <c r="B16" i="8"/>
  <c r="B15" i="8"/>
  <c r="B13" i="8"/>
  <c r="B8" i="8"/>
  <c r="F51" i="9"/>
  <c r="E51" i="9"/>
  <c r="D51" i="9"/>
  <c r="C51" i="9"/>
  <c r="B51" i="9"/>
  <c r="F44" i="9"/>
  <c r="E44" i="9"/>
  <c r="D44" i="9"/>
  <c r="C44" i="9"/>
  <c r="B44" i="9"/>
  <c r="F43" i="9"/>
  <c r="F47" i="9" s="1"/>
  <c r="E43" i="9"/>
  <c r="E47" i="9" s="1"/>
  <c r="D43" i="9"/>
  <c r="D47" i="9" s="1"/>
  <c r="C43" i="9"/>
  <c r="C47" i="9" s="1"/>
  <c r="B43" i="9"/>
  <c r="B47" i="9" s="1"/>
  <c r="F29" i="9"/>
  <c r="F31" i="9" s="1"/>
  <c r="F50" i="9" s="1"/>
  <c r="H8" i="3" s="1"/>
  <c r="E29" i="9"/>
  <c r="E31" i="9" s="1"/>
  <c r="D29" i="9"/>
  <c r="D31" i="9" s="1"/>
  <c r="D50" i="9" s="1"/>
  <c r="H6" i="3" s="1"/>
  <c r="C29" i="9"/>
  <c r="C31" i="9" s="1"/>
  <c r="C50" i="9" s="1"/>
  <c r="H5" i="3" s="1"/>
  <c r="B29" i="9"/>
  <c r="B31" i="9" s="1"/>
  <c r="B50" i="9" s="1"/>
  <c r="H4" i="3" s="1"/>
  <c r="F28" i="9"/>
  <c r="E28" i="9"/>
  <c r="D28" i="9"/>
  <c r="C28" i="9"/>
  <c r="B28" i="9"/>
  <c r="D48" i="8"/>
  <c r="E47" i="8"/>
  <c r="E46" i="8"/>
  <c r="E45" i="8"/>
  <c r="E44" i="8"/>
  <c r="E43" i="8"/>
  <c r="E42" i="8"/>
  <c r="E41" i="8"/>
  <c r="E40" i="8"/>
  <c r="D33" i="8"/>
  <c r="E32" i="8"/>
  <c r="E31" i="8"/>
  <c r="E30" i="8"/>
  <c r="E29" i="8"/>
  <c r="E28" i="8"/>
  <c r="E27" i="8"/>
  <c r="E26" i="8"/>
  <c r="E25" i="8"/>
  <c r="E24" i="8"/>
  <c r="E33" i="8" s="1"/>
  <c r="B5" i="6" s="1"/>
  <c r="D18" i="8"/>
  <c r="E17" i="8"/>
  <c r="E16" i="8"/>
  <c r="E15" i="8"/>
  <c r="E14" i="8"/>
  <c r="E13" i="8"/>
  <c r="E12" i="8"/>
  <c r="E11" i="8"/>
  <c r="E10" i="8"/>
  <c r="E9" i="8"/>
  <c r="E8" i="8"/>
  <c r="G57" i="7"/>
  <c r="F57" i="7"/>
  <c r="E57" i="7"/>
  <c r="D57" i="7"/>
  <c r="C57" i="7"/>
  <c r="B57" i="7"/>
  <c r="G50" i="7"/>
  <c r="F50" i="7"/>
  <c r="E50" i="7"/>
  <c r="D50" i="7"/>
  <c r="C50" i="7"/>
  <c r="G37" i="7"/>
  <c r="F37" i="7"/>
  <c r="E37" i="7"/>
  <c r="D37" i="7"/>
  <c r="C37" i="7"/>
  <c r="B37" i="7"/>
  <c r="G31" i="7"/>
  <c r="F31" i="7"/>
  <c r="E31" i="7"/>
  <c r="D31" i="7"/>
  <c r="C31" i="7"/>
  <c r="B31" i="7"/>
  <c r="G25" i="7"/>
  <c r="F25" i="7"/>
  <c r="E25" i="7"/>
  <c r="D25" i="7"/>
  <c r="C25" i="7"/>
  <c r="B25" i="7"/>
  <c r="G20" i="7"/>
  <c r="G59" i="7" s="1"/>
  <c r="F20" i="7"/>
  <c r="E20" i="7"/>
  <c r="D20" i="7"/>
  <c r="C20" i="7"/>
  <c r="C59" i="7" s="1"/>
  <c r="B20" i="7"/>
  <c r="G13" i="7"/>
  <c r="F13" i="7"/>
  <c r="F59" i="7" s="1"/>
  <c r="F60" i="7" s="1"/>
  <c r="C6" i="6" s="1"/>
  <c r="E13" i="7"/>
  <c r="E59" i="7" s="1"/>
  <c r="D13" i="7"/>
  <c r="D59" i="7" s="1"/>
  <c r="C13" i="7"/>
  <c r="B13" i="7"/>
  <c r="B59" i="7" s="1"/>
  <c r="B60" i="7" s="1"/>
  <c r="C4" i="6" s="1"/>
  <c r="G7" i="6"/>
  <c r="F49" i="5"/>
  <c r="E49" i="5"/>
  <c r="D49" i="5"/>
  <c r="C49" i="5"/>
  <c r="B49" i="5"/>
  <c r="E45" i="5"/>
  <c r="F42" i="5"/>
  <c r="E42" i="5"/>
  <c r="D42" i="5"/>
  <c r="C42" i="5"/>
  <c r="B42" i="5"/>
  <c r="F41" i="5"/>
  <c r="F45" i="5" s="1"/>
  <c r="E41" i="5"/>
  <c r="D41" i="5"/>
  <c r="D45" i="5" s="1"/>
  <c r="C41" i="5"/>
  <c r="C45" i="5" s="1"/>
  <c r="B41" i="5"/>
  <c r="B45" i="5" s="1"/>
  <c r="D29" i="5"/>
  <c r="F27" i="5"/>
  <c r="F29" i="5" s="1"/>
  <c r="F48" i="5" s="1"/>
  <c r="F8" i="3" s="1"/>
  <c r="E27" i="5"/>
  <c r="E29" i="5" s="1"/>
  <c r="E48" i="5" s="1"/>
  <c r="F7" i="3" s="1"/>
  <c r="D27" i="5"/>
  <c r="C27" i="5"/>
  <c r="C29" i="5" s="1"/>
  <c r="B27" i="5"/>
  <c r="B29" i="5" s="1"/>
  <c r="B48" i="5" s="1"/>
  <c r="F4" i="3" s="1"/>
  <c r="F26" i="5"/>
  <c r="E26" i="5"/>
  <c r="D26" i="5"/>
  <c r="C26" i="5"/>
  <c r="B26" i="5"/>
  <c r="F45" i="4"/>
  <c r="E45" i="4"/>
  <c r="D45" i="4"/>
  <c r="C45" i="4"/>
  <c r="B45" i="4"/>
  <c r="E41" i="4"/>
  <c r="F38" i="4"/>
  <c r="E38" i="4"/>
  <c r="D38" i="4"/>
  <c r="C38" i="4"/>
  <c r="B38" i="4"/>
  <c r="F37" i="4"/>
  <c r="F41" i="4" s="1"/>
  <c r="E37" i="4"/>
  <c r="D37" i="4"/>
  <c r="D41" i="4" s="1"/>
  <c r="C37" i="4"/>
  <c r="C41" i="4" s="1"/>
  <c r="B37" i="4"/>
  <c r="B41" i="4" s="1"/>
  <c r="D25" i="4"/>
  <c r="D44" i="4" s="1"/>
  <c r="D6" i="3" s="1"/>
  <c r="F23" i="4"/>
  <c r="F25" i="4" s="1"/>
  <c r="E23" i="4"/>
  <c r="E25" i="4" s="1"/>
  <c r="E44" i="4" s="1"/>
  <c r="D7" i="3" s="1"/>
  <c r="D23" i="4"/>
  <c r="C23" i="4"/>
  <c r="C25" i="4" s="1"/>
  <c r="C44" i="4" s="1"/>
  <c r="D5" i="3" s="1"/>
  <c r="B23" i="4"/>
  <c r="B25" i="4" s="1"/>
  <c r="F22" i="4"/>
  <c r="E22" i="4"/>
  <c r="D22" i="4"/>
  <c r="C22" i="4"/>
  <c r="B22" i="4"/>
  <c r="K8" i="3"/>
  <c r="K7" i="3"/>
  <c r="K6" i="3"/>
  <c r="K5" i="3"/>
  <c r="K4" i="3"/>
  <c r="D26" i="2"/>
  <c r="C26" i="2"/>
  <c r="B26" i="2"/>
  <c r="D25" i="2"/>
  <c r="C25" i="2"/>
  <c r="B25" i="2"/>
  <c r="D22" i="1"/>
  <c r="C22" i="1"/>
  <c r="B22" i="1"/>
  <c r="D21" i="1"/>
  <c r="C21" i="1"/>
  <c r="B21" i="1"/>
  <c r="E48" i="8" l="1"/>
  <c r="B6" i="6" s="1"/>
  <c r="D6" i="6" s="1"/>
  <c r="E18" i="8"/>
  <c r="B4" i="6" s="1"/>
  <c r="B44" i="4"/>
  <c r="D4" i="3" s="1"/>
  <c r="I4" i="3" s="1"/>
  <c r="J4" i="3" s="1"/>
  <c r="F44" i="4"/>
  <c r="D8" i="3" s="1"/>
  <c r="I8" i="3" s="1"/>
  <c r="J8" i="3" s="1"/>
  <c r="C48" i="5"/>
  <c r="F5" i="3" s="1"/>
  <c r="D48" i="5"/>
  <c r="F6" i="3" s="1"/>
  <c r="I6" i="3" s="1"/>
  <c r="J6" i="3" s="1"/>
  <c r="D60" i="7"/>
  <c r="C5" i="6" s="1"/>
  <c r="I5" i="3"/>
  <c r="J5" i="3" s="1"/>
  <c r="G6" i="6"/>
  <c r="E50" i="9"/>
  <c r="H7" i="3" s="1"/>
  <c r="I7" i="3" s="1"/>
  <c r="J7" i="3" s="1"/>
  <c r="D5" i="6" l="1"/>
  <c r="G5" i="6" s="1"/>
  <c r="D4" i="6"/>
  <c r="G4" i="6" s="1"/>
</calcChain>
</file>

<file path=xl/sharedStrings.xml><?xml version="1.0" encoding="utf-8"?>
<sst xmlns="http://schemas.openxmlformats.org/spreadsheetml/2006/main" count="457" uniqueCount="246">
  <si>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</si>
  <si>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</si>
  <si>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</si>
  <si>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</si>
  <si>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</si>
  <si>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</si>
  <si>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</si>
  <si>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</si>
  <si>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</si>
  <si>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</si>
  <si>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</si>
  <si>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</si>
  <si>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</si>
  <si>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</si>
  <si>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</si>
  <si>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</si>
  <si>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</si>
  <si>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</si>
  <si>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</si>
  <si>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</si>
  <si>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</si>
  <si>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</si>
  <si>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</si>
  <si>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</si>
  <si>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</si>
  <si>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</si>
  <si>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</si>
  <si>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</si>
  <si>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</si>
  <si>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</si>
  <si>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</si>
  <si>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</si>
  <si>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</si>
  <si>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</si>
  <si>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</si>
  <si>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</si>
  <si>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</si>
  <si>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</si>
  <si>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</si>
  <si>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</si>
  <si>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</si>
  <si>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</si>
  <si>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</si>
  <si>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</si>
  <si>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</si>
  <si>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</si>
  <si>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</si>
  <si>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</si>
  <si>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</si>
  <si>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</si>
  <si>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</si>
  <si>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</si>
  <si>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</si>
  <si>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</si>
  <si>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</si>
  <si>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</si>
  <si>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</si>
  <si>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</si>
  <si>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</si>
  <si>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</si>
  <si>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</si>
  <si>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</si>
  <si>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</si>
  <si>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</si>
  <si>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</si>
  <si>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</si>
  <si>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</si>
  <si>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</si>
  <si>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</si>
  <si>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</si>
  <si>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</si>
  <si>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</si>
  <si>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</si>
  <si>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</si>
  <si>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</si>
  <si>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</si>
  <si>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</si>
  <si>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</si>
  <si>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</si>
  <si>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</si>
  <si>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</si>
  <si>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</si>
  <si>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</si>
  <si>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</si>
  <si>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AB</t>
  </si>
  <si>
    <t xml:space="preserve"> </t>
  </si>
  <si>
    <t>La classe n'a qu'une responsabilitée et elle est non triviale.</t>
  </si>
  <si>
    <t>GalleryWindowComponent : a beaucoup de responsabilites. Extract Class dans  un service GalleryWindow. mm chose pour ExportWindowComponent; UndoRedoServoce s'occupe de beaucoup de choses.....</t>
  </si>
  <si>
    <t>voir sprint 2</t>
  </si>
  <si>
    <t>Le nom de la classe est approprié. _x005F_x000D_
Utilisation appropriée des suffixes ({..}Component,{..}Controller, {..}Service, etc.). _x005F_x000D_
Le format à utiliser est le PascalCase</t>
  </si>
  <si>
    <t>Les fichiers n'ont pas le meme format de nom: mouse-button.ts, MouseButton.ts.</t>
  </si>
  <si>
    <t>La classe ne comporte pas d'attributs inutiles (incluant des getter/setter inutiles). 
Les attributs ne représentent que des états de la classe. 
Un attribut utilisé seulement dans les tests ne devrait pas exister.</t>
  </si>
  <si>
    <t>La classe minimise l'accessibilité des membres (public/private/protected)</t>
  </si>
  <si>
    <t>color-opacity.component.ts</t>
  </si>
  <si>
    <t>les booleans de ArrowsHandler doivent etre private;  color-opacity.component.ts aussi (du sprint 1)...etc</t>
  </si>
  <si>
    <t>Les valeurs par défaut des attributs de la classe sont initialisés de manière consistante (soit dans le constructeur partout, soit à la définition)</t>
  </si>
  <si>
    <t>drawing.component.ts, main-page.component.ts...</t>
  </si>
  <si>
    <t>Tool: les deux booleans sont init hors constructeur; ColorComponent aussi. Dans ArrowsHandler init dans constructeur; EditorSElectorService aussi (mix des deux) aussi DrawingComponent ......</t>
  </si>
  <si>
    <t>Total de la catégorie</t>
  </si>
  <si>
    <t>Qualité des fonctions</t>
  </si>
  <si>
    <t>Les noms des fonctions sont précis et décrivent les tâches voulues. 
Le format à utiliser doit être uniforme dans tous les fichiers (camelCase, PascalCase, ...)</t>
  </si>
  <si>
    <t>onClickHexBtn pas clair comme nom; tous les isResizing(Start ou End)(X ou Y) de ContentSelectorPreviewComponent sont pas clairs comme noms. En lisant le nom je m'attendrais a ce que ca retourne un boolean et non set deux booleans de 2 classes differentes; createNewDrawing() de SidebarComponent</t>
  </si>
  <si>
    <t>voir sprint2</t>
  </si>
  <si>
    <t xml:space="preserve">Chaque fonction n'a qu'une seule utilité, elle ne peut pas être fragmentée en plusieurs fonctions et elle est facilement lisible. </t>
  </si>
  <si>
    <t>onClickHexBtn() dans ColorComponent; onMouseUp() dans DrawingComponent; les fonctions de UndoRedoService</t>
  </si>
  <si>
    <t>voir sprint2
log2990-205/client/src/app/components/windows/gallery/gallery-window/gallery-window.component.ts</t>
  </si>
  <si>
    <t>Les fonctions minimisent les paramètres en entrée (pas plus de trois).
Utilisation d'interfaces ou de classe pour des paramètres pouvant être regroupé logiquement.</t>
  </si>
  <si>
    <t>toutes les fonctions de dessin (drawRectangle, drawX......etc) de DrawingService</t>
  </si>
  <si>
    <t>Les fonctions sont pures lorsque possible. Les effets secondaires sont minimisés</t>
  </si>
  <si>
    <t>getDelta() de ArrowsHandler change l'attribut needToRefresh alors qu&lt;elle devra juste retourne un delta Vec2; Les fonction applyXXXFilter() deFiltersService renvoient des context canvas non utilises. De plus ces mm context retournees sont passes par param ref; updateCanvas() de ContentSelectorService....</t>
  </si>
  <si>
    <t>log2990-205/client/src/app/components/sidebar/ellipse-toolbar/ellipse-toolbar.component.ts
log2990-205/client/src/app/components/sidebar/bucket-toolbar/bucket-toolbar.component.ts
etc.</t>
  </si>
  <si>
    <t>Tous les paramètres de fonction sont utilisés</t>
  </si>
  <si>
    <t>hostListener: onMouseUP()(color-slider-component.ts), handleError()(dans index-service.ts)</t>
  </si>
  <si>
    <t xml:space="preserve">  </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</si>
  <si>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</si>
  <si>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</si>
  <si>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</si>
  <si>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</si>
  <si>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L31 addMetadata() de ImageService</t>
  </si>
  <si>
    <t>Variables</t>
  </si>
  <si>
    <t>Les constantes sont regroupées en groupes logiques. Des variables d'environnement sont utilisées plutôt que des constantes pour les valeurs en lien avec l'environnement de déploiement (par exemple, SERVER_URL).</t>
  </si>
  <si>
    <t>Certaines de vos constantes sont dans un fichier, d'autres non, manque d'homogénité.</t>
  </si>
  <si>
    <t>Les constantes doivent être utilisées seulement dans un contexte lié à la logique d'affaire. (mauvais exemple: const DEUX = 2, bon exemple : const WAIT_TIME = 5000)</t>
  </si>
  <si>
    <t>votre fichier de constantes...</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</si>
  <si>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</si>
  <si>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</si>
  <si>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blue2, red2, green2, opacity2... ne sont pas des noms convenable.</t>
  </si>
  <si>
    <t>Expression Booléennes</t>
  </si>
  <si>
    <t>Les expression booléennes ne sont pas comparées à true ou false</t>
  </si>
  <si>
    <t>Minimiser la logique booléenne négative (ex: éviter "if (!notFound(...))")</t>
  </si>
  <si>
    <t>Utilisation des opérateurs ternaires dans les bon scénario</t>
  </si>
  <si>
    <t>L47-48 ExportWindowComponent; L121-123 ExportWindowComponent</t>
  </si>
  <si>
    <t>log2990-205/client/src/app/services/auto-save/auto-save.service.ts
log2990-205/client/src/app/services/tools/editor-selector.service.ts
log2990-205/server/app/services/database.service.mock.ts</t>
  </si>
  <si>
    <t>Pas d'expressions booléennes complexes. 
Des prédicats sont utilisés pour simplifier les conditions complexes</t>
  </si>
  <si>
    <t>color.component.ts</t>
  </si>
  <si>
    <t>L92 de DrawingComponent, L133-138 de ColorComponent, L100-105 de SaveDrawingComponenet; L151, L154 de ContentSelctorService</t>
  </si>
  <si>
    <t>Qualité Générale</t>
  </si>
  <si>
    <t>NV</t>
  </si>
  <si>
    <t>Le projet suit une arborescence de fichier uniforme et stucturée (regroupement par objectifs des fichiers et par module). Les fichiers et dossiers doivent respecter le kebab-case.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</si>
  <si>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</si>
  <si>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</si>
  <si>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</si>
  <si>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Les commentaires sont pertinents</t>
  </si>
  <si>
    <t>Le programme utilise des enums lorsqu'elles sont nécessaires</t>
  </si>
  <si>
    <t>utilisé des enums pour les switch cases(tool.ts, drawRectangle.ts)</t>
  </si>
  <si>
    <t>arrowHandler.ts, pas de recorrection</t>
  </si>
  <si>
    <t>ctrlHandler, handlekeydown...</t>
  </si>
  <si>
    <t>Les objets javascript ne sont pas utilisés, des classes ou des interfaces sont utilisés</t>
  </si>
  <si>
    <t>Il n'y a pas de duplication de code.</t>
  </si>
  <si>
    <t>color-slider.component.ts, color.component.ts, etc.</t>
  </si>
  <si>
    <t>meme remarques, attention il faut que vous repassiez sur tout vos fichiers.</t>
  </si>
  <si>
    <t>Aucune erreur TSLint non justifiée. (Des commentaires TODO sont acceptables). (25% de la note sera retirée par type d'erreur présente)
L'utilisation raisonnable de tslint:disable est tolérée dans les fichiers spec.ts.</t>
  </si>
  <si>
    <t>Beaucoup de tslint:disable non justifiés</t>
  </si>
  <si>
    <t>Le  tsLintDisable du  scaleSelection n'est pas justifié. Le no-any de custom-snackbar.component.ts pourrait etre evité, en indiquant un type composé par exemple.</t>
  </si>
  <si>
    <t>Les structures conditionnelles réduisent l'imbrication lorsque possible (reduce nesting).</t>
  </si>
  <si>
    <t>pas de recorrection. Beaucoup de fichier, vous devez vraiment minimiser les if, elses...</t>
  </si>
  <si>
    <t>paintPixel(), resizeSelection(), updatePathDataX()...</t>
  </si>
  <si>
    <t>Le logiciel a une performance acceptable.</t>
  </si>
  <si>
    <t>Gestion de Versions</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</si>
  <si>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</si>
  <si>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</si>
  <si>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</si>
  <si>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</si>
  <si>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</si>
  <si>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Total </t>
  </si>
  <si>
    <t>Note assurance qualité</t>
  </si>
  <si>
    <t>SS</t>
  </si>
  <si>
    <t>Fonctionnalité</t>
  </si>
  <si>
    <t>Testé</t>
  </si>
  <si>
    <t>Note finale</t>
  </si>
  <si>
    <t>Outil-Ligne</t>
  </si>
  <si>
    <t>1. BACKSPACE est mal implémenté. 2. ESCAPE aussi</t>
  </si>
  <si>
    <t>Point d'entrée dans l'application</t>
  </si>
  <si>
    <t>Surface de dessin</t>
  </si>
  <si>
    <t>1. glisser-déposer ne marche pas dans tous les cas. des bugs arrivent: on peut move sans que la souris soit enfoncée 2. Des glitch apparaissent quand on resize</t>
  </si>
  <si>
    <t>Vue de dessin</t>
  </si>
  <si>
    <t>Ellipse n'a pas d'infobulle</t>
  </si>
  <si>
    <t>Créer un nouveau dessin</t>
  </si>
  <si>
    <t>1. Quand je fais un clic avec rectangle, ca compte que le dessin est non-vide alors qu'il l'est. 2. Requis non respecte: La taille initiale de la surface de dessin est la moité de la zone de travail au moment de la création. 3. CTL+O faut prevent default</t>
  </si>
  <si>
    <t>Outil-Efface</t>
  </si>
  <si>
    <t>1. il devrait pas avoir un curseur en plus du carré blanc. 2. l'efface ne drag drop pas des carrés mais des traits : vous utilisez à peu près la même chose que crayon   3.  Quand on sort et rentre rapidement, le trait n'est pas continu</t>
  </si>
  <si>
    <t>Outil-Couleur</t>
  </si>
  <si>
    <t>1. La couleur ne s'applique pas aux outils des fois (couleur 2) 2. RGB ne peut pas être  saisis séparément 3. FFFFFFSPRINT1 est accepté comme couleur blanche  4. Quand on clique sur une couleur elle n'est pas la plus récente 5.</t>
  </si>
  <si>
    <t>TODO : réimplémenter votre couleur</t>
  </si>
  <si>
    <t>Outil-Ellipse</t>
  </si>
  <si>
    <t>1. l'ellipse n'occupe pas le périmètre, ell le dépasse en présence d'un grand contour 2.  Quand on sort  les mouse events ne sont pas handled 3.  Pas de gestion de shift</t>
  </si>
  <si>
    <t>Outil-Rectangle</t>
  </si>
  <si>
    <t xml:space="preserve"> 1.  Quand on sort  les mouse events ne sont pas handled    2.  Pas de gestion de shift</t>
  </si>
  <si>
    <t>Outil-Crayon</t>
  </si>
  <si>
    <t xml:space="preserve">1. quand on entre et sort rapidement, la ligne n'est pas continue 2. la pointe n'est pas ronde </t>
  </si>
  <si>
    <t>Note finale pour le sprint</t>
  </si>
  <si>
    <t>Crash</t>
  </si>
  <si>
    <t>Erreurs de console lors de tests</t>
  </si>
  <si>
    <t>Ne build pas</t>
  </si>
  <si>
    <t>Outil - Aérosol</t>
  </si>
  <si>
    <t>Outil- Sélection par rectangle</t>
  </si>
  <si>
    <t>1. Bug: La boite englobante a 8 points de contrôle. (ne marche pas avec shift)
2. Bug: la sélection ne marche pas sur le reste d'une zone redimentionnée
3. Bug: la sélection s'arrête lorsqu'on quitte la zone de dessin</t>
  </si>
  <si>
    <t>Exporter le dessin</t>
  </si>
  <si>
    <t>Déplacement d'une sélection</t>
  </si>
  <si>
    <t>Filtrage par étiquettes</t>
  </si>
  <si>
    <t>Attention au UI lorsqu'il ne trouve pas d'images</t>
  </si>
  <si>
    <t>Base de données</t>
  </si>
  <si>
    <t>Carrousel de dessins</t>
  </si>
  <si>
    <t>1. Il est possible de charger un dessin en cliquant sur sa fiche. (seul celui du milieu peut être chargé)</t>
  </si>
  <si>
    <t>Sauvegarder le dessin sur serveur</t>
  </si>
  <si>
    <t xml:space="preserve">1. Bug: sauvegarder le dessin supprime le dessin de la zone de dessin
</t>
  </si>
  <si>
    <t>Annuler-Refaire</t>
  </si>
  <si>
    <t>1. Bug: Undo redo garde en mémoire un dessin abandonné
2.  Si l'action Annuler ou Refaire est indisponible, il doit être impossible de choisir respectivement l'action Annuler ou Refaire via la barre latérale.</t>
  </si>
  <si>
    <t>Anciennes fonctionnalités brisées</t>
  </si>
  <si>
    <t>Outil - Sélection par lasso</t>
  </si>
  <si>
    <t>Le shift ne fait rien. Tant que la forme n'est pas complete,. elle reapparait a chaque fois sur l'écran(meme si on reclique sur v, il faut relancer l'apli pour qu'elle s'enlève?) L'effet visuel en rouge ne se met pas a jour avec le backspace. La zone de contou n'est pas bonne,elle ne devrait pas atre pareil que la boite englobante. La boite englobante n'apparait pas directement apres la selection</t>
  </si>
  <si>
    <t>Outil - Sceau de peinture</t>
  </si>
  <si>
    <t>Outil - Étampe</t>
  </si>
  <si>
    <t>La rotation avec la ouris n'est pas réflétée sur le panneau latéral(impossible donc de vérifier si c'est bien 15 degré). On doit bouger la souris pour avoir la prévisualisation la première fois.</t>
  </si>
  <si>
    <t>Manipulations de sélections et presse-papier</t>
  </si>
  <si>
    <t>Les points de controle disparaissent lors de l'appui d une touche. On peut toujours modifier la selection apres CTRLX.</t>
  </si>
  <si>
    <t>Redimensionnement d'une sélection</t>
  </si>
  <si>
    <t>LE  shit ne fait rien (ne transforme pas en carré). Le shift fait disparaitre les formes qui sont dans la selection. Apres redmensionement et ctrl+z la boite englobante demeure.</t>
  </si>
  <si>
    <t>Téléversement sur Imgur</t>
  </si>
  <si>
    <t>Sauvegarde automatique et Continuer Dessin</t>
  </si>
  <si>
    <t>Grille</t>
  </si>
  <si>
    <t>La grille n'est pas au dessus lors de deplacement de selection. La grille disparait apres un certains nombre de ctrlZ.</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</si>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</sst>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amily val="2"/>
      <charset val="1"/>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1"/>
      <color rgb="FF3F3F3F"/>
      <name val="Calibri"/>
      <charset val="1"/>
    </font>
    <font>
      <b/>
      <sz val="14"/>
      <color rgb="FF000000"/>
      <name val="Calibri"/>
      <family val="2"/>
      <charset val="1"/>
    </font>
    <font>
      <b/>
      <sz val="14"/>
      <color rgb="FFFFFFFF"/>
      <name val="Calibri"/>
      <family val="2"/>
      <charset val="1"/>
    </font>
    <font>
      <b/>
      <sz val="14"/>
      <color rgb="FF000000"/>
      <name val="Calibri"/>
      <charset val="1"/>
    </font>
    <font>
      <b/>
      <sz val="18"/>
      <color rgb="FF000000"/>
      <name val="Calibri"/>
      <charset val="1"/>
    </font>
    <font>
      <sz val="18"/>
      <color rgb="FF000000"/>
      <name val="Calibri"/>
      <charset val="1"/>
    </font>
    <font>
      <sz val="11"/>
      <color rgb="FF000000"/>
      <name val="Calibri"/>
      <family val="2"/>
      <charset val="1"/>
    </font>
  </fonts>
  <fills count="21">
    <fill>
      <patternFill patternType="none"/>
    </fill>
    <fill>
      <patternFill patternType="gray125"/>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left/>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thin">
        <color rgb="FF3F3F3F"/>
      </left>
      <right style="thin">
        <color rgb="FF3F3F3F"/>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s>
  <cellStyleXfs count="3">
    <xf numFmtId="0" fontId="0" fillId="0" borderId="0"/>
    <xf numFmtId="9" fontId="13" fillId="0" borderId="0" applyBorder="0" applyProtection="0"/>
    <xf numFmtId="0" fontId="5" fillId="6" borderId="0" applyBorder="0" applyProtection="0"/>
  </cellStyleXfs>
  <cellXfs count="300">
    <xf numFmtId="0" fontId="0" fillId="0" borderId="0" xfId="0"/>
    <xf numFmtId="0" fontId="0" fillId="0" borderId="0" xfId="0" applyAlignment="1">
      <alignment wrapText="1"/>
    </xf>
    <xf numFmtId="0" fontId="0" fillId="0" borderId="0" xfId="0" applyAlignment="1">
      <alignment horizontal="center"/>
    </xf>
    <xf numFmtId="0" fontId="1" fillId="7" borderId="3" xfId="2" applyFont="1" applyFill="1" applyBorder="1" applyAlignment="1" applyProtection="1">
      <alignment horizontal="center" vertical="center"/>
    </xf>
    <xf numFmtId="0" fontId="1" fillId="8" borderId="3" xfId="2" applyFont="1" applyFill="1" applyBorder="1" applyAlignment="1" applyProtection="1">
      <alignment horizontal="center" vertical="center"/>
    </xf>
    <xf numFmtId="0" fontId="1" fillId="9" borderId="3" xfId="2" applyFont="1" applyFill="1" applyBorder="1" applyAlignment="1" applyProtection="1">
      <alignment horizontal="center" vertical="center"/>
    </xf>
    <xf numFmtId="0" fontId="0" fillId="10" borderId="2" xfId="2" applyFont="1" applyFill="1" applyBorder="1" applyProtection="1"/>
    <xf numFmtId="9" fontId="0" fillId="10" borderId="2" xfId="2" applyNumberFormat="1" applyFont="1" applyFill="1" applyBorder="1" applyProtection="1"/>
    <xf numFmtId="12" fontId="1" fillId="7" borderId="2" xfId="2" applyNumberFormat="1" applyFont="1" applyFill="1" applyBorder="1" applyAlignment="1" applyProtection="1">
      <alignment horizontal="center" vertical="center"/>
    </xf>
    <xf numFmtId="10" fontId="1" fillId="7" borderId="2" xfId="2" applyNumberFormat="1" applyFont="1" applyFill="1" applyBorder="1" applyAlignment="1" applyProtection="1">
      <alignment horizontal="center" vertical="center"/>
    </xf>
    <xf numFmtId="12" fontId="1" fillId="8" borderId="2" xfId="2" applyNumberFormat="1" applyFont="1" applyFill="1" applyBorder="1" applyAlignment="1" applyProtection="1">
      <alignment horizontal="center" vertical="center"/>
    </xf>
    <xf numFmtId="10" fontId="1" fillId="8" borderId="2" xfId="2" applyNumberFormat="1" applyFont="1" applyFill="1" applyBorder="1" applyAlignment="1" applyProtection="1">
      <alignment horizontal="center" vertical="center"/>
    </xf>
    <xf numFmtId="12" fontId="1" fillId="9" borderId="2" xfId="2" applyNumberFormat="1" applyFont="1" applyFill="1" applyBorder="1" applyAlignment="1" applyProtection="1">
      <alignment horizontal="center" vertical="center"/>
    </xf>
    <xf numFmtId="10" fontId="1" fillId="9" borderId="2" xfId="2" applyNumberFormat="1" applyFont="1" applyFill="1" applyBorder="1" applyAlignment="1" applyProtection="1">
      <alignment horizontal="center" vertical="center"/>
    </xf>
    <xf numFmtId="10" fontId="0" fillId="10" borderId="4" xfId="2" applyNumberFormat="1" applyFont="1" applyFill="1" applyBorder="1" applyProtection="1"/>
    <xf numFmtId="10" fontId="0" fillId="10" borderId="5" xfId="2" applyNumberFormat="1" applyFont="1" applyFill="1" applyBorder="1" applyAlignment="1" applyProtection="1">
      <alignment horizontal="right"/>
    </xf>
    <xf numFmtId="0" fontId="0" fillId="11" borderId="3" xfId="2" applyFont="1" applyFill="1" applyBorder="1" applyProtection="1"/>
    <xf numFmtId="9" fontId="0" fillId="11" borderId="3" xfId="2" applyNumberFormat="1" applyFont="1" applyFill="1" applyBorder="1" applyProtection="1"/>
    <xf numFmtId="12" fontId="1" fillId="7" borderId="3" xfId="2" applyNumberFormat="1" applyFont="1" applyFill="1" applyBorder="1" applyAlignment="1" applyProtection="1">
      <alignment horizontal="center" vertical="center"/>
    </xf>
    <xf numFmtId="10" fontId="1" fillId="7" borderId="3" xfId="2" applyNumberFormat="1" applyFont="1" applyFill="1" applyBorder="1" applyAlignment="1" applyProtection="1">
      <alignment horizontal="center" vertical="center"/>
    </xf>
    <xf numFmtId="12" fontId="1" fillId="8" borderId="3" xfId="2" applyNumberFormat="1" applyFont="1" applyFill="1" applyBorder="1" applyAlignment="1" applyProtection="1">
      <alignment horizontal="center" vertical="center"/>
    </xf>
    <xf numFmtId="10" fontId="1" fillId="8" borderId="3" xfId="2" applyNumberFormat="1" applyFont="1" applyFill="1" applyBorder="1" applyAlignment="1" applyProtection="1">
      <alignment horizontal="center" vertical="center"/>
    </xf>
    <xf numFmtId="12" fontId="1" fillId="9" borderId="3" xfId="2" applyNumberFormat="1" applyFont="1" applyFill="1" applyBorder="1" applyAlignment="1" applyProtection="1">
      <alignment horizontal="center" vertical="center"/>
    </xf>
    <xf numFmtId="10" fontId="1" fillId="9" borderId="3" xfId="2" applyNumberFormat="1" applyFont="1" applyFill="1" applyBorder="1" applyAlignment="1" applyProtection="1">
      <alignment horizontal="center" vertical="center"/>
    </xf>
    <xf numFmtId="10" fontId="0" fillId="11" borderId="6" xfId="2" applyNumberFormat="1" applyFont="1" applyFill="1" applyBorder="1" applyProtection="1"/>
    <xf numFmtId="10" fontId="0" fillId="11" borderId="7" xfId="2" applyNumberFormat="1" applyFont="1" applyFill="1" applyBorder="1" applyAlignment="1" applyProtection="1">
      <alignment horizontal="right"/>
    </xf>
    <xf numFmtId="0" fontId="0" fillId="12" borderId="3" xfId="2" applyFont="1" applyFill="1" applyBorder="1" applyProtection="1"/>
    <xf numFmtId="9" fontId="0" fillId="12" borderId="3" xfId="2" applyNumberFormat="1" applyFont="1" applyFill="1" applyBorder="1" applyProtection="1"/>
    <xf numFmtId="9" fontId="1" fillId="7" borderId="3" xfId="2" applyNumberFormat="1" applyFont="1" applyFill="1" applyBorder="1" applyAlignment="1" applyProtection="1">
      <alignment horizontal="center" vertical="center"/>
    </xf>
    <xf numFmtId="9" fontId="1" fillId="8" borderId="3" xfId="2" applyNumberFormat="1" applyFont="1" applyFill="1" applyBorder="1" applyAlignment="1" applyProtection="1">
      <alignment horizontal="center" vertical="center"/>
    </xf>
    <xf numFmtId="9" fontId="1" fillId="9" borderId="3" xfId="2" applyNumberFormat="1" applyFont="1" applyFill="1" applyBorder="1" applyAlignment="1" applyProtection="1">
      <alignment horizontal="center" vertical="center"/>
    </xf>
    <xf numFmtId="10" fontId="0" fillId="12" borderId="6" xfId="2" applyNumberFormat="1" applyFont="1" applyFill="1" applyBorder="1" applyProtection="1"/>
    <xf numFmtId="10" fontId="0" fillId="12" borderId="7" xfId="2" applyNumberFormat="1" applyFont="1" applyFill="1" applyBorder="1" applyAlignment="1" applyProtection="1">
      <alignment horizontal="right"/>
    </xf>
    <xf numFmtId="0" fontId="0" fillId="13" borderId="3" xfId="2" applyFont="1" applyFill="1" applyBorder="1" applyProtection="1"/>
    <xf numFmtId="9" fontId="0" fillId="13" borderId="3" xfId="2" applyNumberFormat="1" applyFont="1" applyFill="1" applyBorder="1" applyProtection="1"/>
    <xf numFmtId="10" fontId="0" fillId="13" borderId="6" xfId="2" applyNumberFormat="1" applyFont="1" applyFill="1" applyBorder="1" applyProtection="1"/>
    <xf numFmtId="10" fontId="0" fillId="13" borderId="7" xfId="2" applyNumberFormat="1" applyFont="1" applyFill="1" applyBorder="1" applyAlignment="1" applyProtection="1">
      <alignment horizontal="right"/>
    </xf>
    <xf numFmtId="0" fontId="1" fillId="2" borderId="8" xfId="2" applyFont="1" applyFill="1" applyBorder="1" applyProtection="1"/>
    <xf numFmtId="9" fontId="1" fillId="7" borderId="8" xfId="2" applyNumberFormat="1" applyFont="1" applyFill="1" applyBorder="1" applyAlignment="1" applyProtection="1">
      <alignment horizontal="center" vertical="center"/>
    </xf>
    <xf numFmtId="10" fontId="1" fillId="7" borderId="8" xfId="2" applyNumberFormat="1" applyFont="1" applyFill="1" applyBorder="1" applyAlignment="1" applyProtection="1">
      <alignment horizontal="center" vertical="center"/>
    </xf>
    <xf numFmtId="9" fontId="1" fillId="8" borderId="8" xfId="2" applyNumberFormat="1" applyFont="1" applyFill="1" applyBorder="1" applyAlignment="1" applyProtection="1">
      <alignment horizontal="center" vertical="center"/>
    </xf>
    <xf numFmtId="10" fontId="1" fillId="8" borderId="8" xfId="2" applyNumberFormat="1" applyFont="1" applyFill="1" applyBorder="1" applyAlignment="1" applyProtection="1">
      <alignment horizontal="center" vertical="center"/>
    </xf>
    <xf numFmtId="9" fontId="1" fillId="9" borderId="8" xfId="2" applyNumberFormat="1" applyFont="1" applyFill="1" applyBorder="1" applyAlignment="1" applyProtection="1">
      <alignment horizontal="center" vertical="center"/>
    </xf>
    <xf numFmtId="10" fontId="1" fillId="9" borderId="8" xfId="2" applyNumberFormat="1" applyFont="1" applyFill="1" applyBorder="1" applyAlignment="1" applyProtection="1">
      <alignment horizontal="center" vertical="center"/>
    </xf>
    <xf numFmtId="10" fontId="1" fillId="2" borderId="9" xfId="2" applyNumberFormat="1" applyFont="1" applyFill="1" applyBorder="1" applyProtection="1"/>
    <xf numFmtId="10" fontId="1" fillId="2" borderId="10" xfId="2" applyNumberFormat="1" applyFont="1" applyFill="1" applyBorder="1" applyAlignment="1" applyProtection="1">
      <alignment horizontal="right"/>
    </xf>
    <xf numFmtId="0" fontId="2" fillId="0" borderId="11" xfId="0" applyFont="1" applyBorder="1" applyAlignment="1">
      <alignment horizontal="center"/>
    </xf>
    <xf numFmtId="0" fontId="2" fillId="10" borderId="12" xfId="2" applyFont="1" applyFill="1" applyBorder="1" applyAlignment="1" applyProtection="1">
      <alignment horizontal="center"/>
    </xf>
    <xf numFmtId="0" fontId="2" fillId="11" borderId="13" xfId="2" applyFont="1" applyFill="1" applyBorder="1" applyAlignment="1" applyProtection="1">
      <alignment horizontal="center"/>
    </xf>
    <xf numFmtId="0" fontId="2" fillId="12" borderId="13" xfId="2" applyFont="1" applyFill="1" applyBorder="1" applyAlignment="1" applyProtection="1">
      <alignment horizontal="center"/>
    </xf>
    <xf numFmtId="0" fontId="2" fillId="13" borderId="13" xfId="2" applyFont="1" applyFill="1" applyBorder="1" applyAlignment="1" applyProtection="1">
      <alignment horizontal="center"/>
    </xf>
    <xf numFmtId="0" fontId="3" fillId="2" borderId="14" xfId="2" applyFont="1" applyFill="1" applyBorder="1" applyAlignment="1" applyProtection="1">
      <alignment horizontal="center"/>
    </xf>
    <xf numFmtId="0" fontId="0" fillId="0" borderId="16" xfId="0" applyBorder="1" applyAlignment="1">
      <alignment horizontal="right"/>
    </xf>
    <xf numFmtId="0" fontId="0" fillId="10" borderId="17" xfId="2" applyFont="1" applyFill="1" applyBorder="1" applyProtection="1"/>
    <xf numFmtId="0" fontId="0" fillId="11" borderId="18" xfId="2" applyFont="1" applyFill="1" applyBorder="1" applyProtection="1"/>
    <xf numFmtId="0" fontId="0" fillId="12" borderId="18" xfId="2" applyFont="1" applyFill="1" applyBorder="1" applyProtection="1"/>
    <xf numFmtId="0" fontId="0" fillId="13" borderId="18" xfId="2" applyFont="1" applyFill="1" applyBorder="1" applyProtection="1"/>
    <xf numFmtId="0" fontId="1" fillId="2" borderId="19" xfId="2" applyFont="1" applyFill="1" applyBorder="1" applyProtection="1"/>
    <xf numFmtId="0" fontId="4" fillId="0" borderId="20" xfId="0" applyFont="1" applyBorder="1" applyAlignment="1">
      <alignment wrapText="1"/>
    </xf>
    <xf numFmtId="9" fontId="0" fillId="10" borderId="21" xfId="2" applyNumberFormat="1" applyFont="1" applyFill="1" applyBorder="1" applyAlignment="1" applyProtection="1">
      <alignment horizontal="center" vertical="center"/>
    </xf>
    <xf numFmtId="9" fontId="0" fillId="11" borderId="22" xfId="2" applyNumberFormat="1" applyFont="1" applyFill="1" applyBorder="1" applyAlignment="1" applyProtection="1">
      <alignment horizontal="center" vertical="center"/>
    </xf>
    <xf numFmtId="9" fontId="0" fillId="12" borderId="22" xfId="2" applyNumberFormat="1" applyFont="1" applyFill="1" applyBorder="1" applyAlignment="1" applyProtection="1">
      <alignment horizontal="center" vertical="center"/>
    </xf>
    <xf numFmtId="9" fontId="0" fillId="13" borderId="22" xfId="2" applyNumberFormat="1" applyFont="1" applyFill="1" applyBorder="1" applyAlignment="1" applyProtection="1">
      <alignment horizontal="center" vertical="center"/>
    </xf>
    <xf numFmtId="9" fontId="1" fillId="2" borderId="23" xfId="2" applyNumberFormat="1" applyFont="1" applyFill="1" applyBorder="1" applyAlignment="1" applyProtection="1">
      <alignment horizontal="center" vertical="center"/>
    </xf>
    <xf numFmtId="0" fontId="0" fillId="0" borderId="24" xfId="0" applyBorder="1" applyAlignment="1">
      <alignment horizontal="center" vertical="center"/>
    </xf>
    <xf numFmtId="0" fontId="4" fillId="0" borderId="25" xfId="0" applyFont="1" applyBorder="1" applyAlignment="1">
      <alignment wrapText="1"/>
    </xf>
    <xf numFmtId="9" fontId="0" fillId="10" borderId="26" xfId="2" applyNumberFormat="1" applyFont="1" applyFill="1" applyBorder="1" applyAlignment="1" applyProtection="1">
      <alignment horizontal="center" vertical="center"/>
    </xf>
    <xf numFmtId="9" fontId="0" fillId="11" borderId="27" xfId="2" applyNumberFormat="1" applyFont="1" applyFill="1" applyBorder="1" applyAlignment="1" applyProtection="1">
      <alignment horizontal="center" vertical="center"/>
    </xf>
    <xf numFmtId="9" fontId="0" fillId="12" borderId="27" xfId="2" applyNumberFormat="1" applyFont="1" applyFill="1" applyBorder="1" applyAlignment="1" applyProtection="1">
      <alignment horizontal="center" vertical="center"/>
    </xf>
    <xf numFmtId="9" fontId="0" fillId="13" borderId="27" xfId="2" applyNumberFormat="1" applyFont="1" applyFill="1" applyBorder="1" applyAlignment="1" applyProtection="1">
      <alignment horizontal="center" vertical="center"/>
    </xf>
    <xf numFmtId="9" fontId="1" fillId="2" borderId="28" xfId="2" applyNumberFormat="1" applyFont="1" applyFill="1" applyBorder="1" applyAlignment="1" applyProtection="1">
      <alignment horizontal="center" vertical="center"/>
    </xf>
    <xf numFmtId="0" fontId="0" fillId="0" borderId="29" xfId="0" applyBorder="1" applyAlignment="1">
      <alignment horizontal="center" vertical="center"/>
    </xf>
    <xf numFmtId="0" fontId="4" fillId="0" borderId="30" xfId="0" applyFont="1" applyBorder="1" applyAlignment="1">
      <alignment wrapText="1"/>
    </xf>
    <xf numFmtId="9" fontId="0" fillId="10" borderId="31" xfId="2" applyNumberFormat="1" applyFont="1" applyFill="1" applyBorder="1" applyAlignment="1" applyProtection="1">
      <alignment horizontal="center" vertical="center"/>
    </xf>
    <xf numFmtId="9" fontId="0" fillId="11" borderId="32" xfId="2" applyNumberFormat="1" applyFont="1" applyFill="1" applyBorder="1" applyAlignment="1" applyProtection="1">
      <alignment horizontal="center" vertical="center"/>
    </xf>
    <xf numFmtId="9" fontId="0" fillId="12" borderId="32" xfId="2" applyNumberFormat="1" applyFont="1" applyFill="1" applyBorder="1" applyAlignment="1" applyProtection="1">
      <alignment horizontal="center" vertical="center"/>
    </xf>
    <xf numFmtId="9" fontId="0" fillId="13" borderId="32" xfId="2" applyNumberFormat="1" applyFont="1" applyFill="1" applyBorder="1" applyAlignment="1" applyProtection="1">
      <alignment horizontal="center" vertical="center"/>
    </xf>
    <xf numFmtId="9" fontId="1" fillId="2" borderId="33" xfId="2" applyNumberFormat="1" applyFont="1" applyFill="1" applyBorder="1" applyAlignment="1" applyProtection="1">
      <alignment horizontal="center" vertical="center"/>
    </xf>
    <xf numFmtId="0" fontId="0" fillId="0" borderId="34" xfId="0" applyBorder="1" applyAlignment="1">
      <alignment horizontal="center" vertical="center"/>
    </xf>
    <xf numFmtId="0" fontId="0" fillId="0" borderId="11" xfId="0" applyBorder="1"/>
    <xf numFmtId="0" fontId="0" fillId="10" borderId="35" xfId="2" applyFont="1" applyFill="1" applyBorder="1" applyProtection="1"/>
    <xf numFmtId="0" fontId="0" fillId="11" borderId="36" xfId="2" applyFont="1" applyFill="1" applyBorder="1" applyProtection="1"/>
    <xf numFmtId="0" fontId="0" fillId="12" borderId="36" xfId="2" applyFont="1" applyFill="1" applyBorder="1" applyProtection="1"/>
    <xf numFmtId="0" fontId="0" fillId="13" borderId="36" xfId="2" applyFont="1" applyFill="1" applyBorder="1" applyProtection="1"/>
    <xf numFmtId="0" fontId="1" fillId="2" borderId="37" xfId="2" applyFont="1" applyFill="1" applyBorder="1" applyProtection="1"/>
    <xf numFmtId="0" fontId="0" fillId="0" borderId="38" xfId="0" applyBorder="1"/>
    <xf numFmtId="0" fontId="0" fillId="10" borderId="39" xfId="2" applyFont="1" applyFill="1" applyBorder="1" applyProtection="1"/>
    <xf numFmtId="0" fontId="0" fillId="11" borderId="40" xfId="2" applyFont="1" applyFill="1" applyBorder="1" applyProtection="1"/>
    <xf numFmtId="0" fontId="0" fillId="12" borderId="40" xfId="2" applyFont="1" applyFill="1" applyBorder="1" applyProtection="1"/>
    <xf numFmtId="0" fontId="0" fillId="13" borderId="40" xfId="2" applyFont="1" applyFill="1" applyBorder="1" applyProtection="1"/>
    <xf numFmtId="0" fontId="1" fillId="2" borderId="41" xfId="2" applyFont="1" applyFill="1" applyBorder="1" applyProtection="1"/>
    <xf numFmtId="0" fontId="2" fillId="0" borderId="42" xfId="0" applyFont="1" applyBorder="1"/>
    <xf numFmtId="10" fontId="2" fillId="10" borderId="43" xfId="2" applyNumberFormat="1" applyFont="1" applyFill="1" applyBorder="1" applyProtection="1"/>
    <xf numFmtId="10" fontId="2" fillId="11" borderId="44" xfId="2" applyNumberFormat="1" applyFont="1" applyFill="1" applyBorder="1" applyProtection="1"/>
    <xf numFmtId="10" fontId="2" fillId="12" borderId="44" xfId="2" applyNumberFormat="1" applyFont="1" applyFill="1" applyBorder="1" applyProtection="1"/>
    <xf numFmtId="10" fontId="2" fillId="13" borderId="44" xfId="2" applyNumberFormat="1" applyFont="1" applyFill="1" applyBorder="1" applyProtection="1"/>
    <xf numFmtId="10" fontId="3" fillId="2" borderId="45" xfId="2" applyNumberFormat="1" applyFont="1" applyFill="1" applyBorder="1" applyProtection="1"/>
    <xf numFmtId="0" fontId="5" fillId="10" borderId="46" xfId="2" applyFill="1" applyBorder="1" applyAlignment="1" applyProtection="1">
      <alignment horizontal="left"/>
    </xf>
    <xf numFmtId="0" fontId="5" fillId="11" borderId="47" xfId="2" applyFill="1" applyBorder="1" applyAlignment="1" applyProtection="1">
      <alignment horizontal="left"/>
    </xf>
    <xf numFmtId="0" fontId="5" fillId="12" borderId="47" xfId="2" applyFill="1" applyBorder="1" applyAlignment="1" applyProtection="1">
      <alignment horizontal="left"/>
    </xf>
    <xf numFmtId="0" fontId="5" fillId="13" borderId="47" xfId="2" applyFill="1" applyBorder="1" applyAlignment="1" applyProtection="1">
      <alignment horizontal="left"/>
    </xf>
    <xf numFmtId="0" fontId="6" fillId="2" borderId="48" xfId="2" applyFont="1" applyFill="1" applyBorder="1" applyAlignment="1" applyProtection="1">
      <alignment horizontal="left"/>
    </xf>
    <xf numFmtId="0" fontId="0" fillId="0" borderId="49" xfId="0" applyBorder="1"/>
    <xf numFmtId="0" fontId="0" fillId="0" borderId="50" xfId="0" applyBorder="1"/>
    <xf numFmtId="0" fontId="4" fillId="0" borderId="20" xfId="0" applyFont="1" applyBorder="1"/>
    <xf numFmtId="9" fontId="0" fillId="10" borderId="51" xfId="2" applyNumberFormat="1" applyFont="1" applyFill="1" applyBorder="1" applyProtection="1"/>
    <xf numFmtId="9" fontId="0" fillId="11" borderId="52" xfId="2" applyNumberFormat="1" applyFont="1" applyFill="1" applyBorder="1" applyProtection="1"/>
    <xf numFmtId="9" fontId="0" fillId="12" borderId="52" xfId="2" applyNumberFormat="1" applyFont="1" applyFill="1" applyBorder="1" applyProtection="1"/>
    <xf numFmtId="9" fontId="0" fillId="13" borderId="52" xfId="2" applyNumberFormat="1" applyFont="1" applyFill="1" applyBorder="1" applyProtection="1"/>
    <xf numFmtId="9" fontId="1" fillId="2" borderId="53" xfId="2" applyNumberFormat="1" applyFont="1" applyFill="1" applyBorder="1" applyProtection="1"/>
    <xf numFmtId="0" fontId="0" fillId="0" borderId="54" xfId="0" applyBorder="1" applyAlignment="1">
      <alignment horizontal="center"/>
    </xf>
    <xf numFmtId="0" fontId="0" fillId="0" borderId="55" xfId="0" applyBorder="1" applyAlignment="1">
      <alignment horizontal="center"/>
    </xf>
    <xf numFmtId="0" fontId="4" fillId="0" borderId="25" xfId="0" applyFont="1" applyBorder="1"/>
    <xf numFmtId="9" fontId="0" fillId="10" borderId="56" xfId="2" applyNumberFormat="1" applyFont="1" applyFill="1" applyBorder="1" applyProtection="1"/>
    <xf numFmtId="9" fontId="0" fillId="11" borderId="57" xfId="2" applyNumberFormat="1" applyFont="1" applyFill="1" applyBorder="1" applyProtection="1"/>
    <xf numFmtId="9" fontId="0" fillId="12" borderId="57" xfId="2" applyNumberFormat="1" applyFont="1" applyFill="1" applyBorder="1" applyProtection="1"/>
    <xf numFmtId="9" fontId="0" fillId="13" borderId="57" xfId="2" applyNumberFormat="1" applyFont="1" applyFill="1" applyBorder="1" applyProtection="1"/>
    <xf numFmtId="9" fontId="1" fillId="2" borderId="58" xfId="2" applyNumberFormat="1" applyFont="1" applyFill="1" applyBorder="1" applyProtection="1"/>
    <xf numFmtId="0" fontId="0" fillId="0" borderId="59" xfId="0" applyBorder="1" applyAlignment="1">
      <alignment horizontal="center"/>
    </xf>
    <xf numFmtId="0" fontId="0" fillId="0" borderId="60" xfId="0" applyBorder="1" applyAlignment="1">
      <alignment horizontal="center"/>
    </xf>
    <xf numFmtId="0" fontId="4" fillId="0" borderId="30" xfId="0" applyFont="1" applyBorder="1"/>
    <xf numFmtId="9" fontId="0" fillId="10" borderId="61" xfId="2" applyNumberFormat="1" applyFont="1" applyFill="1" applyBorder="1" applyProtection="1"/>
    <xf numFmtId="9" fontId="0" fillId="11" borderId="62" xfId="2" applyNumberFormat="1" applyFont="1" applyFill="1" applyBorder="1" applyProtection="1"/>
    <xf numFmtId="9" fontId="0" fillId="12" borderId="62" xfId="2" applyNumberFormat="1" applyFont="1" applyFill="1" applyBorder="1" applyProtection="1"/>
    <xf numFmtId="9" fontId="0" fillId="13" borderId="62" xfId="2" applyNumberFormat="1" applyFont="1" applyFill="1" applyBorder="1" applyProtection="1"/>
    <xf numFmtId="9" fontId="1" fillId="2" borderId="63" xfId="2" applyNumberFormat="1" applyFont="1" applyFill="1" applyBorder="1" applyProtection="1"/>
    <xf numFmtId="0" fontId="0" fillId="0" borderId="64" xfId="0" applyBorder="1" applyAlignment="1">
      <alignment horizontal="center"/>
    </xf>
    <xf numFmtId="0" fontId="0" fillId="0" borderId="65" xfId="0" applyBorder="1" applyAlignment="1">
      <alignment horizontal="center"/>
    </xf>
    <xf numFmtId="0" fontId="0" fillId="0" borderId="42" xfId="0" applyBorder="1"/>
    <xf numFmtId="0" fontId="0" fillId="10" borderId="43" xfId="2" applyFont="1" applyFill="1" applyBorder="1" applyProtection="1"/>
    <xf numFmtId="0" fontId="0" fillId="11" borderId="44" xfId="2" applyFont="1" applyFill="1" applyBorder="1" applyProtection="1"/>
    <xf numFmtId="0" fontId="0" fillId="12" borderId="44" xfId="2" applyFont="1" applyFill="1" applyBorder="1" applyProtection="1"/>
    <xf numFmtId="0" fontId="0" fillId="13" borderId="44" xfId="2" applyFont="1" applyFill="1" applyBorder="1" applyProtection="1"/>
    <xf numFmtId="0" fontId="1" fillId="2" borderId="45" xfId="2" applyFont="1" applyFill="1" applyBorder="1" applyProtection="1"/>
    <xf numFmtId="0" fontId="0" fillId="0" borderId="66" xfId="0" applyBorder="1" applyAlignment="1">
      <alignment horizontal="center"/>
    </xf>
    <xf numFmtId="0" fontId="0" fillId="0" borderId="67" xfId="0" applyBorder="1" applyAlignment="1">
      <alignment horizontal="center"/>
    </xf>
    <xf numFmtId="0" fontId="0" fillId="0" borderId="68" xfId="0" applyBorder="1"/>
    <xf numFmtId="10" fontId="2" fillId="10" borderId="69" xfId="2" applyNumberFormat="1" applyFont="1" applyFill="1" applyBorder="1" applyProtection="1"/>
    <xf numFmtId="0" fontId="2" fillId="10" borderId="69" xfId="2" applyFont="1" applyFill="1" applyBorder="1" applyProtection="1"/>
    <xf numFmtId="0" fontId="2" fillId="11" borderId="44" xfId="2" applyFont="1" applyFill="1" applyBorder="1" applyProtection="1"/>
    <xf numFmtId="0" fontId="2" fillId="12" borderId="44" xfId="2" applyFont="1" applyFill="1" applyBorder="1" applyProtection="1"/>
    <xf numFmtId="0" fontId="2" fillId="13" borderId="44" xfId="2" applyFont="1" applyFill="1" applyBorder="1" applyProtection="1"/>
    <xf numFmtId="0" fontId="3" fillId="2" borderId="45" xfId="2" applyFont="1" applyFill="1" applyBorder="1" applyProtection="1"/>
    <xf numFmtId="0" fontId="0" fillId="0" borderId="0" xfId="0" applyAlignment="1">
      <alignment horizontal="center" vertical="center"/>
    </xf>
    <xf numFmtId="0" fontId="7" fillId="3" borderId="1" xfId="2" applyFont="1" applyFill="1" applyBorder="1" applyAlignment="1" applyProtection="1">
      <alignment horizontal="center" vertical="center"/>
    </xf>
    <xf numFmtId="0" fontId="7" fillId="3" borderId="70" xfId="2" applyFont="1" applyFill="1" applyBorder="1" applyAlignment="1" applyProtection="1">
      <alignment horizontal="center" vertical="center"/>
    </xf>
    <xf numFmtId="0" fontId="5" fillId="4" borderId="2" xfId="2" applyFill="1" applyBorder="1" applyAlignment="1" applyProtection="1">
      <alignment horizontal="center" vertical="center"/>
    </xf>
    <xf numFmtId="10" fontId="5" fillId="4" borderId="4" xfId="2" applyNumberFormat="1" applyFill="1" applyBorder="1" applyAlignment="1" applyProtection="1">
      <alignment horizontal="center" vertical="center"/>
    </xf>
    <xf numFmtId="10" fontId="5" fillId="4" borderId="68" xfId="2" applyNumberFormat="1" applyFill="1" applyBorder="1" applyAlignment="1" applyProtection="1">
      <alignment horizontal="center" vertical="center"/>
    </xf>
    <xf numFmtId="1" fontId="0" fillId="0" borderId="0" xfId="0" applyNumberFormat="1" applyAlignment="1">
      <alignment horizontal="center"/>
    </xf>
    <xf numFmtId="2" fontId="0" fillId="0" borderId="0" xfId="0" applyNumberFormat="1" applyAlignment="1">
      <alignment horizontal="center"/>
    </xf>
    <xf numFmtId="0" fontId="5" fillId="5" borderId="3" xfId="2" applyFill="1" applyBorder="1" applyAlignment="1" applyProtection="1">
      <alignment horizontal="center" vertical="center"/>
    </xf>
    <xf numFmtId="10" fontId="5" fillId="5" borderId="6" xfId="2" applyNumberFormat="1" applyFill="1" applyBorder="1" applyAlignment="1" applyProtection="1">
      <alignment horizontal="center" vertical="center"/>
    </xf>
    <xf numFmtId="10" fontId="5" fillId="5" borderId="0" xfId="2" applyNumberFormat="1" applyFill="1" applyBorder="1" applyAlignment="1" applyProtection="1">
      <alignment horizontal="center" vertical="center"/>
    </xf>
    <xf numFmtId="0" fontId="5" fillId="6" borderId="3" xfId="2" applyBorder="1" applyAlignment="1" applyProtection="1">
      <alignment horizontal="center" vertical="center"/>
    </xf>
    <xf numFmtId="10" fontId="5" fillId="6" borderId="6" xfId="2" applyNumberFormat="1" applyBorder="1" applyAlignment="1" applyProtection="1">
      <alignment horizontal="center" vertical="center"/>
    </xf>
    <xf numFmtId="10" fontId="5" fillId="6" borderId="0" xfId="2" applyNumberFormat="1" applyBorder="1" applyAlignment="1" applyProtection="1">
      <alignment horizontal="center" vertical="center"/>
    </xf>
    <xf numFmtId="0" fontId="0" fillId="8" borderId="42" xfId="0" applyFill="1" applyBorder="1" applyAlignment="1">
      <alignment horizontal="center"/>
    </xf>
    <xf numFmtId="0" fontId="0" fillId="8" borderId="71" xfId="0" applyFill="1" applyBorder="1" applyAlignment="1">
      <alignment horizontal="center"/>
    </xf>
    <xf numFmtId="10" fontId="0" fillId="8" borderId="42" xfId="0" applyNumberFormat="1" applyFill="1" applyBorder="1" applyAlignment="1">
      <alignment horizontal="center"/>
    </xf>
    <xf numFmtId="0" fontId="8" fillId="0" borderId="0" xfId="0" applyFont="1" applyAlignment="1">
      <alignment vertical="center"/>
    </xf>
    <xf numFmtId="0" fontId="8" fillId="0" borderId="0" xfId="0" applyFont="1" applyAlignment="1">
      <alignment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vertical="center" wrapText="1"/>
    </xf>
    <xf numFmtId="0" fontId="8" fillId="10" borderId="72" xfId="0" applyFont="1" applyFill="1" applyBorder="1" applyAlignment="1">
      <alignment horizontal="center" vertical="center" wrapText="1"/>
    </xf>
    <xf numFmtId="0" fontId="8" fillId="10" borderId="73" xfId="0" applyFont="1" applyFill="1" applyBorder="1" applyAlignment="1">
      <alignment horizontal="center" vertical="center" wrapText="1"/>
    </xf>
    <xf numFmtId="0" fontId="8" fillId="11" borderId="72" xfId="0" applyFont="1" applyFill="1" applyBorder="1" applyAlignment="1">
      <alignment horizontal="center" vertical="center" wrapText="1"/>
    </xf>
    <xf numFmtId="0" fontId="8" fillId="11" borderId="73" xfId="0" applyFont="1" applyFill="1" applyBorder="1" applyAlignment="1">
      <alignment horizontal="center" vertical="center" wrapText="1"/>
    </xf>
    <xf numFmtId="0" fontId="8" fillId="12" borderId="72" xfId="0" applyFont="1" applyFill="1" applyBorder="1" applyAlignment="1">
      <alignment horizontal="center" vertical="center" wrapText="1"/>
    </xf>
    <xf numFmtId="0" fontId="8" fillId="12" borderId="73" xfId="0" applyFont="1" applyFill="1" applyBorder="1" applyAlignment="1">
      <alignment horizontal="center" vertical="center" wrapText="1"/>
    </xf>
    <xf numFmtId="49" fontId="0" fillId="16" borderId="54" xfId="0" applyNumberFormat="1" applyFill="1" applyBorder="1" applyAlignment="1">
      <alignment horizontal="center" vertical="center" wrapText="1"/>
    </xf>
    <xf numFmtId="0" fontId="0" fillId="10" borderId="74" xfId="0" applyFill="1" applyBorder="1" applyAlignment="1">
      <alignment horizontal="center" vertical="center" wrapText="1"/>
    </xf>
    <xf numFmtId="0" fontId="0" fillId="10" borderId="55" xfId="0" applyFill="1" applyBorder="1" applyAlignment="1">
      <alignment horizontal="center" vertical="center" wrapText="1"/>
    </xf>
    <xf numFmtId="0" fontId="0" fillId="11" borderId="74" xfId="0" applyFill="1" applyBorder="1" applyAlignment="1">
      <alignment horizontal="center" vertical="center" wrapText="1"/>
    </xf>
    <xf numFmtId="0" fontId="0" fillId="12" borderId="74" xfId="0" applyFill="1" applyBorder="1" applyAlignment="1">
      <alignment horizontal="center" vertical="center" wrapText="1"/>
    </xf>
    <xf numFmtId="0" fontId="0" fillId="0" borderId="0" xfId="0" applyAlignment="1">
      <alignment horizontal="center" vertical="center" wrapText="1"/>
    </xf>
    <xf numFmtId="0" fontId="0" fillId="10" borderId="75" xfId="0" applyFill="1" applyBorder="1" applyAlignment="1">
      <alignment horizontal="center" vertical="center" wrapText="1"/>
    </xf>
    <xf numFmtId="0" fontId="0" fillId="10" borderId="65" xfId="0" applyFill="1" applyBorder="1" applyAlignment="1">
      <alignment horizontal="center" vertical="center" wrapText="1"/>
    </xf>
    <xf numFmtId="0" fontId="0" fillId="11" borderId="75" xfId="0" applyFill="1" applyBorder="1" applyAlignment="1">
      <alignment horizontal="center" vertical="center" wrapText="1"/>
    </xf>
    <xf numFmtId="0" fontId="0" fillId="12" borderId="75" xfId="0" applyFill="1" applyBorder="1" applyAlignment="1">
      <alignment horizontal="center" vertical="center" wrapText="1"/>
    </xf>
    <xf numFmtId="49" fontId="0" fillId="16" borderId="76" xfId="0" applyNumberFormat="1" applyFill="1" applyBorder="1" applyAlignment="1">
      <alignment horizontal="center" vertical="center" wrapText="1"/>
    </xf>
    <xf numFmtId="49" fontId="0" fillId="16" borderId="59" xfId="0" applyNumberFormat="1" applyFill="1" applyBorder="1" applyAlignment="1">
      <alignment horizontal="center" vertical="center" wrapText="1"/>
    </xf>
    <xf numFmtId="49" fontId="0" fillId="16" borderId="64" xfId="0" applyNumberFormat="1" applyFill="1" applyBorder="1" applyAlignment="1">
      <alignment horizontal="center" vertical="center" wrapText="1"/>
    </xf>
    <xf numFmtId="49" fontId="0" fillId="15" borderId="59" xfId="0" applyNumberFormat="1" applyFill="1" applyBorder="1" applyAlignment="1">
      <alignment horizontal="center" vertical="center" wrapText="1"/>
    </xf>
    <xf numFmtId="0" fontId="0" fillId="10" borderId="77" xfId="0" applyFill="1" applyBorder="1" applyAlignment="1">
      <alignment horizontal="center" vertical="center" wrapText="1"/>
    </xf>
    <xf numFmtId="0" fontId="0" fillId="10" borderId="78" xfId="0" applyFill="1" applyBorder="1" applyAlignment="1">
      <alignment horizontal="center" vertical="center" wrapText="1"/>
    </xf>
    <xf numFmtId="0" fontId="0" fillId="11" borderId="77" xfId="0" applyFill="1" applyBorder="1" applyAlignment="1">
      <alignment horizontal="center" vertical="center" wrapText="1"/>
    </xf>
    <xf numFmtId="0" fontId="0" fillId="11" borderId="78" xfId="0" applyFill="1" applyBorder="1" applyAlignment="1">
      <alignment horizontal="center" vertical="center" wrapText="1"/>
    </xf>
    <xf numFmtId="0" fontId="0" fillId="12" borderId="77" xfId="0" applyFill="1" applyBorder="1" applyAlignment="1">
      <alignment horizontal="center" vertical="center" wrapText="1"/>
    </xf>
    <xf numFmtId="0" fontId="0" fillId="12" borderId="65" xfId="0" applyFill="1" applyBorder="1" applyAlignment="1">
      <alignment horizontal="center" vertical="center" wrapText="1"/>
    </xf>
    <xf numFmtId="0" fontId="0" fillId="10" borderId="79" xfId="0" applyFill="1" applyBorder="1" applyAlignment="1">
      <alignment horizontal="center" vertical="center" wrapText="1"/>
    </xf>
    <xf numFmtId="0" fontId="0" fillId="11" borderId="80"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60" xfId="0" applyFill="1" applyBorder="1" applyAlignment="1">
      <alignment horizontal="center" vertical="center" wrapText="1"/>
    </xf>
    <xf numFmtId="0" fontId="0" fillId="11" borderId="0" xfId="0" applyFill="1" applyAlignment="1">
      <alignment horizontal="center" vertical="center" wrapText="1"/>
    </xf>
    <xf numFmtId="0" fontId="0" fillId="12" borderId="81" xfId="0" applyFill="1" applyBorder="1" applyAlignment="1">
      <alignment horizontal="center" vertical="center" wrapText="1"/>
    </xf>
    <xf numFmtId="49" fontId="0" fillId="16" borderId="82" xfId="0" applyNumberFormat="1" applyFill="1" applyBorder="1" applyAlignment="1">
      <alignment horizontal="center" vertical="center" wrapText="1"/>
    </xf>
    <xf numFmtId="0" fontId="0" fillId="11" borderId="83" xfId="0" applyFill="1" applyBorder="1" applyAlignment="1">
      <alignment horizontal="center" vertical="center" wrapText="1"/>
    </xf>
    <xf numFmtId="0" fontId="0" fillId="12" borderId="84" xfId="0" applyFill="1" applyBorder="1" applyAlignment="1">
      <alignment horizontal="center" vertical="center" wrapText="1"/>
    </xf>
    <xf numFmtId="49" fontId="0" fillId="16" borderId="75" xfId="0" applyNumberFormat="1" applyFill="1" applyBorder="1" applyAlignment="1">
      <alignment horizontal="center" vertical="center" wrapText="1"/>
    </xf>
    <xf numFmtId="0" fontId="0" fillId="10" borderId="82" xfId="0" applyFill="1" applyBorder="1" applyAlignment="1">
      <alignment horizontal="center" vertical="center" wrapText="1"/>
    </xf>
    <xf numFmtId="0" fontId="0" fillId="11" borderId="85" xfId="0" applyFill="1" applyBorder="1" applyAlignment="1">
      <alignment horizontal="center" vertical="center" wrapText="1"/>
    </xf>
    <xf numFmtId="49" fontId="0" fillId="15" borderId="82" xfId="0" applyNumberFormat="1" applyFill="1" applyBorder="1" applyAlignment="1">
      <alignment horizontal="center" vertical="center" wrapText="1"/>
    </xf>
    <xf numFmtId="0" fontId="0" fillId="11" borderId="86" xfId="0" applyFill="1" applyBorder="1" applyAlignment="1">
      <alignment horizontal="center" vertical="center" wrapText="1"/>
    </xf>
    <xf numFmtId="0" fontId="0" fillId="11" borderId="65"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73" xfId="0" applyFill="1" applyBorder="1" applyAlignment="1">
      <alignment horizontal="center" vertical="center" wrapText="1"/>
    </xf>
    <xf numFmtId="0" fontId="0" fillId="12" borderId="87" xfId="0" applyFill="1" applyBorder="1" applyAlignment="1">
      <alignment horizontal="center" vertical="center" wrapText="1"/>
    </xf>
    <xf numFmtId="0" fontId="0" fillId="11" borderId="68"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83" xfId="0" applyFill="1" applyBorder="1" applyAlignment="1">
      <alignment horizontal="center" vertical="center" wrapText="1"/>
    </xf>
    <xf numFmtId="49" fontId="0" fillId="10" borderId="77" xfId="0" applyNumberFormat="1" applyFill="1" applyBorder="1" applyAlignment="1">
      <alignment horizontal="center" vertical="center" wrapText="1"/>
    </xf>
    <xf numFmtId="49" fontId="0" fillId="11" borderId="86" xfId="0" applyNumberFormat="1" applyFill="1" applyBorder="1" applyAlignment="1">
      <alignment horizontal="center" vertical="center" wrapText="1"/>
    </xf>
    <xf numFmtId="49" fontId="0" fillId="16" borderId="88" xfId="0" applyNumberFormat="1" applyFill="1" applyBorder="1" applyAlignment="1">
      <alignment horizontal="center" vertical="center" wrapText="1"/>
    </xf>
    <xf numFmtId="0" fontId="0" fillId="10" borderId="89" xfId="0" applyFill="1" applyBorder="1" applyAlignment="1">
      <alignment horizontal="center" vertical="center" wrapText="1"/>
    </xf>
    <xf numFmtId="0" fontId="0" fillId="11" borderId="4" xfId="0" applyFill="1" applyBorder="1" applyAlignment="1">
      <alignment horizontal="center" vertical="center" wrapText="1"/>
    </xf>
    <xf numFmtId="0" fontId="0" fillId="10" borderId="87" xfId="0" applyFill="1" applyBorder="1" applyAlignment="1">
      <alignment horizontal="center" vertical="center" wrapText="1"/>
    </xf>
    <xf numFmtId="0" fontId="0" fillId="11" borderId="87" xfId="0" applyFill="1" applyBorder="1" applyAlignment="1">
      <alignment horizontal="center" vertical="center" wrapText="1"/>
    </xf>
    <xf numFmtId="0" fontId="0" fillId="10" borderId="83" xfId="0" applyFill="1" applyBorder="1" applyAlignment="1">
      <alignment horizontal="center" vertical="center" wrapText="1"/>
    </xf>
    <xf numFmtId="49" fontId="0" fillId="0" borderId="0" xfId="0" applyNumberFormat="1" applyAlignment="1">
      <alignment horizontal="center" vertical="center" wrapText="1"/>
    </xf>
    <xf numFmtId="49" fontId="0" fillId="15" borderId="90" xfId="0" applyNumberFormat="1" applyFill="1" applyBorder="1" applyAlignment="1">
      <alignment horizontal="center" vertical="center" wrapText="1"/>
    </xf>
    <xf numFmtId="0" fontId="0" fillId="12" borderId="91" xfId="0" applyFill="1" applyBorder="1" applyAlignment="1">
      <alignment horizontal="center" vertical="center" wrapText="1"/>
    </xf>
    <xf numFmtId="0" fontId="0" fillId="12" borderId="78" xfId="0" applyFill="1" applyBorder="1" applyAlignment="1">
      <alignment horizontal="center" vertical="center" wrapText="1"/>
    </xf>
    <xf numFmtId="0" fontId="0" fillId="15" borderId="42" xfId="0" applyFill="1" applyBorder="1" applyAlignment="1">
      <alignment horizontal="center" vertical="center" wrapText="1"/>
    </xf>
    <xf numFmtId="49" fontId="0" fillId="10" borderId="74" xfId="0" applyNumberFormat="1" applyFill="1" applyBorder="1" applyAlignment="1">
      <alignment horizontal="center" vertical="center" wrapText="1"/>
    </xf>
    <xf numFmtId="49" fontId="0" fillId="11" borderId="74" xfId="0" applyNumberFormat="1" applyFill="1" applyBorder="1" applyAlignment="1">
      <alignment horizontal="center" vertical="center" wrapText="1"/>
    </xf>
    <xf numFmtId="0" fontId="0" fillId="11" borderId="79" xfId="0" applyFill="1" applyBorder="1" applyAlignment="1">
      <alignment horizontal="center" vertical="center" wrapText="1"/>
    </xf>
    <xf numFmtId="49" fontId="0" fillId="12" borderId="74" xfId="0" applyNumberFormat="1" applyFill="1" applyBorder="1" applyAlignment="1">
      <alignment horizontal="center" vertical="center" wrapText="1"/>
    </xf>
    <xf numFmtId="0" fontId="0" fillId="12" borderId="79" xfId="0" applyFill="1" applyBorder="1" applyAlignment="1">
      <alignment horizontal="center" vertical="center" wrapText="1"/>
    </xf>
    <xf numFmtId="9" fontId="0" fillId="0" borderId="0" xfId="1" applyFont="1" applyBorder="1" applyAlignment="1" applyProtection="1">
      <alignment vertical="center" wrapText="1"/>
    </xf>
    <xf numFmtId="2" fontId="0" fillId="0" borderId="0" xfId="0" applyNumberFormat="1" applyAlignment="1">
      <alignment horizontal="center" vertical="center"/>
    </xf>
    <xf numFmtId="0" fontId="0" fillId="4" borderId="42" xfId="0" applyFill="1" applyBorder="1" applyAlignment="1">
      <alignment horizontal="center" vertical="center"/>
    </xf>
    <xf numFmtId="0" fontId="0" fillId="4" borderId="74" xfId="0" applyFill="1" applyBorder="1" applyAlignment="1">
      <alignment horizontal="center" vertical="center" wrapText="1"/>
    </xf>
    <xf numFmtId="0" fontId="2" fillId="4" borderId="93" xfId="0" applyFont="1" applyFill="1" applyBorder="1" applyAlignment="1">
      <alignment horizontal="center" vertical="center"/>
    </xf>
    <xf numFmtId="0" fontId="0" fillId="4" borderId="79" xfId="0" applyFill="1" applyBorder="1" applyAlignment="1">
      <alignment horizontal="center" vertical="center"/>
    </xf>
    <xf numFmtId="0" fontId="0" fillId="4" borderId="59" xfId="0" applyFill="1" applyBorder="1" applyAlignment="1">
      <alignment horizontal="center" vertical="center"/>
    </xf>
    <xf numFmtId="0" fontId="0" fillId="4" borderId="94" xfId="0" applyFill="1" applyBorder="1" applyAlignment="1">
      <alignment horizontal="center" vertical="center"/>
    </xf>
    <xf numFmtId="0" fontId="0" fillId="4" borderId="60" xfId="0" applyFill="1" applyBorder="1" applyAlignment="1">
      <alignment horizontal="center" vertical="center" wrapText="1"/>
    </xf>
    <xf numFmtId="0" fontId="0" fillId="4" borderId="60" xfId="0" applyFill="1" applyBorder="1" applyAlignment="1">
      <alignment horizontal="center" vertical="center"/>
    </xf>
    <xf numFmtId="0" fontId="2" fillId="18" borderId="90" xfId="0" applyFont="1" applyFill="1" applyBorder="1" applyAlignment="1">
      <alignment horizontal="center" vertical="center"/>
    </xf>
    <xf numFmtId="10" fontId="2" fillId="18" borderId="95" xfId="0" applyNumberFormat="1" applyFont="1" applyFill="1" applyBorder="1" applyAlignment="1">
      <alignment horizontal="center" vertical="center"/>
    </xf>
    <xf numFmtId="0" fontId="0" fillId="18" borderId="78" xfId="0" applyFill="1" applyBorder="1" applyAlignment="1">
      <alignment horizontal="center" vertical="center"/>
    </xf>
    <xf numFmtId="0" fontId="0" fillId="4" borderId="88" xfId="0" applyFill="1" applyBorder="1" applyAlignment="1">
      <alignment horizontal="center" vertical="center"/>
    </xf>
    <xf numFmtId="9" fontId="0" fillId="19" borderId="0" xfId="0" applyNumberFormat="1" applyFill="1"/>
    <xf numFmtId="0" fontId="0" fillId="5" borderId="74"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4" xfId="0" applyFill="1" applyBorder="1" applyAlignment="1">
      <alignment horizontal="center" vertical="center" wrapText="1"/>
    </xf>
    <xf numFmtId="0" fontId="2" fillId="5" borderId="72" xfId="0" applyFont="1" applyFill="1" applyBorder="1" applyAlignment="1">
      <alignment horizontal="center" vertical="center" wrapText="1"/>
    </xf>
    <xf numFmtId="0" fontId="2" fillId="5" borderId="4" xfId="0" applyFont="1" applyFill="1" applyBorder="1" applyAlignment="1">
      <alignment horizontal="center" vertical="center" wrapText="1"/>
    </xf>
    <xf numFmtId="10" fontId="2" fillId="5" borderId="72" xfId="1" applyNumberFormat="1" applyFont="1" applyFill="1" applyBorder="1" applyAlignment="1" applyProtection="1">
      <alignment horizontal="center" vertical="center" wrapText="1"/>
    </xf>
    <xf numFmtId="0" fontId="2" fillId="5" borderId="42"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0" borderId="94" xfId="0" applyBorder="1"/>
    <xf numFmtId="9" fontId="0" fillId="20" borderId="83" xfId="0" applyNumberFormat="1"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0" fillId="6" borderId="96" xfId="0" applyFill="1" applyBorder="1" applyAlignment="1">
      <alignment horizontal="center" vertical="center"/>
    </xf>
    <xf numFmtId="0" fontId="2" fillId="6" borderId="59" xfId="0" applyFont="1" applyFill="1" applyBorder="1" applyAlignment="1">
      <alignment horizontal="center" vertical="center"/>
    </xf>
    <xf numFmtId="0" fontId="2" fillId="6" borderId="94" xfId="0" applyFont="1" applyFill="1" applyBorder="1" applyAlignment="1">
      <alignment horizontal="center" vertical="center"/>
    </xf>
    <xf numFmtId="0" fontId="0" fillId="6" borderId="60" xfId="0" applyFill="1" applyBorder="1" applyAlignment="1">
      <alignment horizontal="center" vertical="center"/>
    </xf>
    <xf numFmtId="0" fontId="0" fillId="6" borderId="59" xfId="0" applyFill="1" applyBorder="1" applyAlignment="1">
      <alignment horizontal="center" vertical="center"/>
    </xf>
    <xf numFmtId="0" fontId="0" fillId="6" borderId="94" xfId="0" applyFill="1" applyBorder="1" applyAlignment="1">
      <alignment horizontal="center" vertical="center"/>
    </xf>
    <xf numFmtId="0" fontId="0" fillId="6" borderId="60" xfId="0" applyFill="1" applyBorder="1" applyAlignment="1">
      <alignment horizontal="center" vertical="center" wrapText="1"/>
    </xf>
    <xf numFmtId="0" fontId="0" fillId="6" borderId="75" xfId="0" applyFill="1" applyBorder="1" applyAlignment="1">
      <alignment horizontal="center" vertical="center"/>
    </xf>
    <xf numFmtId="0" fontId="0" fillId="6" borderId="97" xfId="0" applyFill="1" applyBorder="1" applyAlignment="1">
      <alignment horizontal="center" vertical="center"/>
    </xf>
    <xf numFmtId="0" fontId="0" fillId="6" borderId="65" xfId="0" applyFill="1" applyBorder="1" applyAlignment="1">
      <alignment horizontal="center" vertical="center"/>
    </xf>
    <xf numFmtId="0" fontId="2" fillId="6" borderId="77" xfId="0" applyFont="1" applyFill="1" applyBorder="1" applyAlignment="1">
      <alignment horizontal="center" vertical="center"/>
    </xf>
    <xf numFmtId="0" fontId="2" fillId="6" borderId="94" xfId="0" applyFont="1" applyFill="1" applyBorder="1" applyAlignment="1">
      <alignment vertical="center"/>
    </xf>
    <xf numFmtId="0" fontId="2" fillId="6" borderId="98" xfId="0" applyFont="1" applyFill="1" applyBorder="1" applyAlignment="1">
      <alignment horizontal="center" vertical="center"/>
    </xf>
    <xf numFmtId="10" fontId="2" fillId="6" borderId="95" xfId="1" applyNumberFormat="1" applyFont="1" applyFill="1" applyBorder="1" applyAlignment="1" applyProtection="1">
      <alignment horizontal="center" vertical="center"/>
    </xf>
    <xf numFmtId="0" fontId="0" fillId="6" borderId="78" xfId="0" applyFill="1" applyBorder="1" applyAlignment="1">
      <alignment horizontal="center" vertical="center"/>
    </xf>
    <xf numFmtId="0" fontId="0" fillId="6" borderId="88" xfId="0" applyFill="1" applyBorder="1" applyAlignment="1">
      <alignment horizontal="center" vertical="center"/>
    </xf>
    <xf numFmtId="0" fontId="0" fillId="6" borderId="6" xfId="0" applyFill="1" applyBorder="1" applyAlignment="1">
      <alignment horizontal="center" vertical="center"/>
    </xf>
    <xf numFmtId="0" fontId="0" fillId="11" borderId="82" xfId="0" applyFill="1" applyBorder="1" applyAlignment="1">
      <alignment horizontal="center" vertical="center" wrapText="1"/>
    </xf>
    <xf numFmtId="0" fontId="2" fillId="18" borderId="95" xfId="0" applyFont="1" applyFill="1" applyBorder="1" applyAlignment="1">
      <alignment horizontal="center" vertical="center"/>
    </xf>
    <xf numFmtId="2" fontId="0" fillId="12" borderId="82" xfId="0" applyNumberFormat="1" applyFill="1" applyBorder="1" applyAlignment="1">
      <alignment horizontal="center" vertical="center" wrapText="1"/>
    </xf>
    <xf numFmtId="0" fontId="1" fillId="7" borderId="2" xfId="2" applyFont="1" applyFill="1" applyBorder="1" applyAlignment="1" applyProtection="1">
      <alignment horizontal="center" vertical="center"/>
    </xf>
    <xf numFmtId="0" fontId="1" fillId="8" borderId="2" xfId="2" applyFont="1" applyFill="1" applyBorder="1" applyAlignment="1" applyProtection="1">
      <alignment horizontal="center" vertical="center"/>
    </xf>
    <xf numFmtId="0" fontId="1" fillId="9" borderId="2" xfId="2" applyFont="1" applyFill="1" applyBorder="1" applyAlignment="1" applyProtection="1">
      <alignment horizontal="center" vertical="center"/>
    </xf>
    <xf numFmtId="0" fontId="0" fillId="0" borderId="15" xfId="0" applyBorder="1" applyAlignment="1">
      <alignment horizontal="center" vertical="center"/>
    </xf>
    <xf numFmtId="0" fontId="0" fillId="0" borderId="2" xfId="0" applyBorder="1" applyAlignment="1">
      <alignment horizontal="center"/>
    </xf>
    <xf numFmtId="0" fontId="8" fillId="14" borderId="42" xfId="0" applyFont="1" applyFill="1" applyBorder="1" applyAlignment="1">
      <alignment horizontal="center" vertical="center" wrapText="1"/>
    </xf>
    <xf numFmtId="9" fontId="0" fillId="10" borderId="38" xfId="1" applyFont="1" applyFill="1" applyBorder="1" applyAlignment="1" applyProtection="1">
      <alignment horizontal="center" vertical="center" wrapText="1"/>
    </xf>
    <xf numFmtId="9" fontId="0" fillId="11" borderId="38" xfId="1" applyFont="1" applyFill="1" applyBorder="1" applyAlignment="1" applyProtection="1">
      <alignment horizontal="center" vertical="center" wrapText="1"/>
    </xf>
    <xf numFmtId="9" fontId="0" fillId="12" borderId="38" xfId="1" applyFont="1" applyFill="1" applyBorder="1" applyAlignment="1" applyProtection="1">
      <alignment horizontal="center" vertical="center" wrapText="1"/>
    </xf>
    <xf numFmtId="0" fontId="0" fillId="0" borderId="0" xfId="0" applyAlignment="1">
      <alignment horizontal="center" vertical="center"/>
    </xf>
    <xf numFmtId="0" fontId="8" fillId="14" borderId="42" xfId="0" applyFont="1" applyFill="1" applyBorder="1" applyAlignment="1">
      <alignment horizontal="center" vertical="center"/>
    </xf>
    <xf numFmtId="49" fontId="8" fillId="15" borderId="42" xfId="0" applyNumberFormat="1"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2" borderId="42" xfId="0" applyFont="1" applyFill="1" applyBorder="1" applyAlignment="1">
      <alignment horizontal="center" vertical="center" wrapText="1"/>
    </xf>
    <xf numFmtId="0" fontId="11" fillId="5" borderId="42" xfId="0" applyFont="1" applyFill="1" applyBorder="1" applyAlignment="1">
      <alignment horizontal="center" vertical="center" wrapText="1"/>
    </xf>
    <xf numFmtId="0" fontId="0" fillId="5" borderId="42" xfId="0" applyFill="1" applyBorder="1" applyAlignment="1">
      <alignment horizontal="center" vertical="center" wrapText="1"/>
    </xf>
    <xf numFmtId="0" fontId="12" fillId="6" borderId="2" xfId="0" applyFont="1" applyFill="1" applyBorder="1" applyAlignment="1">
      <alignment horizontal="center"/>
    </xf>
    <xf numFmtId="0" fontId="0" fillId="6" borderId="79" xfId="0" applyFill="1" applyBorder="1" applyAlignment="1">
      <alignment horizontal="center" vertical="center"/>
    </xf>
    <xf numFmtId="0" fontId="10" fillId="17" borderId="72" xfId="0" applyFont="1" applyFill="1" applyBorder="1" applyAlignment="1">
      <alignment horizontal="center" vertical="center"/>
    </xf>
    <xf numFmtId="0" fontId="11" fillId="18" borderId="0" xfId="0" applyFont="1" applyFill="1" applyAlignment="1">
      <alignment horizontal="center"/>
    </xf>
    <xf numFmtId="0" fontId="0" fillId="4" borderId="92" xfId="0" applyFill="1" applyBorder="1" applyAlignment="1">
      <alignment horizontal="center" vertical="center"/>
    </xf>
    <xf numFmtId="0" fontId="2" fillId="18" borderId="95" xfId="0" applyFont="1" applyFill="1" applyBorder="1" applyAlignment="1">
      <alignment horizontal="center" vertical="center"/>
    </xf>
  </cellXfs>
  <cellStyles count="3">
    <cellStyle name="Normal" xfId="0" builtinId="0"/>
    <cellStyle name="Pourcentage" xfId="1" builtinId="5"/>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activeCellId="1" sqref="F4:F7 E3"/>
    </sheetView>
  </sheetViews>
  <sheetFormatPr defaultRowHeight="15"/>
  <cols>
    <col min="1" max="1" width="45.7109375" customWidth="1"/>
    <col min="2" max="1025" width="9" customWidth="1"/>
  </cols>
  <sheetData>
    <row r="1" spans="1:5">
      <c r="A1" s="1"/>
    </row>
    <row r="2" spans="1:5">
      <c r="A2" s="1"/>
      <c r="B2" t="s">
        <v>0</v>
      </c>
      <c r="C2" t="s">
        <v>1</v>
      </c>
      <c r="D2" t="s">
        <v>2</v>
      </c>
      <c r="E2" t="s">
        <v>3</v>
      </c>
    </row>
    <row r="3" spans="1:5">
      <c r="A3" s="1" t="s">
        <v>4</v>
      </c>
      <c r="E3">
        <v>3</v>
      </c>
    </row>
    <row r="4" spans="1:5">
      <c r="A4" s="1" t="s">
        <v>5</v>
      </c>
      <c r="E4">
        <v>3</v>
      </c>
    </row>
    <row r="5" spans="1:5" ht="30">
      <c r="A5" s="1" t="s">
        <v>6</v>
      </c>
      <c r="E5">
        <v>3</v>
      </c>
    </row>
    <row r="6" spans="1:5">
      <c r="A6" s="1" t="s">
        <v>7</v>
      </c>
      <c r="E6">
        <v>2</v>
      </c>
    </row>
    <row r="7" spans="1:5">
      <c r="A7" s="1" t="s">
        <v>8</v>
      </c>
      <c r="E7">
        <v>2</v>
      </c>
    </row>
    <row r="8" spans="1:5">
      <c r="A8" s="1" t="s">
        <v>9</v>
      </c>
      <c r="E8">
        <v>2</v>
      </c>
    </row>
    <row r="9" spans="1:5" ht="45">
      <c r="A9" s="1" t="s">
        <v>10</v>
      </c>
      <c r="E9">
        <v>3</v>
      </c>
    </row>
    <row r="10" spans="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c r="A15" s="1" t="s">
        <v>16</v>
      </c>
      <c r="E15">
        <v>2</v>
      </c>
    </row>
    <row r="16" spans="1:5">
      <c r="A16" s="1" t="s">
        <v>17</v>
      </c>
      <c r="E16">
        <v>3</v>
      </c>
    </row>
    <row r="17" spans="1:5" ht="30">
      <c r="A17" s="1" t="s">
        <v>18</v>
      </c>
      <c r="E17">
        <v>2</v>
      </c>
    </row>
    <row r="18" spans="1:5">
      <c r="A18" s="1" t="s">
        <v>19</v>
      </c>
      <c r="E18">
        <v>1</v>
      </c>
    </row>
    <row r="19" spans="1:5">
      <c r="A19" s="1" t="s">
        <v>20</v>
      </c>
      <c r="E19">
        <v>2</v>
      </c>
    </row>
    <row r="20" spans="1:5">
      <c r="A20" t="s">
        <v>21</v>
      </c>
      <c r="E20">
        <v>3</v>
      </c>
    </row>
    <row r="21" spans="1:5">
      <c r="A21" t="s">
        <v>22</v>
      </c>
      <c r="B21">
        <f>SUMPRODUCT(B$3:B$20,$E$3:$E$20)</f>
        <v>0</v>
      </c>
      <c r="C21">
        <f>SUMPRODUCT(C$3:C$20,$E$3:$E$20)</f>
        <v>0</v>
      </c>
      <c r="D21">
        <f>SUMPRODUCT(D$3:D$20,$E$3:$E$20)</f>
        <v>0</v>
      </c>
    </row>
    <row r="22" spans="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activeCellId="1" sqref="F4:F7 E3"/>
    </sheetView>
  </sheetViews>
  <sheetFormatPr defaultRowHeight="15"/>
  <cols>
    <col min="1" max="1" width="45.7109375" customWidth="1"/>
    <col min="2" max="1025" width="9" customWidth="1"/>
  </cols>
  <sheetData>
    <row r="2" spans="1:5">
      <c r="B2" t="s">
        <v>0</v>
      </c>
      <c r="C2" t="s">
        <v>1</v>
      </c>
      <c r="D2" t="s">
        <v>2</v>
      </c>
      <c r="E2" t="s">
        <v>3</v>
      </c>
    </row>
    <row r="3" spans="1:5" ht="30">
      <c r="A3" s="1" t="s">
        <v>12</v>
      </c>
      <c r="E3">
        <v>3</v>
      </c>
    </row>
    <row r="4" spans="1:5" ht="45">
      <c r="A4" s="1" t="s">
        <v>24</v>
      </c>
      <c r="E4">
        <v>4</v>
      </c>
    </row>
    <row r="5" spans="1:5">
      <c r="A5" s="1" t="s">
        <v>25</v>
      </c>
      <c r="E5">
        <v>2</v>
      </c>
    </row>
    <row r="6" spans="1:5">
      <c r="A6" s="1" t="s">
        <v>26</v>
      </c>
      <c r="E6">
        <v>5</v>
      </c>
    </row>
    <row r="7" spans="1:5" ht="30">
      <c r="A7" s="1" t="s">
        <v>27</v>
      </c>
      <c r="E7">
        <v>3</v>
      </c>
    </row>
    <row r="8" spans="1:5">
      <c r="A8" s="1" t="s">
        <v>28</v>
      </c>
      <c r="E8">
        <v>2</v>
      </c>
    </row>
    <row r="9" spans="1:5" ht="30">
      <c r="A9" s="1" t="s">
        <v>29</v>
      </c>
      <c r="E9">
        <v>2</v>
      </c>
    </row>
    <row r="10" spans="1:5" ht="45">
      <c r="A10" s="1" t="s">
        <v>30</v>
      </c>
      <c r="E10">
        <v>3</v>
      </c>
    </row>
    <row r="11" spans="1:5" ht="30">
      <c r="A11" s="1" t="s">
        <v>31</v>
      </c>
      <c r="E11">
        <v>5</v>
      </c>
    </row>
    <row r="12" spans="1:5">
      <c r="A12" s="1" t="s">
        <v>32</v>
      </c>
      <c r="E12">
        <v>3</v>
      </c>
    </row>
    <row r="13" spans="1:5">
      <c r="A13" s="1" t="s">
        <v>33</v>
      </c>
      <c r="E13">
        <v>3</v>
      </c>
    </row>
    <row r="14" spans="1:5" ht="45">
      <c r="A14" s="1" t="s">
        <v>34</v>
      </c>
      <c r="E14">
        <v>3</v>
      </c>
    </row>
    <row r="15" spans="1:5" ht="30">
      <c r="A15" s="1" t="s">
        <v>35</v>
      </c>
      <c r="E15">
        <v>3</v>
      </c>
    </row>
    <row r="16" spans="1:5">
      <c r="A16" s="1" t="s">
        <v>36</v>
      </c>
      <c r="E16">
        <v>2</v>
      </c>
    </row>
    <row r="17" spans="1:5">
      <c r="A17" s="1" t="s">
        <v>37</v>
      </c>
      <c r="E17">
        <v>4</v>
      </c>
    </row>
    <row r="18" spans="1:5">
      <c r="A18" s="1" t="s">
        <v>38</v>
      </c>
      <c r="E18">
        <v>3</v>
      </c>
    </row>
    <row r="19" spans="1:5">
      <c r="A19" s="1" t="s">
        <v>39</v>
      </c>
      <c r="E19">
        <v>3</v>
      </c>
    </row>
    <row r="20" spans="1:5">
      <c r="A20" s="1" t="s">
        <v>40</v>
      </c>
      <c r="E20">
        <v>3</v>
      </c>
    </row>
    <row r="21" spans="1:5" ht="30">
      <c r="A21" s="1" t="s">
        <v>41</v>
      </c>
      <c r="E21">
        <v>3</v>
      </c>
    </row>
    <row r="22" spans="1:5" ht="30">
      <c r="A22" s="1" t="s">
        <v>42</v>
      </c>
      <c r="E22">
        <v>2</v>
      </c>
    </row>
    <row r="23" spans="1:5">
      <c r="A23" s="1" t="s">
        <v>43</v>
      </c>
      <c r="E23">
        <v>1</v>
      </c>
    </row>
    <row r="24" spans="1:5">
      <c r="A24" s="1" t="s">
        <v>44</v>
      </c>
      <c r="E24">
        <v>2</v>
      </c>
    </row>
    <row r="25" spans="1:5">
      <c r="A25" t="s">
        <v>22</v>
      </c>
      <c r="B25">
        <f>SUMPRODUCT(B$3:B$24,$E$3:$E$24)</f>
        <v>0</v>
      </c>
      <c r="C25">
        <f>SUMPRODUCT(C$3:C$24,$E$3:$E$24)</f>
        <v>0</v>
      </c>
      <c r="D25">
        <f>SUMPRODUCT(D$3:D$24,$E$3:$E$24)</f>
        <v>0</v>
      </c>
    </row>
    <row r="26" spans="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activeCellId="1" sqref="F4:F7 F26"/>
    </sheetView>
  </sheetViews>
  <sheetFormatPr defaultRowHeight="15"/>
  <cols>
    <col min="1" max="8" width="9" customWidth="1"/>
    <col min="9" max="9" width="9.85546875" customWidth="1"/>
    <col min="10" max="1025" width="9" customWidth="1"/>
  </cols>
  <sheetData>
    <row r="2" spans="1:11">
      <c r="C2" s="277" t="s">
        <v>45</v>
      </c>
      <c r="D2" s="277"/>
      <c r="E2" s="278" t="s">
        <v>46</v>
      </c>
      <c r="F2" s="278"/>
      <c r="G2" s="279" t="s">
        <v>47</v>
      </c>
      <c r="H2" s="279"/>
    </row>
    <row r="3" spans="1:11">
      <c r="A3" s="2"/>
      <c r="B3" s="2"/>
      <c r="C3" s="3" t="s">
        <v>3</v>
      </c>
      <c r="D3" s="3" t="s">
        <v>48</v>
      </c>
      <c r="E3" s="4" t="s">
        <v>3</v>
      </c>
      <c r="F3" s="4" t="s">
        <v>48</v>
      </c>
      <c r="G3" s="5" t="s">
        <v>3</v>
      </c>
      <c r="H3" s="5" t="s">
        <v>48</v>
      </c>
    </row>
    <row r="4" spans="1:11">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activeCellId="1" sqref="F4:F7 A27"/>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0" t="s">
        <v>3</v>
      </c>
    </row>
    <row r="3" spans="1:7">
      <c r="A3" s="52" t="s">
        <v>52</v>
      </c>
      <c r="B3" s="53"/>
      <c r="C3" s="54"/>
      <c r="D3" s="55"/>
      <c r="E3" s="56"/>
      <c r="F3" s="57"/>
      <c r="G3" s="280"/>
    </row>
    <row r="4" spans="1:7">
      <c r="A4" s="58" t="s">
        <v>4</v>
      </c>
      <c r="B4" s="59"/>
      <c r="C4" s="60"/>
      <c r="D4" s="61"/>
      <c r="E4" s="62"/>
      <c r="F4" s="63"/>
      <c r="G4" s="64">
        <v>3</v>
      </c>
    </row>
    <row r="5" spans="1:7">
      <c r="A5" s="65" t="s">
        <v>5</v>
      </c>
      <c r="B5" s="66"/>
      <c r="C5" s="67"/>
      <c r="D5" s="68"/>
      <c r="E5" s="69"/>
      <c r="F5" s="70"/>
      <c r="G5" s="71">
        <v>3</v>
      </c>
    </row>
    <row r="6" spans="1:7" ht="30">
      <c r="A6" s="65" t="s">
        <v>6</v>
      </c>
      <c r="B6" s="66"/>
      <c r="C6" s="67"/>
      <c r="D6" s="68"/>
      <c r="E6" s="69"/>
      <c r="F6" s="70"/>
      <c r="G6" s="71">
        <v>3</v>
      </c>
    </row>
    <row r="7" spans="1:7">
      <c r="A7" s="65" t="s">
        <v>7</v>
      </c>
      <c r="B7" s="66"/>
      <c r="C7" s="67"/>
      <c r="D7" s="68"/>
      <c r="E7" s="69"/>
      <c r="F7" s="70"/>
      <c r="G7" s="71">
        <v>2</v>
      </c>
    </row>
    <row r="8" spans="1:7">
      <c r="A8" s="65" t="s">
        <v>8</v>
      </c>
      <c r="B8" s="66"/>
      <c r="C8" s="67"/>
      <c r="D8" s="68"/>
      <c r="E8" s="69"/>
      <c r="F8" s="70"/>
      <c r="G8" s="71">
        <v>2</v>
      </c>
    </row>
    <row r="9" spans="1:7">
      <c r="A9" s="65" t="s">
        <v>9</v>
      </c>
      <c r="B9" s="66"/>
      <c r="C9" s="67"/>
      <c r="D9" s="68"/>
      <c r="E9" s="69"/>
      <c r="F9" s="70"/>
      <c r="G9" s="71">
        <v>2</v>
      </c>
    </row>
    <row r="10" spans="1:7" ht="45">
      <c r="A10" s="65" t="s">
        <v>10</v>
      </c>
      <c r="B10" s="66"/>
      <c r="C10" s="67"/>
      <c r="D10" s="68"/>
      <c r="E10" s="69"/>
      <c r="F10" s="70"/>
      <c r="G10" s="71">
        <v>3</v>
      </c>
    </row>
    <row r="11" spans="1:7">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c r="A16" s="65" t="s">
        <v>16</v>
      </c>
      <c r="B16" s="66"/>
      <c r="C16" s="67"/>
      <c r="D16" s="68"/>
      <c r="E16" s="69"/>
      <c r="F16" s="70"/>
      <c r="G16" s="71">
        <v>2</v>
      </c>
    </row>
    <row r="17" spans="1:9">
      <c r="A17" s="65" t="s">
        <v>17</v>
      </c>
      <c r="B17" s="66"/>
      <c r="C17" s="67"/>
      <c r="D17" s="68"/>
      <c r="E17" s="69"/>
      <c r="F17" s="70"/>
      <c r="G17" s="71">
        <v>3</v>
      </c>
    </row>
    <row r="18" spans="1:9" ht="30">
      <c r="A18" s="65" t="s">
        <v>18</v>
      </c>
      <c r="B18" s="66"/>
      <c r="C18" s="67"/>
      <c r="D18" s="68"/>
      <c r="E18" s="69"/>
      <c r="F18" s="70"/>
      <c r="G18" s="71">
        <v>2</v>
      </c>
    </row>
    <row r="19" spans="1:9">
      <c r="A19" s="65" t="s">
        <v>19</v>
      </c>
      <c r="B19" s="66"/>
      <c r="C19" s="67"/>
      <c r="D19" s="68"/>
      <c r="E19" s="69"/>
      <c r="F19" s="70"/>
      <c r="G19" s="71">
        <v>1</v>
      </c>
    </row>
    <row r="20" spans="1:9">
      <c r="A20" s="65" t="s">
        <v>20</v>
      </c>
      <c r="B20" s="66"/>
      <c r="C20" s="67"/>
      <c r="D20" s="68"/>
      <c r="E20" s="69"/>
      <c r="F20" s="70"/>
      <c r="G20" s="71">
        <v>2</v>
      </c>
    </row>
    <row r="21" spans="1:9">
      <c r="A21" s="72" t="s">
        <v>21</v>
      </c>
      <c r="B21" s="73"/>
      <c r="C21" s="74"/>
      <c r="D21" s="75"/>
      <c r="E21" s="76"/>
      <c r="F21" s="77"/>
      <c r="G21" s="78">
        <v>3</v>
      </c>
    </row>
    <row r="22" spans="1:9">
      <c r="A22" s="79" t="s">
        <v>22</v>
      </c>
      <c r="B22" s="80">
        <f>SUMPRODUCT(B$4:B$21,$G$4:$G$21)</f>
        <v>0</v>
      </c>
      <c r="C22" s="81">
        <f>SUMPRODUCT(C$4:C$21,$G$4:$G$21)</f>
        <v>0</v>
      </c>
      <c r="D22" s="82">
        <f>SUMPRODUCT(D$4:D$21,$G$4:$G$21)</f>
        <v>0</v>
      </c>
      <c r="E22" s="83">
        <f>SUMPRODUCT(E$4:E$21,$G$4:$G$21)</f>
        <v>0</v>
      </c>
      <c r="F22" s="84">
        <f>SUMPRODUCT(F$4:F$21,$G$4:$G$21)</f>
        <v>0</v>
      </c>
    </row>
    <row r="23" spans="1:9">
      <c r="A23" s="85" t="s">
        <v>23</v>
      </c>
      <c r="B23" s="86">
        <f>SUMPRODUCT(--ISNUMBER(B$4:B$21),$G$4:$G$21)</f>
        <v>0</v>
      </c>
      <c r="C23" s="87">
        <f>SUMPRODUCT(--ISNUMBER(C$4:C$21),$G$4:$G$21)</f>
        <v>0</v>
      </c>
      <c r="D23" s="88">
        <f>SUMPRODUCT(--ISNUMBER(D$4:D$21),$G$4:$G$21)</f>
        <v>0</v>
      </c>
      <c r="E23" s="89">
        <f>SUMPRODUCT(--ISNUMBER(E$4:E$21),$G$4:$G$21)</f>
        <v>0</v>
      </c>
      <c r="F23" s="90">
        <f>SUMPRODUCT(--ISNUMBER(F$4:F$21),$G$4:$G$21)</f>
        <v>0</v>
      </c>
    </row>
    <row r="25" spans="1:9">
      <c r="A25" s="91" t="s">
        <v>53</v>
      </c>
      <c r="B25" s="92">
        <f>IF(B$23=0,1,B$22)/IF(B$23=0,1,B$23)</f>
        <v>1</v>
      </c>
      <c r="C25" s="93">
        <f>IF(C$23=0,1,C$22)/IF(C$23=0,1,C$23)</f>
        <v>1</v>
      </c>
      <c r="D25" s="94">
        <f>IF(D$23=0,1,D$22)/IF(D$23=0,1,D$23)</f>
        <v>1</v>
      </c>
      <c r="E25" s="95">
        <f>IF(E$23=0,1,E$22)/IF(E$23=0,1,E$23)</f>
        <v>1</v>
      </c>
      <c r="F25" s="96">
        <f>IF(F$23=0,1,F$22)/IF(F$23=0,1,F$23)</f>
        <v>1</v>
      </c>
    </row>
    <row r="27" spans="1:9">
      <c r="A27" s="46" t="s">
        <v>54</v>
      </c>
      <c r="H27" s="281" t="s">
        <v>55</v>
      </c>
      <c r="I27" s="281"/>
    </row>
    <row r="28" spans="1:9">
      <c r="A28" s="52" t="s">
        <v>56</v>
      </c>
      <c r="B28" s="97" t="s">
        <v>57</v>
      </c>
      <c r="C28" s="98"/>
      <c r="D28" s="99"/>
      <c r="E28" s="100"/>
      <c r="F28" s="101"/>
      <c r="H28" s="102" t="s">
        <v>58</v>
      </c>
      <c r="I28" s="103" t="s">
        <v>59</v>
      </c>
    </row>
    <row r="29" spans="1:9">
      <c r="A29" s="104" t="s">
        <v>60</v>
      </c>
      <c r="B29" s="105"/>
      <c r="C29" s="106"/>
      <c r="D29" s="107"/>
      <c r="E29" s="108"/>
      <c r="F29" s="109"/>
      <c r="H29" s="110">
        <v>2</v>
      </c>
      <c r="I29" s="111">
        <v>2.2000000000000002</v>
      </c>
    </row>
    <row r="30" spans="1:9">
      <c r="A30" s="112" t="s">
        <v>61</v>
      </c>
      <c r="B30" s="113"/>
      <c r="C30" s="114"/>
      <c r="D30" s="115"/>
      <c r="E30" s="116"/>
      <c r="F30" s="117"/>
      <c r="H30" s="118">
        <v>1</v>
      </c>
      <c r="I30" s="119">
        <v>1.3</v>
      </c>
    </row>
    <row r="31" spans="1:9">
      <c r="A31" s="112" t="s">
        <v>62</v>
      </c>
      <c r="B31" s="113"/>
      <c r="C31" s="114"/>
      <c r="D31" s="115"/>
      <c r="E31" s="116"/>
      <c r="F31" s="117"/>
      <c r="H31" s="118">
        <v>1</v>
      </c>
      <c r="I31" s="119">
        <v>1.3</v>
      </c>
    </row>
    <row r="32" spans="1:9">
      <c r="A32" s="112" t="s">
        <v>63</v>
      </c>
      <c r="B32" s="113"/>
      <c r="C32" s="114"/>
      <c r="D32" s="115"/>
      <c r="E32" s="116"/>
      <c r="F32" s="117"/>
      <c r="H32" s="118">
        <v>1</v>
      </c>
      <c r="I32" s="119">
        <v>1.3</v>
      </c>
    </row>
    <row r="33" spans="1:9">
      <c r="A33" s="112" t="s">
        <v>64</v>
      </c>
      <c r="B33" s="113"/>
      <c r="C33" s="114"/>
      <c r="D33" s="115"/>
      <c r="E33" s="116"/>
      <c r="F33" s="117"/>
      <c r="H33" s="118">
        <v>1</v>
      </c>
      <c r="I33" s="119">
        <v>1.3</v>
      </c>
    </row>
    <row r="34" spans="1:9">
      <c r="A34" s="112" t="s">
        <v>65</v>
      </c>
      <c r="B34" s="113"/>
      <c r="C34" s="114"/>
      <c r="D34" s="115"/>
      <c r="E34" s="116"/>
      <c r="F34" s="117"/>
      <c r="H34" s="118">
        <v>1</v>
      </c>
      <c r="I34" s="119">
        <v>1.3</v>
      </c>
    </row>
    <row r="35" spans="1:9">
      <c r="A35" s="112" t="s">
        <v>66</v>
      </c>
      <c r="B35" s="113"/>
      <c r="C35" s="114"/>
      <c r="D35" s="115"/>
      <c r="E35" s="116"/>
      <c r="F35" s="117"/>
      <c r="H35" s="118">
        <v>1</v>
      </c>
      <c r="I35" s="119">
        <v>1.3</v>
      </c>
    </row>
    <row r="36" spans="1:9">
      <c r="A36" s="120" t="s">
        <v>67</v>
      </c>
      <c r="B36" s="121"/>
      <c r="C36" s="122"/>
      <c r="D36" s="123"/>
      <c r="E36" s="124"/>
      <c r="F36" s="125"/>
      <c r="H36" s="126">
        <v>2</v>
      </c>
      <c r="I36" s="127">
        <v>0</v>
      </c>
    </row>
    <row r="37" spans="1:9">
      <c r="A37" s="128" t="s">
        <v>68</v>
      </c>
      <c r="B37" s="129">
        <f>SUMPRODUCT(B$29:B$36,IF(B$28="Oui",$H$29:$H$36,$I$29:$I$36))</f>
        <v>0</v>
      </c>
      <c r="C37" s="130">
        <f>SUMPRODUCT(C$29:C$36,IF(C$28="Oui",$H$29:$H$36,$I$29:$I$36))</f>
        <v>0</v>
      </c>
      <c r="D37" s="131">
        <f>SUMPRODUCT(D$29:D$36,IF(D$28="Oui",$H$29:$H$36,$I$29:$I$36))</f>
        <v>0</v>
      </c>
      <c r="E37" s="132">
        <f>SUMPRODUCT(E$29:E$36,IF(E$28="Oui",$H$29:$H$36,$I$29:$I$36))</f>
        <v>0</v>
      </c>
      <c r="F37" s="133">
        <f>SUMPRODUCT(F$29:F$36,IF(F$28="Oui",$H$29:$H$36,$I$29:$I$36))</f>
        <v>0</v>
      </c>
      <c r="H37" s="134">
        <v>10</v>
      </c>
      <c r="I37" s="135">
        <v>10</v>
      </c>
    </row>
    <row r="38" spans="1:9">
      <c r="A38" s="128" t="s">
        <v>69</v>
      </c>
      <c r="B38" s="129">
        <f>IF(B$28="Oui",$H$37,$I$37)</f>
        <v>10</v>
      </c>
      <c r="C38" s="130">
        <f>IF(C$28="Oui",$H$37,$I$37)</f>
        <v>10</v>
      </c>
      <c r="D38" s="131">
        <f>IF(D$28="Oui",$H$37,$I$37)</f>
        <v>10</v>
      </c>
      <c r="E38" s="132">
        <f>IF(E$28="Oui",$H$37,$I$37)</f>
        <v>10</v>
      </c>
      <c r="F38" s="133">
        <f>IF(F$28="Oui",$H$37,$I$37)</f>
        <v>10</v>
      </c>
      <c r="H38" s="2"/>
      <c r="I38" s="2"/>
    </row>
    <row r="39" spans="1:9">
      <c r="A39" s="136"/>
      <c r="B39" s="136"/>
      <c r="C39" s="136"/>
      <c r="D39" s="136"/>
      <c r="E39" s="136"/>
      <c r="F39" s="136"/>
    </row>
    <row r="41" spans="1:9">
      <c r="A41" s="91" t="s">
        <v>70</v>
      </c>
      <c r="B41" s="92">
        <f>B$37/B$38</f>
        <v>0</v>
      </c>
      <c r="C41" s="93">
        <f>C$37/C$38</f>
        <v>0</v>
      </c>
      <c r="D41" s="94">
        <f>D$37/D$38</f>
        <v>0</v>
      </c>
      <c r="E41" s="95">
        <f>E$37/E$38</f>
        <v>0</v>
      </c>
      <c r="F41" s="96">
        <f>F$37/F$38</f>
        <v>0</v>
      </c>
    </row>
    <row r="44" spans="1:9">
      <c r="A44" s="91" t="s">
        <v>71</v>
      </c>
      <c r="B44" s="137">
        <f>(B$25+B$41)/2</f>
        <v>0.5</v>
      </c>
      <c r="C44" s="93">
        <f>(C$25+C$41)/2</f>
        <v>0.5</v>
      </c>
      <c r="D44" s="94">
        <f>(D$25+D$41)/2</f>
        <v>0.5</v>
      </c>
      <c r="E44" s="95">
        <f>(E$25+E$41)/2</f>
        <v>0.5</v>
      </c>
      <c r="F44" s="96">
        <f>(F$25+F$41)/2</f>
        <v>0.5</v>
      </c>
    </row>
    <row r="45" spans="1:9">
      <c r="A45" s="91" t="s">
        <v>72</v>
      </c>
      <c r="B45" s="138">
        <f>COUNTA(B$4:B$21)</f>
        <v>0</v>
      </c>
      <c r="C45" s="139">
        <f>COUNTA(C$4:C$21)</f>
        <v>0</v>
      </c>
      <c r="D45" s="140">
        <f>COUNTA(D$4:D$21)</f>
        <v>0</v>
      </c>
      <c r="E45" s="141">
        <f>COUNTA(E$4:E$21)</f>
        <v>0</v>
      </c>
      <c r="F45" s="142">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activeCellId="1" sqref="F4:F7 A45"/>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0" t="s">
        <v>3</v>
      </c>
    </row>
    <row r="3" spans="1:7">
      <c r="A3" s="52" t="s">
        <v>52</v>
      </c>
      <c r="B3" s="53"/>
      <c r="C3" s="54"/>
      <c r="D3" s="55"/>
      <c r="E3" s="56"/>
      <c r="F3" s="57"/>
      <c r="G3" s="280"/>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c r="A13" s="65" t="s">
        <v>32</v>
      </c>
      <c r="B13" s="66"/>
      <c r="C13" s="67"/>
      <c r="D13" s="68"/>
      <c r="E13" s="69"/>
      <c r="F13" s="70"/>
      <c r="G13" s="71">
        <v>3</v>
      </c>
    </row>
    <row r="14" spans="1:7">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c r="A17" s="65" t="s">
        <v>36</v>
      </c>
      <c r="B17" s="66"/>
      <c r="C17" s="67"/>
      <c r="D17" s="68"/>
      <c r="E17" s="69"/>
      <c r="F17" s="70"/>
      <c r="G17" s="71">
        <v>2</v>
      </c>
    </row>
    <row r="18" spans="1:9">
      <c r="A18" s="65" t="s">
        <v>37</v>
      </c>
      <c r="B18" s="66"/>
      <c r="C18" s="67"/>
      <c r="D18" s="68"/>
      <c r="E18" s="69"/>
      <c r="F18" s="70"/>
      <c r="G18" s="71">
        <v>4</v>
      </c>
    </row>
    <row r="19" spans="1:9">
      <c r="A19" s="65" t="s">
        <v>38</v>
      </c>
      <c r="B19" s="66"/>
      <c r="C19" s="67"/>
      <c r="D19" s="68"/>
      <c r="E19" s="69"/>
      <c r="F19" s="70"/>
      <c r="G19" s="71">
        <v>3</v>
      </c>
    </row>
    <row r="20" spans="1:9">
      <c r="A20" s="65" t="s">
        <v>39</v>
      </c>
      <c r="B20" s="66"/>
      <c r="C20" s="67"/>
      <c r="D20" s="68"/>
      <c r="E20" s="69"/>
      <c r="F20" s="70"/>
      <c r="G20" s="71">
        <v>3</v>
      </c>
    </row>
    <row r="21" spans="1:9">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c r="A24" s="65" t="s">
        <v>43</v>
      </c>
      <c r="B24" s="66"/>
      <c r="C24" s="67"/>
      <c r="D24" s="68"/>
      <c r="E24" s="69"/>
      <c r="F24" s="70"/>
      <c r="G24" s="71">
        <v>1</v>
      </c>
    </row>
    <row r="25" spans="1:9">
      <c r="A25" s="72" t="s">
        <v>44</v>
      </c>
      <c r="B25" s="73"/>
      <c r="C25" s="74"/>
      <c r="D25" s="75"/>
      <c r="E25" s="76"/>
      <c r="F25" s="77"/>
      <c r="G25" s="78">
        <v>2</v>
      </c>
    </row>
    <row r="26" spans="1:9">
      <c r="A26" s="79" t="s">
        <v>22</v>
      </c>
      <c r="B26" s="80">
        <f>SUMPRODUCT(B$4:B$25,$G$4:$G$25)</f>
        <v>0</v>
      </c>
      <c r="C26" s="81">
        <f>SUMPRODUCT(C$4:C$25,$G$4:$G$25)</f>
        <v>0</v>
      </c>
      <c r="D26" s="82">
        <f>SUMPRODUCT(D$4:D$25,$G$4:$G$25)</f>
        <v>0</v>
      </c>
      <c r="E26" s="83">
        <f>SUMPRODUCT(E$4:E$25,$G$4:$G$25)</f>
        <v>0</v>
      </c>
      <c r="F26" s="84">
        <f>SUMPRODUCT(F$4:F$25,$G$4:$G$25)</f>
        <v>0</v>
      </c>
    </row>
    <row r="27" spans="1:9">
      <c r="A27" s="85" t="s">
        <v>23</v>
      </c>
      <c r="B27" s="86">
        <f>SUMPRODUCT(--ISNUMBER(B$4:B$25),$G$4:$G$25)</f>
        <v>0</v>
      </c>
      <c r="C27" s="87">
        <f>SUMPRODUCT(--ISNUMBER(C$4:C$25),$G$4:$G$25)</f>
        <v>0</v>
      </c>
      <c r="D27" s="88">
        <f>SUMPRODUCT(--ISNUMBER(D$4:D$25),$G$4:$G$25)</f>
        <v>0</v>
      </c>
      <c r="E27" s="89">
        <f>SUMPRODUCT(--ISNUMBER(E$4:E$25),$G$4:$G$25)</f>
        <v>0</v>
      </c>
      <c r="F27" s="90">
        <f>SUMPRODUCT(--ISNUMBER(F$4:F$25),$G$4:$G$25)</f>
        <v>0</v>
      </c>
    </row>
    <row r="29" spans="1:9">
      <c r="A29" s="91" t="s">
        <v>53</v>
      </c>
      <c r="B29" s="92">
        <f>IF(B$27=0,1,B$26)/IF(B$27=0,1,B$27)</f>
        <v>1</v>
      </c>
      <c r="C29" s="93">
        <f>IF(C$27=0,1,C$26)/IF(C$27=0,1,C$27)</f>
        <v>1</v>
      </c>
      <c r="D29" s="94">
        <f>IF(D$27=0,1,D$26)/IF(D$27=0,1,D$27)</f>
        <v>1</v>
      </c>
      <c r="E29" s="95">
        <f>IF(E$27=0,1,E$26)/IF(E$27=0,1,E$27)</f>
        <v>1</v>
      </c>
      <c r="F29" s="96">
        <f>IF(F$27=0,1,F$26)/IF(F$27=0,1,F$27)</f>
        <v>1</v>
      </c>
    </row>
    <row r="31" spans="1:9">
      <c r="A31" s="46" t="s">
        <v>54</v>
      </c>
      <c r="H31" s="281" t="s">
        <v>55</v>
      </c>
      <c r="I31" s="281"/>
    </row>
    <row r="32" spans="1:9">
      <c r="A32" s="52" t="s">
        <v>56</v>
      </c>
      <c r="B32" s="97" t="s">
        <v>57</v>
      </c>
      <c r="C32" s="98"/>
      <c r="D32" s="99"/>
      <c r="E32" s="100"/>
      <c r="F32" s="101"/>
      <c r="H32" s="102" t="s">
        <v>58</v>
      </c>
      <c r="I32" s="103" t="s">
        <v>59</v>
      </c>
    </row>
    <row r="33" spans="1:9">
      <c r="A33" s="104" t="s">
        <v>60</v>
      </c>
      <c r="B33" s="105"/>
      <c r="C33" s="106"/>
      <c r="D33" s="107"/>
      <c r="E33" s="108"/>
      <c r="F33" s="109"/>
      <c r="H33" s="110">
        <v>2</v>
      </c>
      <c r="I33" s="111">
        <v>2.2000000000000002</v>
      </c>
    </row>
    <row r="34" spans="1:9">
      <c r="A34" s="112" t="s">
        <v>61</v>
      </c>
      <c r="B34" s="113"/>
      <c r="C34" s="114"/>
      <c r="D34" s="115"/>
      <c r="E34" s="116"/>
      <c r="F34" s="117"/>
      <c r="H34" s="118">
        <v>1</v>
      </c>
      <c r="I34" s="119">
        <v>1.3</v>
      </c>
    </row>
    <row r="35" spans="1:9">
      <c r="A35" s="112" t="s">
        <v>62</v>
      </c>
      <c r="B35" s="113"/>
      <c r="C35" s="114"/>
      <c r="D35" s="115"/>
      <c r="E35" s="116"/>
      <c r="F35" s="117"/>
      <c r="H35" s="118">
        <v>1</v>
      </c>
      <c r="I35" s="119">
        <v>1.3</v>
      </c>
    </row>
    <row r="36" spans="1:9">
      <c r="A36" s="112" t="s">
        <v>63</v>
      </c>
      <c r="B36" s="113"/>
      <c r="C36" s="114"/>
      <c r="D36" s="115"/>
      <c r="E36" s="116"/>
      <c r="F36" s="117"/>
      <c r="H36" s="118">
        <v>1</v>
      </c>
      <c r="I36" s="119">
        <v>1.3</v>
      </c>
    </row>
    <row r="37" spans="1:9">
      <c r="A37" s="112" t="s">
        <v>64</v>
      </c>
      <c r="B37" s="113"/>
      <c r="C37" s="114"/>
      <c r="D37" s="115"/>
      <c r="E37" s="116"/>
      <c r="F37" s="117"/>
      <c r="H37" s="118">
        <v>1</v>
      </c>
      <c r="I37" s="119">
        <v>1.3</v>
      </c>
    </row>
    <row r="38" spans="1:9">
      <c r="A38" s="112" t="s">
        <v>65</v>
      </c>
      <c r="B38" s="113"/>
      <c r="C38" s="114"/>
      <c r="D38" s="115"/>
      <c r="E38" s="116"/>
      <c r="F38" s="117"/>
      <c r="H38" s="118">
        <v>1</v>
      </c>
      <c r="I38" s="119">
        <v>1.3</v>
      </c>
    </row>
    <row r="39" spans="1:9">
      <c r="A39" s="112" t="s">
        <v>66</v>
      </c>
      <c r="B39" s="113"/>
      <c r="C39" s="114"/>
      <c r="D39" s="115"/>
      <c r="E39" s="116"/>
      <c r="F39" s="117"/>
      <c r="H39" s="118">
        <v>1</v>
      </c>
      <c r="I39" s="119">
        <v>1.3</v>
      </c>
    </row>
    <row r="40" spans="1:9">
      <c r="A40" s="120" t="s">
        <v>67</v>
      </c>
      <c r="B40" s="121"/>
      <c r="C40" s="122"/>
      <c r="D40" s="123"/>
      <c r="E40" s="124"/>
      <c r="F40" s="125"/>
      <c r="H40" s="126">
        <v>2</v>
      </c>
      <c r="I40" s="127">
        <v>0</v>
      </c>
    </row>
    <row r="41" spans="1:9">
      <c r="A41" s="128" t="s">
        <v>68</v>
      </c>
      <c r="B41" s="129">
        <f>SUMPRODUCT(B$33:B$40,IF(B$32="Oui",$H$33:$H$40,$I$33:$I$40))</f>
        <v>0</v>
      </c>
      <c r="C41" s="130">
        <f>SUMPRODUCT(C$33:C$40,IF(C$32="Oui",$H$33:$H$40,$I$33:$I$40))</f>
        <v>0</v>
      </c>
      <c r="D41" s="131">
        <f>SUMPRODUCT(D$33:D$40,IF(D$32="Oui",$H$33:$H$40,$I$33:$I$40))</f>
        <v>0</v>
      </c>
      <c r="E41" s="132">
        <f>SUMPRODUCT(E$33:E$40,IF(E$32="Oui",$H$33:$H$40,$I$33:$I$40))</f>
        <v>0</v>
      </c>
      <c r="F41" s="133">
        <f>SUMPRODUCT(F$33:F$40,IF(F$32="Oui",$H$33:$H$40,$I$33:$I$40))</f>
        <v>0</v>
      </c>
      <c r="H41" s="134">
        <v>10</v>
      </c>
      <c r="I41" s="135">
        <v>10</v>
      </c>
    </row>
    <row r="42" spans="1:9">
      <c r="A42" s="128" t="s">
        <v>69</v>
      </c>
      <c r="B42" s="129">
        <f>IF(B$32="Oui",$H$41,$I$41)</f>
        <v>10</v>
      </c>
      <c r="C42" s="130">
        <f>IF(C$32="Oui",$H$41,$I$41)</f>
        <v>10</v>
      </c>
      <c r="D42" s="131">
        <f>IF(D$32="Oui",$H$41,$I$41)</f>
        <v>10</v>
      </c>
      <c r="E42" s="132">
        <f>IF(E$32="Oui",$H$41,$I$41)</f>
        <v>10</v>
      </c>
      <c r="F42" s="133">
        <f>IF(F$32="Oui",$H$41,$I$41)</f>
        <v>10</v>
      </c>
      <c r="H42" s="2"/>
      <c r="I42" s="2"/>
    </row>
    <row r="43" spans="1:9">
      <c r="A43" s="136"/>
      <c r="B43" s="136"/>
      <c r="C43" s="136"/>
      <c r="D43" s="136"/>
      <c r="E43" s="136"/>
      <c r="F43" s="136"/>
    </row>
    <row r="45" spans="1:9">
      <c r="A45" s="91" t="s">
        <v>70</v>
      </c>
      <c r="B45" s="92">
        <f>B$41/B$42</f>
        <v>0</v>
      </c>
      <c r="C45" s="93">
        <f>C$41/C$42</f>
        <v>0</v>
      </c>
      <c r="D45" s="94">
        <f>D$41/D$42</f>
        <v>0</v>
      </c>
      <c r="E45" s="95">
        <f>E$41/E$42</f>
        <v>0</v>
      </c>
      <c r="F45" s="96">
        <f>F$41/F$42</f>
        <v>0</v>
      </c>
    </row>
    <row r="48" spans="1:9">
      <c r="A48" s="91" t="s">
        <v>73</v>
      </c>
      <c r="B48" s="137">
        <f>(B$29+B$45)/2</f>
        <v>0.5</v>
      </c>
      <c r="C48" s="93">
        <f>(C$29+C$45)/2</f>
        <v>0.5</v>
      </c>
      <c r="D48" s="94">
        <f>(D$29+D$45)/2</f>
        <v>0.5</v>
      </c>
      <c r="E48" s="95">
        <f>(E$29+E$45)/2</f>
        <v>0.5</v>
      </c>
      <c r="F48" s="96">
        <f>(F$29+F$45)/2</f>
        <v>0.5</v>
      </c>
    </row>
    <row r="49" spans="1:6">
      <c r="A49" s="91" t="s">
        <v>72</v>
      </c>
      <c r="B49" s="138">
        <f>COUNTA(B$4:B$25)</f>
        <v>0</v>
      </c>
      <c r="C49" s="139">
        <f>COUNTA(C$4:C$25)</f>
        <v>0</v>
      </c>
      <c r="D49" s="140">
        <f>COUNTA(D$4:D$25)</f>
        <v>0</v>
      </c>
      <c r="E49" s="141">
        <f>COUNTA(E$4:E$25)</f>
        <v>0</v>
      </c>
      <c r="F49" s="142">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7"/>
  <sheetViews>
    <sheetView zoomScaleNormal="100" workbookViewId="0">
      <selection activeCell="D8" sqref="D8"/>
    </sheetView>
  </sheetViews>
  <sheetFormatPr defaultRowHeight="15"/>
  <cols>
    <col min="1" max="1" width="8.5703125" customWidth="1"/>
    <col min="2" max="2" width="15" customWidth="1"/>
    <col min="3" max="3" width="16" customWidth="1"/>
    <col min="4" max="4" width="14.140625" customWidth="1"/>
    <col min="5" max="5" width="16.140625" customWidth="1"/>
    <col min="6" max="6" width="9.28515625" customWidth="1"/>
    <col min="7" max="1025" width="8.5703125" customWidth="1"/>
  </cols>
  <sheetData>
    <row r="3" spans="1:7">
      <c r="A3" s="143"/>
      <c r="B3" s="144" t="s">
        <v>74</v>
      </c>
      <c r="C3" s="144" t="s">
        <v>75</v>
      </c>
      <c r="D3" s="144" t="s">
        <v>76</v>
      </c>
      <c r="E3" s="145" t="s">
        <v>77</v>
      </c>
      <c r="F3" s="2" t="s">
        <v>3</v>
      </c>
      <c r="G3" t="s">
        <v>78</v>
      </c>
    </row>
    <row r="4" spans="1:7">
      <c r="A4" s="146" t="s">
        <v>0</v>
      </c>
      <c r="B4" s="147">
        <f>(Fonctionnalités!E18)</f>
        <v>0.73966754260232526</v>
      </c>
      <c r="C4" s="148">
        <f>'Assurance Qualité'!B60</f>
        <v>0.60499999999999998</v>
      </c>
      <c r="D4" s="148">
        <f>B4*0.6+C4*0.4 - 0.1*E4</f>
        <v>0.68580052556139515</v>
      </c>
      <c r="F4" s="149">
        <v>15</v>
      </c>
      <c r="G4" s="150">
        <f>D4*F4</f>
        <v>10.287007883420927</v>
      </c>
    </row>
    <row r="5" spans="1:7">
      <c r="A5" s="151" t="s">
        <v>1</v>
      </c>
      <c r="B5" s="152">
        <f>(Fonctionnalités!E33)</f>
        <v>0.88749999999999996</v>
      </c>
      <c r="C5" s="153">
        <f>'Assurance Qualité'!D60</f>
        <v>0.62</v>
      </c>
      <c r="D5" s="153">
        <f t="shared" ref="D5:D6" si="0">B5*0.6+C5*0.4 - 0.1*E5</f>
        <v>0.78049999999999997</v>
      </c>
      <c r="F5" s="149">
        <v>25</v>
      </c>
      <c r="G5" s="150">
        <f>D5*F5</f>
        <v>19.512499999999999</v>
      </c>
    </row>
    <row r="6" spans="1:7" ht="15.75" thickBot="1">
      <c r="A6" s="154" t="s">
        <v>2</v>
      </c>
      <c r="B6" s="155">
        <f>(Fonctionnalités!E48)</f>
        <v>0.85124999999999995</v>
      </c>
      <c r="C6" s="156">
        <f>'Assurance Qualité'!F60</f>
        <v>0.64</v>
      </c>
      <c r="D6" s="156">
        <f t="shared" si="0"/>
        <v>0.76674999999999993</v>
      </c>
      <c r="F6" s="149">
        <v>20</v>
      </c>
      <c r="G6" s="150">
        <f>D6*F6</f>
        <v>15.334999999999999</v>
      </c>
    </row>
    <row r="7" spans="1:7" ht="15.75" thickBot="1">
      <c r="A7" s="157" t="s">
        <v>79</v>
      </c>
      <c r="B7" s="158"/>
      <c r="C7" s="158"/>
      <c r="D7" s="159">
        <v>0.57999999999999996</v>
      </c>
      <c r="F7" s="2">
        <v>10</v>
      </c>
      <c r="G7" s="150">
        <f>D7*F7</f>
        <v>5.8</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topLeftCell="A35" zoomScaleNormal="100" workbookViewId="0">
      <selection activeCell="K54" sqref="K54"/>
    </sheetView>
  </sheetViews>
  <sheetFormatPr defaultRowHeight="15"/>
  <cols>
    <col min="1" max="1" width="68.7109375" style="1" customWidth="1"/>
    <col min="2" max="3" width="12.7109375" style="1" customWidth="1"/>
    <col min="4" max="9" width="12.7109375" customWidth="1"/>
    <col min="10" max="10" width="44.5703125" customWidth="1"/>
    <col min="11" max="11" width="67" customWidth="1"/>
    <col min="12" max="12" width="15.7109375" customWidth="1"/>
    <col min="13" max="1025" width="11.42578125"/>
  </cols>
  <sheetData>
    <row r="1" spans="1:13" ht="18.399999999999999" customHeight="1">
      <c r="A1" s="287" t="s">
        <v>80</v>
      </c>
      <c r="B1" s="287"/>
      <c r="C1" s="287"/>
      <c r="D1" s="287"/>
      <c r="E1" s="287"/>
      <c r="F1" s="287"/>
      <c r="G1" s="287"/>
      <c r="H1" s="160"/>
      <c r="I1" s="160"/>
    </row>
    <row r="3" spans="1:13" ht="18.399999999999999" customHeight="1">
      <c r="A3" s="282" t="s">
        <v>54</v>
      </c>
      <c r="B3" s="282"/>
      <c r="C3" s="282"/>
      <c r="D3" s="282"/>
      <c r="E3" s="282"/>
      <c r="F3" s="282"/>
      <c r="G3" s="282"/>
      <c r="H3" s="161"/>
      <c r="I3" s="161"/>
    </row>
    <row r="4" spans="1:13" ht="18.75">
      <c r="A4" s="162"/>
      <c r="B4" s="163"/>
      <c r="C4" s="163"/>
      <c r="D4" s="163"/>
      <c r="E4" s="163"/>
      <c r="F4" s="163"/>
      <c r="G4" s="163"/>
      <c r="H4" s="163"/>
      <c r="I4" s="163"/>
    </row>
    <row r="5" spans="1:13" ht="18.399999999999999" customHeight="1">
      <c r="A5" s="288" t="s">
        <v>81</v>
      </c>
      <c r="B5" s="289" t="s">
        <v>0</v>
      </c>
      <c r="C5" s="289"/>
      <c r="D5" s="290" t="s">
        <v>1</v>
      </c>
      <c r="E5" s="290"/>
      <c r="F5" s="291" t="s">
        <v>2</v>
      </c>
      <c r="G5" s="291"/>
      <c r="H5" s="164"/>
      <c r="I5" s="164"/>
      <c r="J5" s="286" t="s">
        <v>82</v>
      </c>
      <c r="K5" s="286"/>
      <c r="L5" s="286"/>
    </row>
    <row r="6" spans="1:13" ht="18.75">
      <c r="A6" s="288"/>
      <c r="B6" s="165" t="s">
        <v>48</v>
      </c>
      <c r="C6" s="166" t="s">
        <v>3</v>
      </c>
      <c r="D6" s="167" t="s">
        <v>48</v>
      </c>
      <c r="E6" s="168" t="s">
        <v>3</v>
      </c>
      <c r="F6" s="169" t="s">
        <v>48</v>
      </c>
      <c r="G6" s="170" t="s">
        <v>3</v>
      </c>
      <c r="H6" s="164"/>
      <c r="I6" s="164"/>
      <c r="J6" s="143" t="s">
        <v>0</v>
      </c>
      <c r="K6" s="143" t="s">
        <v>1</v>
      </c>
      <c r="L6" s="143" t="s">
        <v>2</v>
      </c>
      <c r="M6" s="143"/>
    </row>
    <row r="7" spans="1:13" ht="18.399999999999999" customHeight="1">
      <c r="A7" s="282" t="s">
        <v>83</v>
      </c>
      <c r="B7" s="282"/>
      <c r="C7" s="282"/>
      <c r="D7" s="282"/>
      <c r="E7" s="282"/>
      <c r="F7" s="282"/>
      <c r="G7" s="282"/>
      <c r="H7" s="161" t="s">
        <v>84</v>
      </c>
      <c r="I7" s="161"/>
      <c r="K7" t="s">
        <v>85</v>
      </c>
    </row>
    <row r="8" spans="1:13">
      <c r="A8" s="171" t="s">
        <v>86</v>
      </c>
      <c r="B8" s="172">
        <v>1</v>
      </c>
      <c r="C8" s="173">
        <v>3</v>
      </c>
      <c r="D8" s="174">
        <v>0</v>
      </c>
      <c r="E8" s="173">
        <v>3</v>
      </c>
      <c r="F8" s="175">
        <v>0</v>
      </c>
      <c r="G8" s="173">
        <v>3</v>
      </c>
      <c r="H8" s="176"/>
      <c r="I8" s="176"/>
      <c r="K8" t="s">
        <v>87</v>
      </c>
      <c r="L8" t="s">
        <v>88</v>
      </c>
    </row>
    <row r="9" spans="1:13" ht="60">
      <c r="A9" s="171" t="s">
        <v>89</v>
      </c>
      <c r="B9" s="177">
        <v>1</v>
      </c>
      <c r="C9" s="178">
        <v>2</v>
      </c>
      <c r="D9" s="179">
        <v>1</v>
      </c>
      <c r="E9" s="178">
        <v>2</v>
      </c>
      <c r="F9" s="180">
        <v>1</v>
      </c>
      <c r="G9" s="178">
        <v>2</v>
      </c>
      <c r="H9" s="176"/>
      <c r="I9" s="176"/>
      <c r="J9" t="s">
        <v>90</v>
      </c>
      <c r="K9" t="s">
        <v>85</v>
      </c>
    </row>
    <row r="10" spans="1:13" ht="60">
      <c r="A10" s="181" t="s">
        <v>91</v>
      </c>
      <c r="B10" s="177">
        <v>1</v>
      </c>
      <c r="C10" s="178">
        <v>3</v>
      </c>
      <c r="D10" s="179">
        <v>1</v>
      </c>
      <c r="E10" s="178">
        <v>3</v>
      </c>
      <c r="F10" s="180">
        <v>1</v>
      </c>
      <c r="G10" s="178">
        <v>3</v>
      </c>
      <c r="H10" s="176"/>
      <c r="I10" s="176"/>
      <c r="K10" t="s">
        <v>85</v>
      </c>
    </row>
    <row r="11" spans="1:13">
      <c r="A11" s="182" t="s">
        <v>92</v>
      </c>
      <c r="B11" s="177">
        <v>0</v>
      </c>
      <c r="C11" s="178">
        <v>2</v>
      </c>
      <c r="D11" s="179">
        <v>0</v>
      </c>
      <c r="E11" s="178">
        <v>2</v>
      </c>
      <c r="F11" s="180">
        <v>0</v>
      </c>
      <c r="G11" s="178">
        <v>2</v>
      </c>
      <c r="H11" s="176"/>
      <c r="I11" s="176"/>
      <c r="J11" t="s">
        <v>93</v>
      </c>
      <c r="K11" t="s">
        <v>94</v>
      </c>
      <c r="L11" t="s">
        <v>88</v>
      </c>
    </row>
    <row r="12" spans="1:13" ht="30">
      <c r="A12" s="183" t="s">
        <v>95</v>
      </c>
      <c r="B12" s="177">
        <v>0</v>
      </c>
      <c r="C12" s="178">
        <v>4</v>
      </c>
      <c r="D12" s="179">
        <v>0</v>
      </c>
      <c r="E12" s="178">
        <v>4</v>
      </c>
      <c r="F12" s="180">
        <v>1</v>
      </c>
      <c r="G12" s="178">
        <v>4</v>
      </c>
      <c r="H12" s="176"/>
      <c r="I12" s="176"/>
      <c r="J12" t="s">
        <v>96</v>
      </c>
      <c r="K12" t="s">
        <v>97</v>
      </c>
    </row>
    <row r="13" spans="1:13">
      <c r="A13" s="184" t="s">
        <v>98</v>
      </c>
      <c r="B13" s="185">
        <f>SUMPRODUCT(B8:B12,C8:C12)</f>
        <v>8</v>
      </c>
      <c r="C13" s="186">
        <f>SUM(C8:C12)</f>
        <v>14</v>
      </c>
      <c r="D13" s="187">
        <f>SUMPRODUCT(D8:D12,E8:E12)</f>
        <v>5</v>
      </c>
      <c r="E13" s="188">
        <f>SUM(E8:E12)</f>
        <v>14</v>
      </c>
      <c r="F13" s="189">
        <f>SUMPRODUCT(F8:F12,G8:G12)</f>
        <v>9</v>
      </c>
      <c r="G13" s="190">
        <f>SUM(G8:G12)</f>
        <v>14</v>
      </c>
      <c r="H13" s="176"/>
      <c r="I13" s="176"/>
      <c r="K13" t="s">
        <v>85</v>
      </c>
    </row>
    <row r="14" spans="1:13" ht="18.399999999999999" customHeight="1">
      <c r="A14" s="282" t="s">
        <v>99</v>
      </c>
      <c r="B14" s="282"/>
      <c r="C14" s="282"/>
      <c r="D14" s="282"/>
      <c r="E14" s="282"/>
      <c r="F14" s="282"/>
      <c r="G14" s="282"/>
      <c r="H14" s="161" t="s">
        <v>84</v>
      </c>
      <c r="I14" s="161"/>
      <c r="K14" t="s">
        <v>85</v>
      </c>
    </row>
    <row r="15" spans="1:13" ht="45">
      <c r="A15" s="181" t="s">
        <v>100</v>
      </c>
      <c r="B15" s="172">
        <v>1</v>
      </c>
      <c r="C15" s="191">
        <v>2</v>
      </c>
      <c r="D15" s="192">
        <v>0</v>
      </c>
      <c r="E15" s="191">
        <v>2</v>
      </c>
      <c r="F15" s="175">
        <v>0</v>
      </c>
      <c r="G15" s="191">
        <v>2</v>
      </c>
      <c r="H15" s="176"/>
      <c r="I15" s="176"/>
      <c r="K15" t="s">
        <v>101</v>
      </c>
      <c r="L15" t="s">
        <v>102</v>
      </c>
    </row>
    <row r="16" spans="1:13" ht="300">
      <c r="A16" s="181" t="s">
        <v>103</v>
      </c>
      <c r="B16" s="193">
        <v>1</v>
      </c>
      <c r="C16" s="194">
        <v>3</v>
      </c>
      <c r="D16" s="195">
        <v>0</v>
      </c>
      <c r="E16" s="194">
        <v>3</v>
      </c>
      <c r="F16" s="196">
        <v>0</v>
      </c>
      <c r="G16" s="194">
        <v>3</v>
      </c>
      <c r="H16" s="176"/>
      <c r="I16" s="176"/>
      <c r="K16" t="s">
        <v>104</v>
      </c>
      <c r="L16" s="1" t="s">
        <v>105</v>
      </c>
    </row>
    <row r="17" spans="1:12" ht="45">
      <c r="A17" s="197" t="s">
        <v>106</v>
      </c>
      <c r="B17" s="177">
        <v>1</v>
      </c>
      <c r="C17" s="194">
        <v>3</v>
      </c>
      <c r="D17" s="198">
        <v>0</v>
      </c>
      <c r="E17" s="194">
        <v>3</v>
      </c>
      <c r="F17" s="199">
        <v>0</v>
      </c>
      <c r="G17" s="194">
        <v>3</v>
      </c>
      <c r="H17" s="176"/>
      <c r="I17" s="176"/>
      <c r="K17" t="s">
        <v>107</v>
      </c>
      <c r="L17" t="s">
        <v>102</v>
      </c>
    </row>
    <row r="18" spans="1:12" ht="345">
      <c r="A18" s="197" t="s">
        <v>108</v>
      </c>
      <c r="B18" s="177">
        <v>1</v>
      </c>
      <c r="C18" s="194">
        <v>3</v>
      </c>
      <c r="D18" s="198">
        <v>0</v>
      </c>
      <c r="E18" s="194">
        <v>3</v>
      </c>
      <c r="F18" s="199">
        <v>0</v>
      </c>
      <c r="G18" s="194">
        <v>3</v>
      </c>
      <c r="H18" s="176"/>
      <c r="I18" s="176"/>
      <c r="K18" t="s">
        <v>109</v>
      </c>
      <c r="L18" s="1" t="s">
        <v>110</v>
      </c>
    </row>
    <row r="19" spans="1:12">
      <c r="A19" s="200" t="s">
        <v>111</v>
      </c>
      <c r="B19" s="201">
        <v>0</v>
      </c>
      <c r="C19" s="194">
        <v>2</v>
      </c>
      <c r="D19" s="202">
        <v>1</v>
      </c>
      <c r="E19" s="194">
        <v>2</v>
      </c>
      <c r="F19" s="199">
        <v>1</v>
      </c>
      <c r="G19" s="194">
        <v>2</v>
      </c>
      <c r="H19" s="176"/>
      <c r="I19" s="176"/>
      <c r="J19" t="s">
        <v>112</v>
      </c>
      <c r="K19" t="s">
        <v>113</v>
      </c>
    </row>
    <row r="20" spans="1:12">
      <c r="A20" s="203" t="s">
        <v>98</v>
      </c>
      <c r="B20" s="185">
        <f>SUMPRODUCT(B15:B19,C15:C19)</f>
        <v>11</v>
      </c>
      <c r="C20" s="186">
        <f>SUM(C15:C19)</f>
        <v>13</v>
      </c>
      <c r="D20" s="204">
        <f>SUMPRODUCT(D15:D19,E15:E19)</f>
        <v>2</v>
      </c>
      <c r="E20" s="205">
        <f>SUM(E15:E19)</f>
        <v>13</v>
      </c>
      <c r="F20" s="189">
        <f>SUMPRODUCT(F15:F19,G15:G19)</f>
        <v>2</v>
      </c>
      <c r="G20" s="190">
        <f>SUM(G15:G19)</f>
        <v>13</v>
      </c>
      <c r="H20" s="176"/>
      <c r="I20" s="176"/>
    </row>
    <row r="21" spans="1:12" ht="18.399999999999999" customHeight="1">
      <c r="A21" s="282" t="s">
        <v>114</v>
      </c>
      <c r="B21" s="282"/>
      <c r="C21" s="282"/>
      <c r="D21" s="282"/>
      <c r="E21" s="282"/>
      <c r="F21" s="282"/>
      <c r="G21" s="282"/>
      <c r="H21" s="161" t="s">
        <v>84</v>
      </c>
      <c r="I21" s="161"/>
      <c r="K21" t="s">
        <v>85</v>
      </c>
    </row>
    <row r="22" spans="1:12" ht="75">
      <c r="A22" s="182" t="s">
        <v>115</v>
      </c>
      <c r="B22" s="177">
        <v>1</v>
      </c>
      <c r="C22" s="194">
        <v>2</v>
      </c>
      <c r="D22" s="179">
        <v>1</v>
      </c>
      <c r="E22" s="194">
        <v>2</v>
      </c>
      <c r="F22" s="180">
        <v>1</v>
      </c>
      <c r="G22" s="194">
        <v>2</v>
      </c>
      <c r="H22" s="176"/>
      <c r="I22" s="176"/>
      <c r="K22" t="s">
        <v>85</v>
      </c>
    </row>
    <row r="23" spans="1:12">
      <c r="A23" s="183" t="s">
        <v>116</v>
      </c>
      <c r="B23" s="177">
        <v>1</v>
      </c>
      <c r="C23" s="178">
        <v>1</v>
      </c>
      <c r="D23" s="179">
        <v>1</v>
      </c>
      <c r="E23" s="178">
        <v>1</v>
      </c>
      <c r="F23" s="180">
        <v>1</v>
      </c>
      <c r="G23" s="178">
        <v>1</v>
      </c>
      <c r="H23" s="176"/>
      <c r="I23" s="176"/>
      <c r="K23" t="s">
        <v>85</v>
      </c>
    </row>
    <row r="24" spans="1:12" ht="30">
      <c r="A24" s="183" t="s">
        <v>117</v>
      </c>
      <c r="B24" s="177">
        <v>1</v>
      </c>
      <c r="C24" s="178">
        <v>1</v>
      </c>
      <c r="D24" s="179">
        <v>0.5</v>
      </c>
      <c r="E24" s="178">
        <v>1</v>
      </c>
      <c r="F24" s="180">
        <v>1</v>
      </c>
      <c r="G24" s="178">
        <v>1</v>
      </c>
      <c r="H24" s="176"/>
      <c r="I24" s="176"/>
      <c r="K24" t="s">
        <v>118</v>
      </c>
    </row>
    <row r="25" spans="1:12">
      <c r="A25" s="184" t="s">
        <v>98</v>
      </c>
      <c r="B25" s="185">
        <f>SUMPRODUCT(B22:B24,C22:C24)</f>
        <v>4</v>
      </c>
      <c r="C25" s="186">
        <f>SUM(C22:C24)</f>
        <v>4</v>
      </c>
      <c r="D25" s="187">
        <f>SUMPRODUCT(D22:D24,E22:E24)</f>
        <v>3.5</v>
      </c>
      <c r="E25" s="188">
        <f>SUM(E22:E24)</f>
        <v>4</v>
      </c>
      <c r="F25" s="189">
        <f>SUMPRODUCT(F22:F24,G22:G24)</f>
        <v>4</v>
      </c>
      <c r="G25" s="190">
        <f>SUM(G22:G24)</f>
        <v>4</v>
      </c>
      <c r="H25" s="176"/>
      <c r="I25" s="176"/>
      <c r="K25" t="s">
        <v>85</v>
      </c>
    </row>
    <row r="26" spans="1:12" ht="18.399999999999999" customHeight="1">
      <c r="A26" s="282" t="s">
        <v>119</v>
      </c>
      <c r="B26" s="282"/>
      <c r="C26" s="282"/>
      <c r="D26" s="282"/>
      <c r="E26" s="282"/>
      <c r="F26" s="282"/>
      <c r="G26" s="282"/>
      <c r="H26" s="161" t="s">
        <v>84</v>
      </c>
      <c r="I26" s="161"/>
      <c r="K26" t="s">
        <v>85</v>
      </c>
    </row>
    <row r="27" spans="1:12" ht="60">
      <c r="A27" s="200" t="s">
        <v>120</v>
      </c>
      <c r="B27" s="206">
        <v>0</v>
      </c>
      <c r="C27" s="207">
        <v>2</v>
      </c>
      <c r="D27" s="198">
        <v>1</v>
      </c>
      <c r="E27" s="207">
        <v>2</v>
      </c>
      <c r="F27" s="208">
        <v>1</v>
      </c>
      <c r="G27" s="207">
        <v>2</v>
      </c>
      <c r="H27" s="176"/>
      <c r="I27" s="176"/>
      <c r="J27" t="s">
        <v>121</v>
      </c>
      <c r="K27" t="s">
        <v>85</v>
      </c>
    </row>
    <row r="28" spans="1:12" ht="45">
      <c r="A28" s="200" t="s">
        <v>122</v>
      </c>
      <c r="B28" s="177">
        <v>0</v>
      </c>
      <c r="C28" s="178">
        <v>2</v>
      </c>
      <c r="D28" s="198">
        <v>1</v>
      </c>
      <c r="E28" s="178">
        <v>2</v>
      </c>
      <c r="F28" s="208">
        <v>1</v>
      </c>
      <c r="G28" s="178">
        <v>2</v>
      </c>
      <c r="H28" s="176"/>
      <c r="I28" s="176"/>
      <c r="J28" t="s">
        <v>123</v>
      </c>
      <c r="K28" t="s">
        <v>85</v>
      </c>
    </row>
    <row r="29" spans="1:12" ht="30">
      <c r="A29" s="200" t="s">
        <v>124</v>
      </c>
      <c r="B29" s="177">
        <v>1</v>
      </c>
      <c r="C29" s="178">
        <v>2</v>
      </c>
      <c r="D29" s="198">
        <v>1</v>
      </c>
      <c r="E29" s="178">
        <v>2</v>
      </c>
      <c r="F29" s="208">
        <v>1</v>
      </c>
      <c r="G29" s="178">
        <v>2</v>
      </c>
      <c r="H29" s="176"/>
      <c r="I29" s="176"/>
      <c r="K29" t="s">
        <v>85</v>
      </c>
    </row>
    <row r="30" spans="1:12" ht="75">
      <c r="A30" s="200" t="s">
        <v>125</v>
      </c>
      <c r="B30" s="177">
        <v>0</v>
      </c>
      <c r="C30" s="178">
        <v>3</v>
      </c>
      <c r="D30" s="198">
        <v>1</v>
      </c>
      <c r="E30" s="178">
        <v>3</v>
      </c>
      <c r="F30" s="208">
        <v>1</v>
      </c>
      <c r="G30" s="178">
        <v>3</v>
      </c>
      <c r="H30" s="176"/>
      <c r="I30" s="176"/>
      <c r="J30" t="s">
        <v>126</v>
      </c>
      <c r="K30" t="s">
        <v>85</v>
      </c>
    </row>
    <row r="31" spans="1:12">
      <c r="A31" s="203" t="s">
        <v>98</v>
      </c>
      <c r="B31" s="185">
        <f>SUMPRODUCT(B27:B30,C27:C30)</f>
        <v>2</v>
      </c>
      <c r="C31" s="186">
        <f>SUM(C27:C30)</f>
        <v>9</v>
      </c>
      <c r="D31" s="204">
        <f>SUMPRODUCT(D27:D30,E27:E30)</f>
        <v>9</v>
      </c>
      <c r="E31" s="188">
        <f>SUM(E27:E30)</f>
        <v>9</v>
      </c>
      <c r="F31" s="189">
        <f>SUMPRODUCT(F27:F30,G27:G30)</f>
        <v>9</v>
      </c>
      <c r="G31" s="190">
        <f>SUM(G27:G30)</f>
        <v>9</v>
      </c>
      <c r="H31" s="176"/>
      <c r="I31" s="176"/>
    </row>
    <row r="32" spans="1:12" ht="18.399999999999999" customHeight="1">
      <c r="A32" s="282" t="s">
        <v>127</v>
      </c>
      <c r="B32" s="282"/>
      <c r="C32" s="282"/>
      <c r="D32" s="282"/>
      <c r="E32" s="282"/>
      <c r="F32" s="282"/>
      <c r="G32" s="282"/>
      <c r="H32" s="161" t="s">
        <v>84</v>
      </c>
      <c r="I32" s="161"/>
    </row>
    <row r="33" spans="1:12">
      <c r="A33" s="181" t="s">
        <v>128</v>
      </c>
      <c r="B33" s="206">
        <v>1</v>
      </c>
      <c r="C33" s="207">
        <v>1</v>
      </c>
      <c r="D33" s="209">
        <v>1</v>
      </c>
      <c r="E33" s="207">
        <v>1</v>
      </c>
      <c r="F33" s="210">
        <v>1</v>
      </c>
      <c r="G33" s="207">
        <v>1</v>
      </c>
      <c r="H33" s="176"/>
      <c r="I33" s="176"/>
    </row>
    <row r="34" spans="1:12">
      <c r="A34" s="181" t="s">
        <v>129</v>
      </c>
      <c r="B34" s="177">
        <v>1</v>
      </c>
      <c r="C34" s="194">
        <v>1</v>
      </c>
      <c r="D34" s="198">
        <v>1</v>
      </c>
      <c r="E34" s="194">
        <v>1</v>
      </c>
      <c r="F34" s="211">
        <v>1</v>
      </c>
      <c r="G34" s="194">
        <v>1</v>
      </c>
      <c r="H34" s="176"/>
      <c r="I34" s="176"/>
    </row>
    <row r="35" spans="1:12" ht="255">
      <c r="A35" s="197" t="s">
        <v>130</v>
      </c>
      <c r="B35" s="177">
        <v>1</v>
      </c>
      <c r="C35" s="194">
        <v>3</v>
      </c>
      <c r="D35" s="198">
        <v>0.5</v>
      </c>
      <c r="E35" s="194">
        <v>3</v>
      </c>
      <c r="F35" s="208">
        <v>0</v>
      </c>
      <c r="G35" s="194">
        <v>3</v>
      </c>
      <c r="H35" s="176"/>
      <c r="I35" s="176"/>
      <c r="K35" t="s">
        <v>131</v>
      </c>
      <c r="L35" s="1" t="s">
        <v>132</v>
      </c>
    </row>
    <row r="36" spans="1:12" ht="30">
      <c r="A36" s="200" t="s">
        <v>133</v>
      </c>
      <c r="B36" s="177">
        <v>0</v>
      </c>
      <c r="C36" s="178">
        <v>3</v>
      </c>
      <c r="D36" s="198">
        <v>0</v>
      </c>
      <c r="E36" s="178">
        <v>3</v>
      </c>
      <c r="F36" s="208">
        <v>0</v>
      </c>
      <c r="G36" s="178">
        <v>3</v>
      </c>
      <c r="H36" s="176"/>
      <c r="I36" s="176"/>
      <c r="J36" t="s">
        <v>134</v>
      </c>
      <c r="K36" t="s">
        <v>135</v>
      </c>
      <c r="L36" t="s">
        <v>102</v>
      </c>
    </row>
    <row r="37" spans="1:12">
      <c r="A37" s="203" t="s">
        <v>98</v>
      </c>
      <c r="B37" s="212">
        <f>SUMPRODUCT(B33:B36,C33:C36)</f>
        <v>5</v>
      </c>
      <c r="C37" s="186">
        <f>SUM(C33:C36)</f>
        <v>8</v>
      </c>
      <c r="D37" s="213">
        <f>SUMPRODUCT(D33:D36,E33:E36)</f>
        <v>3.5</v>
      </c>
      <c r="E37" s="188">
        <f>SUM(E33:E36)</f>
        <v>8</v>
      </c>
      <c r="F37" s="189">
        <f>SUMPRODUCT(F33:F36,G33:G36)</f>
        <v>2</v>
      </c>
      <c r="G37" s="190">
        <f>SUM(G33:G36)</f>
        <v>8</v>
      </c>
      <c r="H37" s="176"/>
      <c r="I37" s="176"/>
    </row>
    <row r="38" spans="1:12" ht="18.399999999999999" customHeight="1">
      <c r="A38" s="282" t="s">
        <v>136</v>
      </c>
      <c r="B38" s="282"/>
      <c r="C38" s="282"/>
      <c r="D38" s="282"/>
      <c r="E38" s="282"/>
      <c r="F38" s="282"/>
      <c r="G38" s="282"/>
      <c r="H38" s="161" t="s">
        <v>137</v>
      </c>
      <c r="I38" s="161"/>
    </row>
    <row r="39" spans="1:12" ht="45">
      <c r="A39" s="197" t="s">
        <v>138</v>
      </c>
      <c r="B39" s="206">
        <v>1</v>
      </c>
      <c r="C39" s="191">
        <v>1</v>
      </c>
      <c r="D39" s="198">
        <v>1</v>
      </c>
      <c r="E39" s="191">
        <v>1</v>
      </c>
      <c r="F39" s="208">
        <v>1</v>
      </c>
      <c r="G39" s="191">
        <v>1</v>
      </c>
      <c r="H39" s="176"/>
      <c r="I39" s="176"/>
    </row>
    <row r="40" spans="1:12">
      <c r="A40" s="197" t="s">
        <v>139</v>
      </c>
      <c r="B40" s="177">
        <v>1</v>
      </c>
      <c r="C40" s="194">
        <v>4</v>
      </c>
      <c r="D40" s="198">
        <v>1</v>
      </c>
      <c r="E40" s="194">
        <v>4</v>
      </c>
      <c r="F40" s="208">
        <v>1</v>
      </c>
      <c r="G40" s="194">
        <v>4</v>
      </c>
      <c r="H40" s="176"/>
      <c r="I40" s="176"/>
    </row>
    <row r="41" spans="1:12">
      <c r="A41" s="197" t="s">
        <v>140</v>
      </c>
      <c r="B41" s="177">
        <v>1</v>
      </c>
      <c r="C41" s="194">
        <v>3</v>
      </c>
      <c r="D41" s="198">
        <v>1</v>
      </c>
      <c r="E41" s="194">
        <v>3</v>
      </c>
      <c r="F41" s="208">
        <v>1</v>
      </c>
      <c r="G41" s="194">
        <v>3</v>
      </c>
      <c r="H41" s="176"/>
      <c r="I41" s="176"/>
    </row>
    <row r="42" spans="1:12" ht="60">
      <c r="A42" s="197" t="s">
        <v>141</v>
      </c>
      <c r="B42" s="177">
        <v>1</v>
      </c>
      <c r="C42" s="194">
        <v>2</v>
      </c>
      <c r="D42" s="198">
        <v>1</v>
      </c>
      <c r="E42" s="194">
        <v>2</v>
      </c>
      <c r="F42" s="208">
        <v>1</v>
      </c>
      <c r="G42" s="194">
        <v>2</v>
      </c>
      <c r="H42" s="176"/>
    </row>
    <row r="43" spans="1:12">
      <c r="A43" s="197" t="s">
        <v>142</v>
      </c>
      <c r="B43" s="177">
        <v>1</v>
      </c>
      <c r="C43" s="194">
        <v>2</v>
      </c>
      <c r="D43" s="198">
        <v>1</v>
      </c>
      <c r="E43" s="194">
        <v>2</v>
      </c>
      <c r="F43" s="208">
        <v>1</v>
      </c>
      <c r="G43" s="194">
        <v>2</v>
      </c>
      <c r="H43" s="176"/>
      <c r="I43" s="176"/>
    </row>
    <row r="44" spans="1:12">
      <c r="A44" s="197" t="s">
        <v>143</v>
      </c>
      <c r="B44" s="177">
        <v>0.5</v>
      </c>
      <c r="C44" s="194">
        <v>3</v>
      </c>
      <c r="D44" s="198">
        <v>0</v>
      </c>
      <c r="E44" s="194">
        <v>3</v>
      </c>
      <c r="F44" s="208">
        <v>0</v>
      </c>
      <c r="G44" s="194">
        <v>3</v>
      </c>
      <c r="H44" s="176"/>
      <c r="I44" s="176"/>
      <c r="J44" t="s">
        <v>144</v>
      </c>
      <c r="K44" t="s">
        <v>145</v>
      </c>
      <c r="L44" t="s">
        <v>146</v>
      </c>
    </row>
    <row r="45" spans="1:12" ht="30">
      <c r="A45" s="197" t="s">
        <v>147</v>
      </c>
      <c r="B45" s="177">
        <v>1</v>
      </c>
      <c r="C45" s="194">
        <v>3</v>
      </c>
      <c r="D45" s="198">
        <v>1</v>
      </c>
      <c r="E45" s="194">
        <v>3</v>
      </c>
      <c r="F45" s="208">
        <v>1</v>
      </c>
      <c r="G45" s="194">
        <v>3</v>
      </c>
      <c r="H45" s="176"/>
      <c r="I45" s="176"/>
    </row>
    <row r="46" spans="1:12">
      <c r="A46" s="197" t="s">
        <v>148</v>
      </c>
      <c r="B46" s="177">
        <v>0</v>
      </c>
      <c r="C46" s="194">
        <v>4</v>
      </c>
      <c r="D46" s="198">
        <v>0</v>
      </c>
      <c r="E46" s="194">
        <v>4</v>
      </c>
      <c r="F46" s="208">
        <v>1</v>
      </c>
      <c r="G46" s="194">
        <v>4</v>
      </c>
      <c r="H46" s="176"/>
      <c r="I46" s="176"/>
      <c r="J46" t="s">
        <v>149</v>
      </c>
      <c r="K46" t="s">
        <v>150</v>
      </c>
    </row>
    <row r="47" spans="1:12" ht="45">
      <c r="A47" s="200" t="s">
        <v>151</v>
      </c>
      <c r="B47" s="177">
        <v>0</v>
      </c>
      <c r="C47" s="178">
        <v>10</v>
      </c>
      <c r="D47" s="198">
        <v>1</v>
      </c>
      <c r="E47" s="178">
        <v>10</v>
      </c>
      <c r="F47" s="208">
        <v>0.5</v>
      </c>
      <c r="G47" s="178">
        <v>10</v>
      </c>
      <c r="H47" s="176"/>
      <c r="I47" s="176"/>
      <c r="J47" t="s">
        <v>152</v>
      </c>
      <c r="L47" t="s">
        <v>153</v>
      </c>
    </row>
    <row r="48" spans="1:12" ht="30">
      <c r="A48" s="200" t="s">
        <v>154</v>
      </c>
      <c r="B48" s="177">
        <v>0</v>
      </c>
      <c r="C48" s="178">
        <v>6</v>
      </c>
      <c r="D48" s="198">
        <v>0</v>
      </c>
      <c r="E48" s="178">
        <v>6</v>
      </c>
      <c r="F48" s="208">
        <v>0</v>
      </c>
      <c r="G48" s="178">
        <v>6</v>
      </c>
      <c r="H48" s="176"/>
      <c r="I48" s="176"/>
      <c r="J48" t="s">
        <v>134</v>
      </c>
      <c r="K48" t="s">
        <v>155</v>
      </c>
      <c r="L48" t="s">
        <v>156</v>
      </c>
    </row>
    <row r="49" spans="1:9">
      <c r="A49" s="200" t="s">
        <v>157</v>
      </c>
      <c r="B49" s="177">
        <f>1</f>
        <v>1</v>
      </c>
      <c r="C49" s="178">
        <v>3</v>
      </c>
      <c r="D49" s="198">
        <v>1</v>
      </c>
      <c r="E49" s="178">
        <v>3</v>
      </c>
      <c r="F49" s="208">
        <v>1</v>
      </c>
      <c r="G49" s="178">
        <v>3</v>
      </c>
      <c r="H49" s="176"/>
      <c r="I49" s="176"/>
    </row>
    <row r="50" spans="1:9">
      <c r="A50" s="203" t="s">
        <v>98</v>
      </c>
      <c r="B50" s="212">
        <f>SUMPRODUCT(B39:B49,C39:C49)</f>
        <v>19.5</v>
      </c>
      <c r="C50" s="186">
        <f>SUM(C39:C49)</f>
        <v>41</v>
      </c>
      <c r="D50" s="213">
        <f>SUMPRODUCT(D39:D49,E39:E49)</f>
        <v>28</v>
      </c>
      <c r="E50" s="188">
        <f>SUM(E39:E49)</f>
        <v>41</v>
      </c>
      <c r="F50" s="189">
        <f>SUMPRODUCT(F39:F49,G39:G49)</f>
        <v>27</v>
      </c>
      <c r="G50" s="190">
        <f>SUM(G39:G49)</f>
        <v>41</v>
      </c>
      <c r="H50" s="176"/>
      <c r="I50" s="176"/>
    </row>
    <row r="51" spans="1:9" ht="18.399999999999999" customHeight="1">
      <c r="A51" s="282" t="s">
        <v>158</v>
      </c>
      <c r="B51" s="282"/>
      <c r="C51" s="282"/>
      <c r="D51" s="282"/>
      <c r="E51" s="282"/>
      <c r="F51" s="282"/>
      <c r="G51" s="282"/>
      <c r="H51" s="161" t="s">
        <v>137</v>
      </c>
      <c r="I51" s="161"/>
    </row>
    <row r="52" spans="1:9" ht="30">
      <c r="A52" s="214" t="s">
        <v>159</v>
      </c>
      <c r="B52" s="206">
        <v>1</v>
      </c>
      <c r="C52" s="215">
        <v>2</v>
      </c>
      <c r="D52" s="216">
        <v>1</v>
      </c>
      <c r="E52" s="215">
        <v>2</v>
      </c>
      <c r="F52" s="210">
        <v>1</v>
      </c>
      <c r="G52" s="215">
        <v>2</v>
      </c>
      <c r="H52" s="176"/>
      <c r="I52" s="176"/>
    </row>
    <row r="53" spans="1:9" ht="30">
      <c r="A53" s="183" t="s">
        <v>160</v>
      </c>
      <c r="B53" s="217">
        <v>1</v>
      </c>
      <c r="C53" s="178">
        <v>2</v>
      </c>
      <c r="D53" s="218">
        <v>1</v>
      </c>
      <c r="E53" s="178">
        <v>2</v>
      </c>
      <c r="F53" s="208">
        <v>1</v>
      </c>
      <c r="G53" s="178">
        <v>2</v>
      </c>
      <c r="H53" s="176"/>
      <c r="I53" s="176"/>
    </row>
    <row r="54" spans="1:9">
      <c r="A54" s="183" t="s">
        <v>161</v>
      </c>
      <c r="B54" s="219">
        <v>1</v>
      </c>
      <c r="C54" s="178">
        <v>1</v>
      </c>
      <c r="D54" s="198">
        <v>1</v>
      </c>
      <c r="E54" s="178">
        <v>1</v>
      </c>
      <c r="F54" s="211">
        <v>1</v>
      </c>
      <c r="G54" s="178">
        <v>1</v>
      </c>
      <c r="H54" s="176"/>
      <c r="I54" s="176"/>
    </row>
    <row r="55" spans="1:9" ht="90">
      <c r="A55" s="183" t="s">
        <v>162</v>
      </c>
      <c r="B55" s="219">
        <v>1</v>
      </c>
      <c r="C55" s="178">
        <v>4</v>
      </c>
      <c r="D55" s="198">
        <v>1</v>
      </c>
      <c r="E55" s="178">
        <v>4</v>
      </c>
      <c r="F55" s="211">
        <v>1</v>
      </c>
      <c r="G55" s="178">
        <v>4</v>
      </c>
      <c r="H55" s="176"/>
      <c r="I55" s="176"/>
    </row>
    <row r="56" spans="1:9" ht="45">
      <c r="A56" s="182" t="s">
        <v>163</v>
      </c>
      <c r="B56" s="201">
        <v>1</v>
      </c>
      <c r="C56" s="194">
        <v>2</v>
      </c>
      <c r="D56" s="274">
        <v>1</v>
      </c>
      <c r="E56" s="194">
        <v>2</v>
      </c>
      <c r="F56" s="276">
        <v>1</v>
      </c>
      <c r="G56" s="194">
        <v>2</v>
      </c>
      <c r="H56" s="220"/>
      <c r="I56" s="176"/>
    </row>
    <row r="57" spans="1:9">
      <c r="A57" s="221" t="s">
        <v>98</v>
      </c>
      <c r="B57" s="185">
        <f>SUMPRODUCT(B52:B56,C52:C56)</f>
        <v>11</v>
      </c>
      <c r="C57" s="186">
        <f>SUM(C52:C56)</f>
        <v>11</v>
      </c>
      <c r="D57" s="187">
        <f>SUMPRODUCT(D52:D56,E52:E56)</f>
        <v>11</v>
      </c>
      <c r="E57" s="188">
        <f>SUM(E52:E56)</f>
        <v>11</v>
      </c>
      <c r="F57" s="222">
        <f>SUMPRODUCT(F52:F56,G52:G56)</f>
        <v>11</v>
      </c>
      <c r="G57" s="223">
        <f>SUM(G52:G56)</f>
        <v>11</v>
      </c>
      <c r="H57" s="176"/>
      <c r="I57" s="176"/>
    </row>
    <row r="58" spans="1:9" ht="18.399999999999999" customHeight="1">
      <c r="A58" s="282" t="s">
        <v>76</v>
      </c>
      <c r="B58" s="282"/>
      <c r="C58" s="282"/>
      <c r="D58" s="282"/>
      <c r="E58" s="282"/>
      <c r="F58" s="282"/>
      <c r="G58" s="282"/>
      <c r="H58" s="161"/>
      <c r="I58" s="161"/>
    </row>
    <row r="59" spans="1:9">
      <c r="A59" s="224" t="s">
        <v>164</v>
      </c>
      <c r="B59" s="225">
        <f t="shared" ref="B59:G59" si="0">B13+B20+B25+B31+B37+B50+B57</f>
        <v>60.5</v>
      </c>
      <c r="C59" s="191">
        <f t="shared" si="0"/>
        <v>100</v>
      </c>
      <c r="D59" s="226">
        <f t="shared" si="0"/>
        <v>62</v>
      </c>
      <c r="E59" s="227">
        <f t="shared" si="0"/>
        <v>100</v>
      </c>
      <c r="F59" s="228">
        <f t="shared" si="0"/>
        <v>64</v>
      </c>
      <c r="G59" s="229">
        <f t="shared" si="0"/>
        <v>100</v>
      </c>
      <c r="H59" s="220"/>
      <c r="I59" s="176"/>
    </row>
    <row r="60" spans="1:9">
      <c r="A60" s="224" t="s">
        <v>165</v>
      </c>
      <c r="B60" s="283">
        <f>B59/C59</f>
        <v>0.60499999999999998</v>
      </c>
      <c r="C60" s="283"/>
      <c r="D60" s="284">
        <f>D59/E59</f>
        <v>0.62</v>
      </c>
      <c r="E60" s="284"/>
      <c r="F60" s="285">
        <f>F59/G59</f>
        <v>0.64</v>
      </c>
      <c r="G60" s="285"/>
      <c r="H60" s="230"/>
      <c r="I60" s="230"/>
    </row>
  </sheetData>
  <mergeCells count="18">
    <mergeCell ref="A1:G1"/>
    <mergeCell ref="A3:G3"/>
    <mergeCell ref="A5:A6"/>
    <mergeCell ref="B5:C5"/>
    <mergeCell ref="D5:E5"/>
    <mergeCell ref="F5:G5"/>
    <mergeCell ref="J5:L5"/>
    <mergeCell ref="A7:G7"/>
    <mergeCell ref="A14:G14"/>
    <mergeCell ref="A21:G21"/>
    <mergeCell ref="A26:G26"/>
    <mergeCell ref="A32:G32"/>
    <mergeCell ref="A38:G38"/>
    <mergeCell ref="A51:G51"/>
    <mergeCell ref="A58:G58"/>
    <mergeCell ref="B60:C60"/>
    <mergeCell ref="D60:E60"/>
    <mergeCell ref="F60:G60"/>
  </mergeCells>
  <dataValidations count="2">
    <dataValidation type="decimal" allowBlank="1" showInputMessage="1" showErrorMessage="1" sqref="H13 H20 H25 H31 H37 H50" xr:uid="{00000000-0002-0000-0600-000000000000}">
      <formula1>0</formula1>
      <formula2>1</formula2>
    </dataValidation>
    <dataValidation type="decimal" allowBlank="1" showInputMessage="1" showErrorMessage="1" error="Les évaluations sont faites en terme de pourcentage. Veuillez entrer une valeur entre 0 et 1" sqref="B8:B12 D8:D12 F8:F12 H8:H12 B15:B19 D15:D19 F15:F19 H15:H19 B22:B24 D22:D24 F22:F24 H22:H24 B27:B30 D27:D30 F27:F30 H27:H30 B33:B36 D33:D36 F33:F36 H33:H36 B39:B49 D39:D49 F39:F49 H39:H49 H52:H56 D52:D56 F52:F56 B52:B56" xr:uid="{00000000-0002-0000-06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1"/>
  <sheetViews>
    <sheetView tabSelected="1" zoomScale="115" zoomScaleNormal="115" workbookViewId="0">
      <selection activeCell="G45" sqref="G45"/>
    </sheetView>
  </sheetViews>
  <sheetFormatPr defaultRowHeight="15"/>
  <cols>
    <col min="1" max="1" width="73" customWidth="1"/>
    <col min="2" max="4" width="8.5703125" customWidth="1"/>
    <col min="5" max="5" width="11" customWidth="1"/>
    <col min="6" max="6" width="153.42578125" customWidth="1"/>
    <col min="7" max="1025" width="8.5703125" customWidth="1"/>
  </cols>
  <sheetData>
    <row r="1" spans="1:7" ht="18.75">
      <c r="A1" s="296" t="s">
        <v>80</v>
      </c>
      <c r="B1" s="296"/>
      <c r="C1" s="296"/>
      <c r="D1" s="296"/>
      <c r="E1" s="296"/>
      <c r="F1" s="296"/>
    </row>
    <row r="2" spans="1:7">
      <c r="A2" s="143"/>
      <c r="B2" s="143"/>
      <c r="C2" s="231"/>
      <c r="D2" s="231"/>
      <c r="E2" s="143"/>
      <c r="F2" s="231"/>
    </row>
    <row r="3" spans="1:7" ht="18.75">
      <c r="A3" s="296" t="s">
        <v>51</v>
      </c>
      <c r="B3" s="296"/>
      <c r="C3" s="296"/>
      <c r="D3" s="296"/>
      <c r="E3" s="296"/>
      <c r="F3" s="296"/>
    </row>
    <row r="5" spans="1:7" ht="23.25">
      <c r="A5" s="297" t="s">
        <v>0</v>
      </c>
      <c r="B5" s="297"/>
      <c r="C5" s="297"/>
      <c r="D5" s="297"/>
      <c r="E5" s="297"/>
      <c r="F5" s="297"/>
      <c r="G5" t="s">
        <v>166</v>
      </c>
    </row>
    <row r="6" spans="1:7">
      <c r="A6" s="232" t="s">
        <v>52</v>
      </c>
      <c r="B6" s="298"/>
      <c r="C6" s="298"/>
      <c r="D6" s="298"/>
      <c r="E6" s="298"/>
      <c r="F6" s="298"/>
      <c r="G6" t="s">
        <v>166</v>
      </c>
    </row>
    <row r="7" spans="1:7">
      <c r="A7" s="233" t="s">
        <v>167</v>
      </c>
      <c r="B7" s="234" t="s">
        <v>48</v>
      </c>
      <c r="C7" s="234" t="s">
        <v>168</v>
      </c>
      <c r="D7" s="234" t="s">
        <v>3</v>
      </c>
      <c r="E7" s="234" t="s">
        <v>169</v>
      </c>
      <c r="F7" s="235" t="s">
        <v>82</v>
      </c>
      <c r="G7" t="s">
        <v>166</v>
      </c>
    </row>
    <row r="8" spans="1:7">
      <c r="A8" s="236" t="s">
        <v>170</v>
      </c>
      <c r="B8" s="237">
        <f>6/8</f>
        <v>0.75</v>
      </c>
      <c r="C8" s="237">
        <v>1</v>
      </c>
      <c r="D8" s="237">
        <v>8</v>
      </c>
      <c r="E8" s="237">
        <f t="shared" ref="E8:E17" si="0">B8*C8*D8</f>
        <v>6</v>
      </c>
      <c r="F8" s="238" t="s">
        <v>171</v>
      </c>
      <c r="G8" t="s">
        <v>166</v>
      </c>
    </row>
    <row r="9" spans="1:7">
      <c r="A9" s="236" t="s">
        <v>172</v>
      </c>
      <c r="B9" s="237">
        <v>1</v>
      </c>
      <c r="C9" s="237">
        <v>1</v>
      </c>
      <c r="D9" s="237">
        <v>8</v>
      </c>
      <c r="E9" s="237">
        <f t="shared" si="0"/>
        <v>8</v>
      </c>
      <c r="F9" s="239"/>
      <c r="G9" t="s">
        <v>166</v>
      </c>
    </row>
    <row r="10" spans="1:7">
      <c r="A10" s="236" t="s">
        <v>173</v>
      </c>
      <c r="B10" s="237">
        <f>7.5/9</f>
        <v>0.83333333333333337</v>
      </c>
      <c r="C10" s="237">
        <v>1</v>
      </c>
      <c r="D10" s="237">
        <v>14</v>
      </c>
      <c r="E10" s="237">
        <f t="shared" si="0"/>
        <v>11.666666666666668</v>
      </c>
      <c r="F10" s="239" t="s">
        <v>174</v>
      </c>
      <c r="G10" t="s">
        <v>166</v>
      </c>
    </row>
    <row r="11" spans="1:7">
      <c r="A11" s="236" t="s">
        <v>175</v>
      </c>
      <c r="B11" s="237">
        <f>12.5/13</f>
        <v>0.96153846153846156</v>
      </c>
      <c r="C11" s="237">
        <v>1</v>
      </c>
      <c r="D11" s="237">
        <v>12</v>
      </c>
      <c r="E11" s="237">
        <f t="shared" si="0"/>
        <v>11.538461538461538</v>
      </c>
      <c r="F11" s="239" t="s">
        <v>176</v>
      </c>
      <c r="G11" t="s">
        <v>166</v>
      </c>
    </row>
    <row r="12" spans="1:7" ht="30">
      <c r="A12" s="236" t="s">
        <v>177</v>
      </c>
      <c r="B12" s="237">
        <f>5/7</f>
        <v>0.7142857142857143</v>
      </c>
      <c r="C12" s="237">
        <v>1</v>
      </c>
      <c r="D12" s="237">
        <v>8</v>
      </c>
      <c r="E12" s="237">
        <f t="shared" si="0"/>
        <v>5.7142857142857144</v>
      </c>
      <c r="F12" s="238" t="s">
        <v>178</v>
      </c>
      <c r="G12" t="s">
        <v>166</v>
      </c>
    </row>
    <row r="13" spans="1:7" ht="30">
      <c r="A13" s="236" t="s">
        <v>179</v>
      </c>
      <c r="B13" s="237">
        <f>6/10</f>
        <v>0.6</v>
      </c>
      <c r="C13" s="237">
        <v>1</v>
      </c>
      <c r="D13" s="237">
        <v>10</v>
      </c>
      <c r="E13" s="237">
        <f t="shared" si="0"/>
        <v>6</v>
      </c>
      <c r="F13" s="238" t="s">
        <v>180</v>
      </c>
      <c r="G13" t="s">
        <v>166</v>
      </c>
    </row>
    <row r="14" spans="1:7" ht="30">
      <c r="A14" s="236" t="s">
        <v>181</v>
      </c>
      <c r="B14" s="237">
        <v>0.6</v>
      </c>
      <c r="C14" s="237">
        <v>1</v>
      </c>
      <c r="D14" s="237">
        <v>10</v>
      </c>
      <c r="E14" s="237">
        <f t="shared" si="0"/>
        <v>6</v>
      </c>
      <c r="F14" s="238" t="s">
        <v>182</v>
      </c>
      <c r="G14" t="s">
        <v>183</v>
      </c>
    </row>
    <row r="15" spans="1:7">
      <c r="A15" s="236" t="s">
        <v>184</v>
      </c>
      <c r="B15" s="237">
        <f>0.6</f>
        <v>0.6</v>
      </c>
      <c r="C15" s="237">
        <v>1</v>
      </c>
      <c r="D15" s="237">
        <v>8</v>
      </c>
      <c r="E15" s="237">
        <f t="shared" si="0"/>
        <v>4.8</v>
      </c>
      <c r="F15" s="238" t="s">
        <v>185</v>
      </c>
      <c r="G15" t="s">
        <v>166</v>
      </c>
    </row>
    <row r="16" spans="1:7">
      <c r="A16" s="236" t="s">
        <v>186</v>
      </c>
      <c r="B16" s="237">
        <f>0.7</f>
        <v>0.7</v>
      </c>
      <c r="C16" s="237">
        <v>1</v>
      </c>
      <c r="D16" s="237">
        <v>8</v>
      </c>
      <c r="E16" s="237">
        <f t="shared" si="0"/>
        <v>5.6</v>
      </c>
      <c r="F16" s="238" t="s">
        <v>187</v>
      </c>
      <c r="G16" t="s">
        <v>166</v>
      </c>
    </row>
    <row r="17" spans="1:7">
      <c r="A17" s="236" t="s">
        <v>188</v>
      </c>
      <c r="B17" s="237">
        <f>8/10</f>
        <v>0.8</v>
      </c>
      <c r="C17" s="237">
        <v>1</v>
      </c>
      <c r="D17" s="237">
        <v>6</v>
      </c>
      <c r="E17" s="237">
        <f t="shared" si="0"/>
        <v>4.8000000000000007</v>
      </c>
      <c r="F17" s="239" t="s">
        <v>189</v>
      </c>
      <c r="G17" t="s">
        <v>166</v>
      </c>
    </row>
    <row r="18" spans="1:7">
      <c r="A18" s="240" t="s">
        <v>190</v>
      </c>
      <c r="B18" s="299"/>
      <c r="C18" s="299"/>
      <c r="D18" s="275">
        <f>SUM(D8:D17)</f>
        <v>92</v>
      </c>
      <c r="E18" s="241">
        <f>SUM(E8:E17)/D18 - E20*D20 - E19*D19</f>
        <v>0.73966754260232526</v>
      </c>
      <c r="F18" s="242"/>
    </row>
    <row r="19" spans="1:7">
      <c r="A19" s="243" t="s">
        <v>191</v>
      </c>
      <c r="D19" s="244">
        <v>0.15</v>
      </c>
      <c r="E19">
        <v>0.15</v>
      </c>
      <c r="F19" t="s">
        <v>192</v>
      </c>
    </row>
    <row r="20" spans="1:7">
      <c r="A20" s="243" t="s">
        <v>193</v>
      </c>
      <c r="D20" s="244">
        <v>0.2</v>
      </c>
    </row>
    <row r="21" spans="1:7" ht="23.25" customHeight="1">
      <c r="A21" s="292" t="s">
        <v>1</v>
      </c>
      <c r="B21" s="292"/>
      <c r="C21" s="292"/>
      <c r="D21" s="292"/>
      <c r="E21" s="292"/>
      <c r="F21" s="292"/>
      <c r="G21" t="s">
        <v>84</v>
      </c>
    </row>
    <row r="22" spans="1:7">
      <c r="A22" s="245" t="s">
        <v>52</v>
      </c>
      <c r="B22" s="293"/>
      <c r="C22" s="293"/>
      <c r="D22" s="293"/>
      <c r="E22" s="293"/>
      <c r="F22" s="293"/>
    </row>
    <row r="23" spans="1:7">
      <c r="A23" s="245" t="s">
        <v>167</v>
      </c>
      <c r="B23" s="245" t="s">
        <v>48</v>
      </c>
      <c r="C23" s="245" t="s">
        <v>168</v>
      </c>
      <c r="D23" s="245" t="s">
        <v>3</v>
      </c>
      <c r="E23" s="245" t="s">
        <v>169</v>
      </c>
      <c r="F23" s="246" t="s">
        <v>82</v>
      </c>
    </row>
    <row r="24" spans="1:7" ht="25.5" customHeight="1">
      <c r="A24" s="245" t="s">
        <v>194</v>
      </c>
      <c r="B24" s="247">
        <v>1</v>
      </c>
      <c r="C24" s="247">
        <v>1</v>
      </c>
      <c r="D24" s="245">
        <v>8</v>
      </c>
      <c r="E24" s="245">
        <f t="shared" ref="E24:E32" si="1">B24*C24*D24</f>
        <v>8</v>
      </c>
      <c r="F24" s="246"/>
    </row>
    <row r="25" spans="1:7" ht="45">
      <c r="A25" s="245" t="s">
        <v>195</v>
      </c>
      <c r="B25" s="247">
        <v>0.7</v>
      </c>
      <c r="C25" s="247">
        <v>1</v>
      </c>
      <c r="D25" s="245">
        <v>10</v>
      </c>
      <c r="E25" s="245">
        <f t="shared" si="1"/>
        <v>7</v>
      </c>
      <c r="F25" s="246" t="s">
        <v>196</v>
      </c>
    </row>
    <row r="26" spans="1:7">
      <c r="A26" s="245" t="s">
        <v>197</v>
      </c>
      <c r="B26" s="247">
        <v>1</v>
      </c>
      <c r="C26" s="247">
        <v>1</v>
      </c>
      <c r="D26" s="245">
        <v>8</v>
      </c>
      <c r="E26" s="245">
        <f t="shared" si="1"/>
        <v>8</v>
      </c>
      <c r="F26" s="246"/>
    </row>
    <row r="27" spans="1:7">
      <c r="A27" s="245" t="s">
        <v>198</v>
      </c>
      <c r="B27" s="247">
        <v>1</v>
      </c>
      <c r="C27" s="247">
        <v>1</v>
      </c>
      <c r="D27" s="245">
        <v>10</v>
      </c>
      <c r="E27" s="245">
        <f t="shared" si="1"/>
        <v>10</v>
      </c>
      <c r="F27" s="246"/>
    </row>
    <row r="28" spans="1:7">
      <c r="A28" s="245" t="s">
        <v>199</v>
      </c>
      <c r="B28" s="247">
        <v>1</v>
      </c>
      <c r="C28" s="247">
        <v>1</v>
      </c>
      <c r="D28" s="245">
        <v>8</v>
      </c>
      <c r="E28" s="245">
        <f t="shared" si="1"/>
        <v>8</v>
      </c>
      <c r="F28" s="246" t="s">
        <v>200</v>
      </c>
    </row>
    <row r="29" spans="1:7">
      <c r="A29" s="245" t="s">
        <v>201</v>
      </c>
      <c r="B29" s="247">
        <v>1</v>
      </c>
      <c r="C29" s="247">
        <v>1</v>
      </c>
      <c r="D29" s="245">
        <v>8</v>
      </c>
      <c r="E29" s="245">
        <f t="shared" si="1"/>
        <v>8</v>
      </c>
      <c r="F29" s="246"/>
    </row>
    <row r="30" spans="1:7">
      <c r="A30" s="245" t="s">
        <v>202</v>
      </c>
      <c r="B30" s="247">
        <v>0.8</v>
      </c>
      <c r="C30" s="247">
        <v>1</v>
      </c>
      <c r="D30" s="245">
        <v>8</v>
      </c>
      <c r="E30" s="245">
        <f t="shared" si="1"/>
        <v>6.4</v>
      </c>
      <c r="F30" s="246" t="s">
        <v>203</v>
      </c>
    </row>
    <row r="31" spans="1:7" ht="30">
      <c r="A31" s="245" t="s">
        <v>204</v>
      </c>
      <c r="B31" s="247">
        <v>0.9</v>
      </c>
      <c r="C31" s="247">
        <v>1</v>
      </c>
      <c r="D31" s="245">
        <v>8</v>
      </c>
      <c r="E31" s="245">
        <f t="shared" si="1"/>
        <v>7.2</v>
      </c>
      <c r="F31" s="246" t="s">
        <v>205</v>
      </c>
    </row>
    <row r="32" spans="1:7" ht="30">
      <c r="A32" s="245" t="s">
        <v>206</v>
      </c>
      <c r="B32" s="247">
        <v>0.7</v>
      </c>
      <c r="C32" s="247">
        <v>1</v>
      </c>
      <c r="D32" s="245">
        <v>12</v>
      </c>
      <c r="E32" s="245">
        <f t="shared" si="1"/>
        <v>8.3999999999999986</v>
      </c>
      <c r="F32" s="246" t="s">
        <v>207</v>
      </c>
    </row>
    <row r="33" spans="1:7">
      <c r="A33" s="248" t="s">
        <v>190</v>
      </c>
      <c r="B33" s="248"/>
      <c r="C33" s="249"/>
      <c r="D33" s="249">
        <f>SUM(D24:D32)</f>
        <v>80</v>
      </c>
      <c r="E33" s="250">
        <f>SUM(E24:E32)/D33 -E34*D34 -E35*D35-E36*D36</f>
        <v>0.88749999999999996</v>
      </c>
      <c r="F33" s="251"/>
    </row>
    <row r="34" spans="1:7">
      <c r="A34" s="252" t="s">
        <v>191</v>
      </c>
      <c r="C34" s="253"/>
      <c r="D34" s="254">
        <v>0.15</v>
      </c>
    </row>
    <row r="35" spans="1:7">
      <c r="A35" s="252" t="s">
        <v>193</v>
      </c>
      <c r="D35" s="255">
        <v>0.2</v>
      </c>
    </row>
    <row r="36" spans="1:7">
      <c r="A36" s="252" t="s">
        <v>208</v>
      </c>
      <c r="D36" s="256">
        <v>0.05</v>
      </c>
    </row>
    <row r="37" spans="1:7" ht="23.25">
      <c r="A37" s="294" t="s">
        <v>2</v>
      </c>
      <c r="B37" s="294"/>
      <c r="C37" s="294"/>
      <c r="D37" s="294"/>
      <c r="E37" s="294"/>
      <c r="F37" s="294"/>
      <c r="G37" t="s">
        <v>137</v>
      </c>
    </row>
    <row r="38" spans="1:7">
      <c r="A38" s="257" t="s">
        <v>52</v>
      </c>
      <c r="B38" s="295"/>
      <c r="C38" s="295"/>
      <c r="D38" s="295"/>
      <c r="E38" s="295"/>
      <c r="F38" s="295"/>
    </row>
    <row r="39" spans="1:7">
      <c r="A39" s="258" t="s">
        <v>167</v>
      </c>
      <c r="B39" s="259" t="s">
        <v>48</v>
      </c>
      <c r="C39" s="259" t="s">
        <v>168</v>
      </c>
      <c r="D39" s="259" t="s">
        <v>3</v>
      </c>
      <c r="E39" s="259" t="s">
        <v>169</v>
      </c>
      <c r="F39" s="260" t="s">
        <v>82</v>
      </c>
    </row>
    <row r="40" spans="1:7">
      <c r="A40" s="261" t="s">
        <v>209</v>
      </c>
      <c r="B40" s="262">
        <v>0.6</v>
      </c>
      <c r="C40" s="262">
        <v>1</v>
      </c>
      <c r="D40" s="262">
        <v>12</v>
      </c>
      <c r="E40" s="262">
        <f t="shared" ref="E40:E47" si="2">B40*C40*D40</f>
        <v>7.1999999999999993</v>
      </c>
      <c r="F40" s="260" t="s">
        <v>210</v>
      </c>
    </row>
    <row r="41" spans="1:7">
      <c r="A41" s="261" t="s">
        <v>211</v>
      </c>
      <c r="B41" s="262">
        <v>1</v>
      </c>
      <c r="C41" s="262">
        <v>1</v>
      </c>
      <c r="D41" s="262">
        <v>16</v>
      </c>
      <c r="E41" s="262">
        <f t="shared" si="2"/>
        <v>16</v>
      </c>
      <c r="F41" s="260"/>
    </row>
    <row r="42" spans="1:7" ht="30">
      <c r="A42" s="261" t="s">
        <v>212</v>
      </c>
      <c r="B42" s="262">
        <v>0.85</v>
      </c>
      <c r="C42" s="262">
        <v>1</v>
      </c>
      <c r="D42" s="262">
        <v>8</v>
      </c>
      <c r="E42" s="262">
        <f t="shared" si="2"/>
        <v>6.8</v>
      </c>
      <c r="F42" s="263" t="s">
        <v>213</v>
      </c>
    </row>
    <row r="43" spans="1:7">
      <c r="A43" s="261" t="s">
        <v>214</v>
      </c>
      <c r="B43" s="262">
        <v>0.85</v>
      </c>
      <c r="C43" s="262">
        <v>1</v>
      </c>
      <c r="D43" s="262">
        <v>10</v>
      </c>
      <c r="E43" s="262">
        <f t="shared" si="2"/>
        <v>8.5</v>
      </c>
      <c r="F43" s="260" t="s">
        <v>215</v>
      </c>
    </row>
    <row r="44" spans="1:7">
      <c r="A44" s="261" t="s">
        <v>216</v>
      </c>
      <c r="B44" s="262">
        <v>0.75</v>
      </c>
      <c r="C44" s="262">
        <v>1</v>
      </c>
      <c r="D44" s="262">
        <v>14</v>
      </c>
      <c r="E44" s="262">
        <f t="shared" si="2"/>
        <v>10.5</v>
      </c>
      <c r="F44" s="260" t="s">
        <v>217</v>
      </c>
    </row>
    <row r="45" spans="1:7">
      <c r="A45" s="264" t="s">
        <v>218</v>
      </c>
      <c r="B45" s="262">
        <v>1</v>
      </c>
      <c r="C45" s="262">
        <v>1</v>
      </c>
      <c r="D45" s="265">
        <v>6</v>
      </c>
      <c r="E45" s="262">
        <f t="shared" si="2"/>
        <v>6</v>
      </c>
      <c r="F45" s="266"/>
    </row>
    <row r="46" spans="1:7">
      <c r="A46" s="264" t="s">
        <v>219</v>
      </c>
      <c r="B46" s="262">
        <v>1</v>
      </c>
      <c r="C46" s="262">
        <v>1</v>
      </c>
      <c r="D46" s="265">
        <v>8</v>
      </c>
      <c r="E46" s="262">
        <f t="shared" si="2"/>
        <v>8</v>
      </c>
      <c r="F46" s="266"/>
    </row>
    <row r="47" spans="1:7">
      <c r="A47" s="264" t="s">
        <v>220</v>
      </c>
      <c r="B47" s="262">
        <v>0.85</v>
      </c>
      <c r="C47" s="262">
        <v>1</v>
      </c>
      <c r="D47" s="265">
        <v>6</v>
      </c>
      <c r="E47" s="262">
        <f t="shared" si="2"/>
        <v>5.0999999999999996</v>
      </c>
      <c r="F47" s="266" t="s">
        <v>221</v>
      </c>
    </row>
    <row r="48" spans="1:7">
      <c r="A48" s="267" t="s">
        <v>190</v>
      </c>
      <c r="B48" s="268"/>
      <c r="C48" s="268"/>
      <c r="D48" s="269">
        <f>SUM(D40:D47)</f>
        <v>80</v>
      </c>
      <c r="E48" s="270">
        <f>SUM(E40:E47)/D48 - D49*E49  - D50*E50 - D51*E51</f>
        <v>0.85124999999999995</v>
      </c>
      <c r="F48" s="271"/>
    </row>
    <row r="49" spans="1:4">
      <c r="A49" s="272" t="s">
        <v>191</v>
      </c>
      <c r="D49" s="255">
        <v>0.15</v>
      </c>
    </row>
    <row r="50" spans="1:4">
      <c r="A50" s="272" t="s">
        <v>193</v>
      </c>
      <c r="D50" s="255">
        <v>0.2</v>
      </c>
    </row>
    <row r="51" spans="1:4">
      <c r="A51" s="273" t="s">
        <v>208</v>
      </c>
      <c r="D51" s="256">
        <v>0.05</v>
      </c>
    </row>
  </sheetData>
  <mergeCells count="9">
    <mergeCell ref="A21:F21"/>
    <mergeCell ref="B22:F22"/>
    <mergeCell ref="A37:F37"/>
    <mergeCell ref="B38:F38"/>
    <mergeCell ref="A1:F1"/>
    <mergeCell ref="A3:F3"/>
    <mergeCell ref="A5:F5"/>
    <mergeCell ref="B6:F6"/>
    <mergeCell ref="B18:C18"/>
  </mergeCells>
  <dataValidations count="3">
    <dataValidation type="decimal" allowBlank="1" showInputMessage="1" showErrorMessage="1" sqref="B8:B18 B40:B47" xr:uid="{00000000-0002-0000-0700-000000000000}">
      <formula1>0</formula1>
      <formula2>1</formula2>
    </dataValidation>
    <dataValidation type="list" allowBlank="1" showInputMessage="1" showErrorMessage="1" sqref="C19 C8:C17 C40:C47" xr:uid="{00000000-0002-0000-0700-000001000000}">
      <formula1>"0,0.25,0.50,0.75,1"</formula1>
      <formula2>0</formula2>
    </dataValidation>
    <dataValidation type="whole" allowBlank="1" showInputMessage="1" showErrorMessage="1" sqref="E20 E35 E50" xr:uid="{00000000-0002-0000-0700-000002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51"/>
  <sheetViews>
    <sheetView topLeftCell="A14" zoomScaleNormal="100" workbookViewId="0">
      <selection activeCell="B31" activeCellId="1" sqref="F4:F7 B31"/>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0" t="s">
        <v>3</v>
      </c>
    </row>
    <row r="3" spans="1:7">
      <c r="A3" s="52" t="s">
        <v>52</v>
      </c>
      <c r="B3" s="53"/>
      <c r="C3" s="54"/>
      <c r="D3" s="55"/>
      <c r="E3" s="56"/>
      <c r="F3" s="57"/>
      <c r="G3" s="280"/>
    </row>
    <row r="4" spans="1:7" ht="30">
      <c r="A4" s="58" t="s">
        <v>222</v>
      </c>
      <c r="B4" s="59"/>
      <c r="C4" s="60"/>
      <c r="D4" s="61"/>
      <c r="E4" s="62"/>
      <c r="F4" s="63"/>
      <c r="G4" s="64">
        <v>6</v>
      </c>
    </row>
    <row r="5" spans="1:7" ht="30">
      <c r="A5" s="65" t="s">
        <v>12</v>
      </c>
      <c r="B5" s="66"/>
      <c r="C5" s="67"/>
      <c r="D5" s="68"/>
      <c r="E5" s="69"/>
      <c r="F5" s="70"/>
      <c r="G5" s="71">
        <v>3</v>
      </c>
    </row>
    <row r="6" spans="1:7" ht="30">
      <c r="A6" s="65" t="s">
        <v>223</v>
      </c>
      <c r="B6" s="66"/>
      <c r="C6" s="67"/>
      <c r="D6" s="68"/>
      <c r="E6" s="69"/>
      <c r="F6" s="70"/>
      <c r="G6" s="71">
        <v>2</v>
      </c>
    </row>
    <row r="7" spans="1:7">
      <c r="A7" s="65" t="s">
        <v>224</v>
      </c>
      <c r="B7" s="66"/>
      <c r="C7" s="67"/>
      <c r="D7" s="68"/>
      <c r="E7" s="69"/>
      <c r="F7" s="70"/>
      <c r="G7" s="71">
        <v>4</v>
      </c>
    </row>
    <row r="8" spans="1:7" ht="30">
      <c r="A8" s="65" t="s">
        <v>225</v>
      </c>
      <c r="B8" s="66"/>
      <c r="C8" s="67"/>
      <c r="D8" s="68"/>
      <c r="E8" s="69"/>
      <c r="F8" s="70"/>
      <c r="G8" s="71">
        <v>3</v>
      </c>
    </row>
    <row r="9" spans="1:7">
      <c r="A9" s="65" t="s">
        <v>226</v>
      </c>
      <c r="B9" s="66"/>
      <c r="C9" s="67"/>
      <c r="D9" s="68"/>
      <c r="E9" s="69"/>
      <c r="F9" s="70"/>
      <c r="G9" s="71">
        <v>3</v>
      </c>
    </row>
    <row r="10" spans="1:7" ht="30">
      <c r="A10" s="65" t="s">
        <v>227</v>
      </c>
      <c r="B10" s="66"/>
      <c r="C10" s="67"/>
      <c r="D10" s="68"/>
      <c r="E10" s="69"/>
      <c r="F10" s="70"/>
      <c r="G10" s="71">
        <v>3</v>
      </c>
    </row>
    <row r="11" spans="1:7" ht="30">
      <c r="A11" s="65" t="s">
        <v>228</v>
      </c>
      <c r="B11" s="66"/>
      <c r="C11" s="67"/>
      <c r="D11" s="68"/>
      <c r="E11" s="69"/>
      <c r="F11" s="70"/>
      <c r="G11" s="71">
        <v>3</v>
      </c>
    </row>
    <row r="12" spans="1:7">
      <c r="A12" s="65" t="s">
        <v>229</v>
      </c>
      <c r="B12" s="66"/>
      <c r="C12" s="67"/>
      <c r="D12" s="68"/>
      <c r="E12" s="69"/>
      <c r="F12" s="70"/>
      <c r="G12" s="71">
        <v>2</v>
      </c>
    </row>
    <row r="13" spans="1:7" ht="30">
      <c r="A13" s="65" t="s">
        <v>230</v>
      </c>
      <c r="B13" s="66"/>
      <c r="C13" s="67"/>
      <c r="D13" s="68"/>
      <c r="E13" s="69"/>
      <c r="F13" s="70"/>
      <c r="G13" s="71">
        <v>5</v>
      </c>
    </row>
    <row r="14" spans="1:7">
      <c r="A14" s="65" t="s">
        <v>231</v>
      </c>
      <c r="B14" s="66"/>
      <c r="C14" s="67"/>
      <c r="D14" s="68"/>
      <c r="E14" s="69"/>
      <c r="F14" s="70"/>
      <c r="G14" s="71">
        <v>2</v>
      </c>
    </row>
    <row r="15" spans="1:7">
      <c r="A15" s="65" t="s">
        <v>232</v>
      </c>
      <c r="B15" s="66"/>
      <c r="C15" s="67"/>
      <c r="D15" s="68"/>
      <c r="E15" s="69"/>
      <c r="F15" s="70"/>
      <c r="G15" s="71">
        <v>3</v>
      </c>
    </row>
    <row r="16" spans="1:7">
      <c r="A16" s="65" t="s">
        <v>233</v>
      </c>
      <c r="B16" s="66"/>
      <c r="C16" s="67"/>
      <c r="D16" s="68"/>
      <c r="E16" s="69"/>
      <c r="F16" s="70"/>
      <c r="G16" s="71">
        <v>1</v>
      </c>
    </row>
    <row r="17" spans="1:7">
      <c r="A17" s="65" t="s">
        <v>234</v>
      </c>
      <c r="B17" s="66"/>
      <c r="C17" s="67"/>
      <c r="D17" s="68"/>
      <c r="E17" s="69"/>
      <c r="F17" s="70"/>
      <c r="G17" s="71">
        <v>3</v>
      </c>
    </row>
    <row r="18" spans="1:7" ht="30">
      <c r="A18" s="65" t="s">
        <v>235</v>
      </c>
      <c r="B18" s="66"/>
      <c r="C18" s="67"/>
      <c r="D18" s="68"/>
      <c r="E18" s="69"/>
      <c r="F18" s="70"/>
      <c r="G18" s="71">
        <v>2</v>
      </c>
    </row>
    <row r="19" spans="1:7">
      <c r="A19" s="65" t="s">
        <v>236</v>
      </c>
      <c r="B19" s="66"/>
      <c r="C19" s="67"/>
      <c r="D19" s="68"/>
      <c r="E19" s="69"/>
      <c r="F19" s="70"/>
      <c r="G19" s="71">
        <v>1</v>
      </c>
    </row>
    <row r="20" spans="1:7">
      <c r="A20" s="65" t="s">
        <v>237</v>
      </c>
      <c r="B20" s="66"/>
      <c r="C20" s="67"/>
      <c r="D20" s="68"/>
      <c r="E20" s="69"/>
      <c r="F20" s="70"/>
      <c r="G20" s="71">
        <v>2</v>
      </c>
    </row>
    <row r="21" spans="1:7" ht="45">
      <c r="A21" s="65" t="s">
        <v>238</v>
      </c>
      <c r="B21" s="66"/>
      <c r="C21" s="67"/>
      <c r="D21" s="68"/>
      <c r="E21" s="69"/>
      <c r="F21" s="70"/>
      <c r="G21" s="71">
        <v>3</v>
      </c>
    </row>
    <row r="22" spans="1:7">
      <c r="A22" s="65" t="s">
        <v>239</v>
      </c>
      <c r="B22" s="66"/>
      <c r="C22" s="67"/>
      <c r="D22" s="68"/>
      <c r="E22" s="69"/>
      <c r="F22" s="70"/>
      <c r="G22" s="71">
        <v>1</v>
      </c>
    </row>
    <row r="23" spans="1:7" ht="30">
      <c r="A23" s="65" t="s">
        <v>240</v>
      </c>
      <c r="B23" s="66"/>
      <c r="C23" s="67"/>
      <c r="D23" s="68"/>
      <c r="E23" s="69"/>
      <c r="F23" s="70"/>
      <c r="G23" s="71">
        <v>3</v>
      </c>
    </row>
    <row r="24" spans="1:7">
      <c r="A24" s="65" t="s">
        <v>241</v>
      </c>
      <c r="B24" s="66"/>
      <c r="C24" s="67"/>
      <c r="D24" s="68"/>
      <c r="E24" s="69"/>
      <c r="F24" s="70"/>
      <c r="G24" s="71">
        <v>1</v>
      </c>
    </row>
    <row r="25" spans="1:7">
      <c r="A25" s="65" t="s">
        <v>242</v>
      </c>
      <c r="B25" s="66"/>
      <c r="C25" s="67"/>
      <c r="D25" s="68"/>
      <c r="E25" s="69"/>
      <c r="F25" s="70"/>
      <c r="G25" s="71">
        <v>1</v>
      </c>
    </row>
    <row r="26" spans="1:7" ht="30">
      <c r="A26" s="65" t="s">
        <v>243</v>
      </c>
      <c r="B26" s="66"/>
      <c r="C26" s="67"/>
      <c r="D26" s="68"/>
      <c r="E26" s="69"/>
      <c r="F26" s="70"/>
      <c r="G26" s="71">
        <v>2</v>
      </c>
    </row>
    <row r="27" spans="1:7" ht="30">
      <c r="A27" s="72" t="s">
        <v>244</v>
      </c>
      <c r="B27" s="73"/>
      <c r="C27" s="74"/>
      <c r="D27" s="75"/>
      <c r="E27" s="76"/>
      <c r="F27" s="77"/>
      <c r="G27" s="78">
        <v>2</v>
      </c>
    </row>
    <row r="28" spans="1:7">
      <c r="A28" s="79" t="s">
        <v>22</v>
      </c>
      <c r="B28" s="80">
        <f>SUMPRODUCT(B$4:B$27,$G$4:$G$27)</f>
        <v>0</v>
      </c>
      <c r="C28" s="81">
        <f>SUMPRODUCT(C$4:C$27,$G$4:$G$27)</f>
        <v>0</v>
      </c>
      <c r="D28" s="82">
        <f>SUMPRODUCT(D$4:D$27,$G$4:$G$27)</f>
        <v>0</v>
      </c>
      <c r="E28" s="83">
        <f>SUMPRODUCT(E$4:E$27,$G$4:$G$27)</f>
        <v>0</v>
      </c>
      <c r="F28" s="84">
        <f>SUMPRODUCT(F$4:F$27,$G$4:$G$27)</f>
        <v>0</v>
      </c>
    </row>
    <row r="29" spans="1:7">
      <c r="A29" s="85" t="s">
        <v>23</v>
      </c>
      <c r="B29" s="86">
        <f>SUMPRODUCT(--ISNUMBER(B$4:B$27),$G$4:$G$27)</f>
        <v>0</v>
      </c>
      <c r="C29" s="87">
        <f>SUMPRODUCT(--ISNUMBER(C$4:C$27),$G$4:$G$27)</f>
        <v>0</v>
      </c>
      <c r="D29" s="88">
        <f>SUMPRODUCT(--ISNUMBER(D$4:D$27),$G$4:$G$27)</f>
        <v>0</v>
      </c>
      <c r="E29" s="89">
        <f>SUMPRODUCT(--ISNUMBER(E$4:E$27),$G$4:$G$27)</f>
        <v>0</v>
      </c>
      <c r="F29" s="90">
        <f>SUMPRODUCT(--ISNUMBER(F$4:F$27),$G$4:$G$27)</f>
        <v>0</v>
      </c>
    </row>
    <row r="31" spans="1:7">
      <c r="A31" s="91" t="s">
        <v>53</v>
      </c>
      <c r="B31" s="92">
        <f>IF(B$29=0,1,B$28)/IF(B$29=0,1,B$29)</f>
        <v>1</v>
      </c>
      <c r="C31" s="93">
        <f>IF(C$29=0,1,C$28)/IF(C$29=0,1,C$29)</f>
        <v>1</v>
      </c>
      <c r="D31" s="94">
        <f>IF(D$29=0,1,D$28)/IF(D$29=0,1,D$29)</f>
        <v>1</v>
      </c>
      <c r="E31" s="95">
        <f>IF(E$29=0,1,E$28)/IF(E$29=0,1,E$29)</f>
        <v>1</v>
      </c>
      <c r="F31" s="96">
        <f>IF(F$29=0,1,F$28)/IF(F$29=0,1,F$29)</f>
        <v>1</v>
      </c>
    </row>
    <row r="33" spans="1:9">
      <c r="A33" s="46" t="s">
        <v>54</v>
      </c>
      <c r="H33" s="281" t="s">
        <v>55</v>
      </c>
      <c r="I33" s="281"/>
    </row>
    <row r="34" spans="1:9">
      <c r="A34" s="52" t="s">
        <v>56</v>
      </c>
      <c r="B34" s="97" t="s">
        <v>57</v>
      </c>
      <c r="C34" s="98"/>
      <c r="D34" s="99"/>
      <c r="E34" s="100"/>
      <c r="F34" s="101"/>
      <c r="H34" s="102" t="s">
        <v>58</v>
      </c>
      <c r="I34" s="103" t="s">
        <v>59</v>
      </c>
    </row>
    <row r="35" spans="1:9">
      <c r="A35" s="104" t="s">
        <v>60</v>
      </c>
      <c r="B35" s="105"/>
      <c r="C35" s="106"/>
      <c r="D35" s="107"/>
      <c r="E35" s="108"/>
      <c r="F35" s="109"/>
      <c r="H35" s="110">
        <v>2</v>
      </c>
      <c r="I35" s="111">
        <v>2.2000000000000002</v>
      </c>
    </row>
    <row r="36" spans="1:9">
      <c r="A36" s="112" t="s">
        <v>61</v>
      </c>
      <c r="B36" s="113"/>
      <c r="C36" s="114"/>
      <c r="D36" s="115"/>
      <c r="E36" s="116"/>
      <c r="F36" s="117"/>
      <c r="H36" s="118">
        <v>1</v>
      </c>
      <c r="I36" s="119">
        <v>1.3</v>
      </c>
    </row>
    <row r="37" spans="1:9">
      <c r="A37" s="112" t="s">
        <v>62</v>
      </c>
      <c r="B37" s="113"/>
      <c r="C37" s="114"/>
      <c r="D37" s="115"/>
      <c r="E37" s="116"/>
      <c r="F37" s="117"/>
      <c r="H37" s="118">
        <v>1</v>
      </c>
      <c r="I37" s="119">
        <v>1.3</v>
      </c>
    </row>
    <row r="38" spans="1:9">
      <c r="A38" s="112" t="s">
        <v>63</v>
      </c>
      <c r="B38" s="113"/>
      <c r="C38" s="114"/>
      <c r="D38" s="115"/>
      <c r="E38" s="116"/>
      <c r="F38" s="117"/>
      <c r="H38" s="118">
        <v>1</v>
      </c>
      <c r="I38" s="119">
        <v>1.3</v>
      </c>
    </row>
    <row r="39" spans="1:9">
      <c r="A39" s="112" t="s">
        <v>64</v>
      </c>
      <c r="B39" s="113"/>
      <c r="C39" s="114"/>
      <c r="D39" s="115"/>
      <c r="E39" s="116"/>
      <c r="F39" s="117"/>
      <c r="H39" s="118">
        <v>1</v>
      </c>
      <c r="I39" s="119">
        <v>1.3</v>
      </c>
    </row>
    <row r="40" spans="1:9">
      <c r="A40" s="112" t="s">
        <v>65</v>
      </c>
      <c r="B40" s="113"/>
      <c r="C40" s="114"/>
      <c r="D40" s="115"/>
      <c r="E40" s="116"/>
      <c r="F40" s="117"/>
      <c r="H40" s="118">
        <v>1</v>
      </c>
      <c r="I40" s="119">
        <v>1.3</v>
      </c>
    </row>
    <row r="41" spans="1:9">
      <c r="A41" s="112" t="s">
        <v>66</v>
      </c>
      <c r="B41" s="113"/>
      <c r="C41" s="114"/>
      <c r="D41" s="115"/>
      <c r="E41" s="116"/>
      <c r="F41" s="117"/>
      <c r="H41" s="118">
        <v>1</v>
      </c>
      <c r="I41" s="119">
        <v>1.3</v>
      </c>
    </row>
    <row r="42" spans="1:9">
      <c r="A42" s="120" t="s">
        <v>67</v>
      </c>
      <c r="B42" s="121"/>
      <c r="C42" s="122"/>
      <c r="D42" s="123"/>
      <c r="E42" s="124"/>
      <c r="F42" s="125"/>
      <c r="H42" s="126">
        <v>2</v>
      </c>
      <c r="I42" s="127">
        <v>0</v>
      </c>
    </row>
    <row r="43" spans="1:9">
      <c r="A43" s="128" t="s">
        <v>68</v>
      </c>
      <c r="B43" s="129">
        <f>SUMPRODUCT(B$35:B$42,IF(B$34="Oui",$H$35:$H$42,$I$35:$I$42))</f>
        <v>0</v>
      </c>
      <c r="C43" s="130">
        <f>SUMPRODUCT(C$35:C$42,IF(C$34="Oui",$H$35:$H$42,$I$35:$I$42))</f>
        <v>0</v>
      </c>
      <c r="D43" s="131">
        <f>SUMPRODUCT(D$35:D$42,IF(D$34="Oui",$H$35:$H$42,$I$35:$I$42))</f>
        <v>0</v>
      </c>
      <c r="E43" s="132">
        <f>SUMPRODUCT(E$35:E$42,IF(E$34="Oui",$H$35:$H$42,$I$35:$I$42))</f>
        <v>0</v>
      </c>
      <c r="F43" s="133">
        <f>SUMPRODUCT(F$35:F$42,IF(F$34="Oui",$H$35:$H$42,$I$35:$I$42))</f>
        <v>0</v>
      </c>
      <c r="H43" s="134">
        <v>10</v>
      </c>
      <c r="I43" s="135">
        <v>10</v>
      </c>
    </row>
    <row r="44" spans="1:9">
      <c r="A44" s="128" t="s">
        <v>69</v>
      </c>
      <c r="B44" s="129">
        <f>IF(B$34="Oui",$H$43,$I$43)</f>
        <v>10</v>
      </c>
      <c r="C44" s="130">
        <f>IF(C$34="Oui",$H$43,$I$43)</f>
        <v>10</v>
      </c>
      <c r="D44" s="131">
        <f>IF(D$34="Oui",$H$43,$I$43)</f>
        <v>10</v>
      </c>
      <c r="E44" s="132">
        <f>IF(E$34="Oui",$H$43,$I$43)</f>
        <v>10</v>
      </c>
      <c r="F44" s="133">
        <f>IF(F$34="Oui",$H$43,$I$43)</f>
        <v>10</v>
      </c>
      <c r="H44" s="2"/>
      <c r="I44" s="2"/>
    </row>
    <row r="45" spans="1:9">
      <c r="A45" s="136"/>
      <c r="B45" s="136"/>
      <c r="C45" s="136"/>
      <c r="D45" s="136"/>
      <c r="E45" s="136"/>
      <c r="F45" s="136"/>
    </row>
    <row r="47" spans="1:9">
      <c r="A47" s="91" t="s">
        <v>70</v>
      </c>
      <c r="B47" s="92">
        <f>B$43/B$44</f>
        <v>0</v>
      </c>
      <c r="C47" s="93">
        <f>C$43/C$44</f>
        <v>0</v>
      </c>
      <c r="D47" s="94">
        <f>D$43/D$44</f>
        <v>0</v>
      </c>
      <c r="E47" s="95">
        <f>E$43/E$44</f>
        <v>0</v>
      </c>
      <c r="F47" s="96">
        <f>F$43/F$44</f>
        <v>0</v>
      </c>
    </row>
    <row r="50" spans="1:6">
      <c r="A50" s="91" t="s">
        <v>245</v>
      </c>
      <c r="B50" s="137">
        <f>(B$31+B$47)/2</f>
        <v>0.5</v>
      </c>
      <c r="C50" s="93">
        <f>(C$31+C$47)/2</f>
        <v>0.5</v>
      </c>
      <c r="D50" s="94">
        <f>(D$31+D$47)/2</f>
        <v>0.5</v>
      </c>
      <c r="E50" s="95">
        <f>(E$31+E$47)/2</f>
        <v>0.5</v>
      </c>
      <c r="F50" s="96">
        <f>(F$31+F$47)/2</f>
        <v>0.5</v>
      </c>
    </row>
    <row r="51" spans="1:6">
      <c r="A51" s="91" t="s">
        <v>72</v>
      </c>
      <c r="B51" s="138">
        <f>COUNTA(B$4:B$27)</f>
        <v>0</v>
      </c>
      <c r="C51" s="139">
        <f>COUNTA(C$4:C$27)</f>
        <v>0</v>
      </c>
      <c r="D51" s="140">
        <f>COUNTA(D$4:D$27)</f>
        <v>0</v>
      </c>
      <c r="E51" s="141">
        <f>COUNTA(E$4:E$27)</f>
        <v>0</v>
      </c>
      <c r="F51" s="142">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800-000000000000}">
      <formula1>0</formula1>
      <formula2>1</formula2>
    </dataValidation>
    <dataValidation type="list" allowBlank="1" showInputMessage="1" showErrorMessage="1" sqref="B34:F34" xr:uid="{00000000-0002-0000-08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Utilisateur invité</cp:lastModifiedBy>
  <cp:revision>2</cp:revision>
  <dcterms:created xsi:type="dcterms:W3CDTF">2006-09-16T00:00:00Z</dcterms:created>
  <dcterms:modified xsi:type="dcterms:W3CDTF">2021-05-06T10:48:21Z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