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rectives" sheetId="1" r:id="rId4"/>
    <sheet state="visible" name="Énoncé" sheetId="2" r:id="rId5"/>
    <sheet state="visible" name="Copy of Énoncé" sheetId="3" r:id="rId6"/>
  </sheets>
  <definedNames/>
  <calcPr/>
  <extLst>
    <ext uri="GoogleSheetsCustomDataVersion1">
      <go:sheetsCustomData xmlns:go="http://customooxmlschemas.google.com/" r:id="rId7" roundtripDataSignature="AMtx7mi39NPGCNovG0WaUS3ZOvX+3uytuw=="/>
    </ext>
  </extLst>
</workbook>
</file>

<file path=xl/sharedStrings.xml><?xml version="1.0" encoding="utf-8"?>
<sst xmlns="http://schemas.openxmlformats.org/spreadsheetml/2006/main" count="319" uniqueCount="154">
  <si>
    <t>DIRECTIVES IMPORTANTES</t>
  </si>
  <si>
    <t>Étapes du TP</t>
  </si>
  <si>
    <t>1- Télécharger sur votre ordinateur le fichier Excel</t>
  </si>
  <si>
    <t>2- Renomer le fichier avec votre numéro de matricule - TP4 - Gr.lab</t>
  </si>
  <si>
    <t xml:space="preserve">exemple: </t>
  </si>
  <si>
    <t>2025123 - TP5 - Gr.6.xlsx</t>
  </si>
  <si>
    <t>Dans le doute, copier/coller l'exemple et modifer le.</t>
  </si>
  <si>
    <t>Ne pas vous tromper pas dans votre matricule, espaces, caractères, numéro de groupe, etc.</t>
  </si>
  <si>
    <t>3- Effectuer et compléter le TP</t>
  </si>
  <si>
    <t>Effectuer vos calculs à l'aide d'Excel seulement, pas de calculatrice. Excel garde toutes les décimales même si elles ne sont pas montrées.</t>
  </si>
  <si>
    <t>Mettre les réponses dans les cases en jaunes seulement</t>
  </si>
  <si>
    <t>Ne mettre que des chiffres dans les cellules jaunes</t>
  </si>
  <si>
    <t>C'est possible que pour certaines questions, il n'y ai pas de réponse. Dans ce cas, mettre 0 dans la cellule en jaune.</t>
  </si>
  <si>
    <t>NE PAS MODIFIER LE FICHIER (ajouter des lignes ou des colonnes, fusionner, etc.)</t>
  </si>
  <si>
    <t>Ne pas changer le format de la réponse</t>
  </si>
  <si>
    <r>
      <rPr>
        <rFont val="Arial"/>
        <color rgb="FF000000"/>
        <sz val="11.0"/>
      </rPr>
      <t xml:space="preserve">Respecter les signes dans le </t>
    </r>
    <r>
      <rPr>
        <rFont val="Arial"/>
        <b/>
        <color theme="1"/>
        <sz val="11.0"/>
      </rPr>
      <t>tableau</t>
    </r>
    <r>
      <rPr>
        <rFont val="Arial"/>
        <color theme="1"/>
        <sz val="11.0"/>
      </rPr>
      <t xml:space="preserve"> du calcul de la VAN</t>
    </r>
  </si>
  <si>
    <t>4- Déposer le dans la BONNE boite de dépôt; bon groupe, bon TP.</t>
  </si>
  <si>
    <t>3 points sur 20 sont donnés pour suivre la démarche parfaitement</t>
  </si>
  <si>
    <t>Amusez vous bien !!!!</t>
  </si>
  <si>
    <t>NOM :</t>
  </si>
  <si>
    <t>FALICOFF</t>
  </si>
  <si>
    <t>Prén. :</t>
  </si>
  <si>
    <t>Maximiliano</t>
  </si>
  <si>
    <t>Matricule</t>
  </si>
  <si>
    <t>Gr.</t>
  </si>
  <si>
    <t>SIMARD</t>
  </si>
  <si>
    <t>Samuel</t>
  </si>
  <si>
    <t>a) Coût d'acquisition et valeur de récupération</t>
  </si>
  <si>
    <t>b) Ajustement fiscal sur disposition d'actif</t>
  </si>
  <si>
    <t>MITRI</t>
  </si>
  <si>
    <t>Elie</t>
  </si>
  <si>
    <t>terrain</t>
  </si>
  <si>
    <t>batisse</t>
  </si>
  <si>
    <t>droits notaire</t>
  </si>
  <si>
    <t>total</t>
  </si>
  <si>
    <t>Ajustement fiscal des valeur de récupération</t>
  </si>
  <si>
    <t>Immeuble</t>
  </si>
  <si>
    <t>Équipements</t>
  </si>
  <si>
    <t>année 6</t>
  </si>
  <si>
    <t>TP 5 - VAN après impôts</t>
  </si>
  <si>
    <t>63,58%</t>
  </si>
  <si>
    <t>36,42</t>
  </si>
  <si>
    <t>debours</t>
  </si>
  <si>
    <t>Vous travaillez depuis plus de 7 ans pour l’entreprise Buro inc. qui se spécialise dans la confection de bureaux de travail sur mesure pour les particuliers. Le télétravail étant de plus en plus normalisé, l’idée d’étendre votre offre semble aller de soi. Ces derniers mois, la compagnie a investi 18 000 $ en recherche et développement et a également engagé un consultant externe dans le but d’accélérer le processus. La facture pour le travail effectué par le consultant vient d’arriver, elle est de 15 000 $ et vous avez 30 jours pour faire le payement.</t>
  </si>
  <si>
    <t>eq</t>
  </si>
  <si>
    <t>DPA</t>
  </si>
  <si>
    <t xml:space="preserve">Pour que le projet d’une durée de 6 ans puisse être réalisé, l’entreprise devra faire l’acquisition d’un nouveau bâtiment et de son terrain. Le nouvel immeuble idéal a été trouvé tout près de l’usine principale. Après analyse du compte de taxes, il est possible de constater que le terrain est évalué à 550 000 $ et que le bâtiment qui se trouve sur le terrain est évalué à 315 000 $. Après négociations, vous convenez qu’un prix acceptable pour l’acquisition du terrain et de la bâtisse serait 1 040 000 $. </t>
  </si>
  <si>
    <t>amort</t>
  </si>
  <si>
    <t xml:space="preserve">Débours </t>
  </si>
  <si>
    <t>Valeur de récupération</t>
  </si>
  <si>
    <t>Déduction d'impôt</t>
  </si>
  <si>
    <t xml:space="preserve">Équipement </t>
  </si>
  <si>
    <t>FNACC</t>
  </si>
  <si>
    <t xml:space="preserve">Pour que la transaction soit conclue, il sera également nécessaire de débourser des frais notariés de 3 550 $ et des droit s de mutation de 23 600 $. </t>
  </si>
  <si>
    <t>Ajustement fiscal avec fermeture</t>
  </si>
  <si>
    <t>Terrain</t>
  </si>
  <si>
    <t>Ajustement fiscal sans fermeture</t>
  </si>
  <si>
    <t>Au bout des 6 années, l’immeuble aura une valeur de revente de 275 000 $ et le terrain prendra 3% de valeur chaque année.  À la fin des 6 années, le terrain sera vendu à sa valeur marchande.</t>
  </si>
  <si>
    <t>c) VAN après impôt</t>
  </si>
  <si>
    <t>Pour que le projet soit mené à terme, l’entreprise devra également investir dans du nouvel équipement. Ce dernier est évalué à 240 000 $, installation et formations incluses. La vie utile de cet équipement serait de 15 ans. À la fin de ces 15 années, la valeur de revente sera de 22 500 $. Pour ce genre d’équipement, il est considéré que la perte de valeur est la même chaque année.</t>
  </si>
  <si>
    <t xml:space="preserve">Année </t>
  </si>
  <si>
    <t>Données (Taux %)</t>
  </si>
  <si>
    <t>Ventes en unité</t>
  </si>
  <si>
    <t xml:space="preserve">Après de nombreuses réunions avec le département des ventes, le département de marketing ainsi que le consultant, il est conclu que la quantité de bureaux que l’on pourrait vendre est la variable la plus incertaine du projet. Certaines valeurs pour cette variable ont donc été établies et la distribution de probabilité ont été calculées : </t>
  </si>
  <si>
    <t>Coût fixes</t>
  </si>
  <si>
    <t>Contribution marginale unitaire</t>
  </si>
  <si>
    <t>Années 1 à 3 (fin d’année)</t>
  </si>
  <si>
    <t>Années 4 à 6 (fin d’année)</t>
  </si>
  <si>
    <t>Contribution marginale totale</t>
  </si>
  <si>
    <t>Ventes annuelles prévues</t>
  </si>
  <si>
    <t>Probabilités</t>
  </si>
  <si>
    <t>Flux monétaires nets d'exploitation</t>
  </si>
  <si>
    <t>3 500 u.</t>
  </si>
  <si>
    <t>5 500 u.</t>
  </si>
  <si>
    <t xml:space="preserve">DPA Equipement </t>
  </si>
  <si>
    <t>4 000 u.</t>
  </si>
  <si>
    <t>6 750 u.</t>
  </si>
  <si>
    <t>DPA Immeuble</t>
  </si>
  <si>
    <t>5 000 u.</t>
  </si>
  <si>
    <t>Montant imposable</t>
  </si>
  <si>
    <t>6 500 u.</t>
  </si>
  <si>
    <t>Impôt à payer</t>
  </si>
  <si>
    <t xml:space="preserve">Puisque la production augmentera, il sera nécessaire qu’un fonds de roulement soit dédier en début de projet. Celui sera de 25 000 $ et ce fond de roulement sera récupéré à la fin du projet. </t>
  </si>
  <si>
    <t>Flux monétaires nets après impôts</t>
  </si>
  <si>
    <t>Investissements</t>
  </si>
  <si>
    <t>Le comité a déterminé que l’on pouvait s’attendre à une contribution marginal unitaire (marge sur coût variable unitaire) avant impôts de 280 $. Les charges d’exploitation fixes avant impôts, autre que l’amortissement comptable, devraient être de 115 000 $ par année pour les trois premières années et augmenteront par la suite à 195 000 $ pour les 3 années suivantes.</t>
  </si>
  <si>
    <t>Équipement</t>
  </si>
  <si>
    <t xml:space="preserve">Travail à faire : </t>
  </si>
  <si>
    <r>
      <rPr>
        <rFont val="Times"/>
        <color theme="1"/>
        <sz val="14.0"/>
      </rPr>
      <t>A.</t>
    </r>
    <r>
      <rPr>
        <rFont val="Times New Roman"/>
        <color theme="1"/>
        <sz val="14.0"/>
      </rPr>
      <t xml:space="preserve">   </t>
    </r>
    <r>
      <rPr>
        <rFont val="Times"/>
        <color theme="1"/>
        <sz val="14.0"/>
      </rPr>
      <t xml:space="preserve">Calculer le coût d’acquisition et la valeur de récupération de l’équipement, du bâtiment et du terrain. </t>
    </r>
  </si>
  <si>
    <t>Fonds de roulement</t>
  </si>
  <si>
    <t>Total investissement</t>
  </si>
  <si>
    <r>
      <rPr>
        <rFont val="Times"/>
        <color theme="1"/>
        <sz val="14.0"/>
      </rPr>
      <t>B.</t>
    </r>
    <r>
      <rPr>
        <rFont val="Times New Roman"/>
        <color theme="1"/>
        <sz val="14.0"/>
      </rPr>
      <t xml:space="preserve">    </t>
    </r>
    <r>
      <rPr>
        <rFont val="Times"/>
        <color theme="1"/>
        <sz val="14.0"/>
      </rPr>
      <t xml:space="preserve">Calculer l’ajustement fiscal sur disposition d’actif en donnant le détail des calculs pour chaque catégorie avec et sans fermeture </t>
    </r>
  </si>
  <si>
    <t>Valeurs de récupération</t>
  </si>
  <si>
    <t>Équipement (fermeture)</t>
  </si>
  <si>
    <r>
      <rPr>
        <rFont val="Times"/>
        <color theme="1"/>
        <sz val="14.0"/>
      </rPr>
      <t>C.</t>
    </r>
    <r>
      <rPr>
        <rFont val="Times New Roman"/>
        <color theme="1"/>
        <sz val="14.0"/>
      </rPr>
      <t xml:space="preserve">    </t>
    </r>
    <r>
      <rPr>
        <rFont val="Times"/>
        <color theme="1"/>
        <sz val="14.0"/>
      </rPr>
      <t xml:space="preserve">Calculer la VAN après impôts en considérant que : </t>
    </r>
  </si>
  <si>
    <t>Immeuble (non-fermeture)</t>
  </si>
  <si>
    <r>
      <rPr>
        <rFont val="Times"/>
        <color theme="1"/>
        <sz val="14.0"/>
      </rPr>
      <t>-</t>
    </r>
    <r>
      <rPr>
        <rFont val="Times New Roman"/>
        <color theme="1"/>
        <sz val="14.0"/>
      </rPr>
      <t xml:space="preserve">       </t>
    </r>
    <r>
      <rPr>
        <rFont val="Times"/>
        <color theme="1"/>
        <sz val="14.0"/>
      </rPr>
      <t>Le taux de déduction pour amortissement fiscal (DPA) qui s’applique à l’équipement est de 20% calculé sur le solde non amorti</t>
    </r>
  </si>
  <si>
    <t>Terrain (fermeture)</t>
  </si>
  <si>
    <r>
      <rPr>
        <rFont val="Times"/>
        <color theme="1"/>
        <sz val="14.0"/>
      </rPr>
      <t>-</t>
    </r>
    <r>
      <rPr>
        <rFont val="Times New Roman"/>
        <color theme="1"/>
        <sz val="14.0"/>
      </rPr>
      <t xml:space="preserve">       </t>
    </r>
    <r>
      <rPr>
        <rFont val="Times"/>
        <color theme="1"/>
        <sz val="14.0"/>
      </rPr>
      <t xml:space="preserve">Le taux de DPA qui s’applique à l’immeuble est de 3% calculé sur le solde non amorti </t>
    </r>
  </si>
  <si>
    <r>
      <rPr>
        <rFont val="Times"/>
        <color theme="1"/>
        <sz val="14.0"/>
      </rPr>
      <t>-</t>
    </r>
    <r>
      <rPr>
        <rFont val="Times New Roman"/>
        <color theme="1"/>
        <sz val="14.0"/>
      </rPr>
      <t xml:space="preserve">       </t>
    </r>
    <r>
      <rPr>
        <rFont val="Times"/>
        <color theme="1"/>
        <sz val="14.0"/>
      </rPr>
      <t xml:space="preserve">L’entreprise est assujettie à un taux d’impôt marginal de 21,5% et son taux de rendement acceptable minimum (TRAM) est de 9% après impôt. </t>
    </r>
  </si>
  <si>
    <r>
      <rPr>
        <rFont val="Times"/>
        <color theme="1"/>
        <sz val="14.0"/>
      </rPr>
      <t>-</t>
    </r>
    <r>
      <rPr>
        <rFont val="Times New Roman"/>
        <color theme="1"/>
        <sz val="14.0"/>
      </rPr>
      <t xml:space="preserve">       </t>
    </r>
    <r>
      <rPr>
        <rFont val="Times"/>
        <color theme="1"/>
        <sz val="14.0"/>
      </rPr>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r>
  </si>
  <si>
    <t>Ajustement fiscal sur disposition d'actif</t>
  </si>
  <si>
    <t>Ajustement fiscal Equipement</t>
  </si>
  <si>
    <t>-</t>
  </si>
  <si>
    <r>
      <rPr>
        <rFont val="Times"/>
        <color theme="1"/>
        <sz val="14.0"/>
      </rPr>
      <t>D.</t>
    </r>
    <r>
      <rPr>
        <rFont val="Times New Roman"/>
        <color theme="1"/>
        <sz val="14.0"/>
      </rPr>
      <t xml:space="preserve">   </t>
    </r>
    <r>
      <rPr>
        <rFont val="Times"/>
        <color theme="1"/>
        <sz val="14.0"/>
      </rPr>
      <t xml:space="preserve">On vous demande finalement d’effectuer une analyse de sensibilité sur la contribution marginale en la faisant varier de plus de 10% (refaire le tableau) </t>
    </r>
  </si>
  <si>
    <t>Ajustement fiscal Immeuble</t>
  </si>
  <si>
    <t>Import sur Gain Capital</t>
  </si>
  <si>
    <r>
      <rPr>
        <rFont val="Times"/>
        <color theme="1"/>
        <sz val="14.0"/>
      </rPr>
      <t>E.</t>
    </r>
    <r>
      <rPr>
        <rFont val="Times New Roman"/>
        <color theme="1"/>
        <sz val="14.0"/>
      </rPr>
      <t xml:space="preserve">    </t>
    </r>
    <r>
      <rPr>
        <rFont val="Times"/>
        <color theme="1"/>
        <sz val="14.0"/>
      </rPr>
      <t>Tirer une conclusion sur le projet. Indiquer l’impact en % sur la VAN.</t>
    </r>
  </si>
  <si>
    <t>Flux monétaires</t>
  </si>
  <si>
    <t>Facteur d'actualisation</t>
  </si>
  <si>
    <t>Flux monétaires actualisés</t>
  </si>
  <si>
    <t>VAN :</t>
  </si>
  <si>
    <t>d) Analyse de sensibilité</t>
  </si>
  <si>
    <t>Données</t>
  </si>
  <si>
    <t>e) Impact sur la VAN</t>
  </si>
  <si>
    <t>La VAN est sensibles aux changements sur le cout variable unitaire. Le pojet nous rapporte une van positive deja sans ajustement, faudra observer si le delta du prix de vente aura un impact sur le nombre d'unités vendues.</t>
  </si>
  <si>
    <t>DI =</t>
  </si>
  <si>
    <t xml:space="preserve">d = </t>
  </si>
  <si>
    <t xml:space="preserve">T = </t>
  </si>
  <si>
    <t>Imm DPA</t>
  </si>
  <si>
    <t>DPA = 20%</t>
  </si>
  <si>
    <t>Déduc. impôt</t>
  </si>
  <si>
    <t>Année 1</t>
  </si>
  <si>
    <t xml:space="preserve">Année 2 </t>
  </si>
  <si>
    <t xml:space="preserve">Année3 </t>
  </si>
  <si>
    <t>Année 4</t>
  </si>
  <si>
    <t xml:space="preserve">Année 5 </t>
  </si>
  <si>
    <t>Année 6</t>
  </si>
  <si>
    <t>AI fermeture</t>
  </si>
  <si>
    <t>AI non fermet.</t>
  </si>
  <si>
    <t>cout fixes</t>
  </si>
  <si>
    <t>contribution amrginale unitaire</t>
  </si>
  <si>
    <t>contribution marginale totale</t>
  </si>
  <si>
    <t>dpa</t>
  </si>
  <si>
    <t>imm</t>
  </si>
  <si>
    <t>DPA Equipement</t>
  </si>
  <si>
    <t>T</t>
  </si>
  <si>
    <t>tram</t>
  </si>
  <si>
    <t>Impot a payer</t>
  </si>
  <si>
    <r>
      <rPr>
        <rFont val="Times"/>
        <color theme="1"/>
        <sz val="14.0"/>
      </rPr>
      <t>A.</t>
    </r>
    <r>
      <rPr>
        <rFont val="Times New Roman"/>
        <color theme="1"/>
        <sz val="14.0"/>
      </rPr>
      <t xml:space="preserve">   </t>
    </r>
    <r>
      <rPr>
        <rFont val="Times"/>
        <color theme="1"/>
        <sz val="14.0"/>
      </rPr>
      <t xml:space="preserve">Calculer le coût d’acquisition et la valeur de récupération de l’équipement, du bâtiment et du terrain. </t>
    </r>
  </si>
  <si>
    <t>Equipement</t>
  </si>
  <si>
    <r>
      <rPr>
        <rFont val="Times"/>
        <color theme="1"/>
        <sz val="14.0"/>
      </rPr>
      <t>B.</t>
    </r>
    <r>
      <rPr>
        <rFont val="Times New Roman"/>
        <color theme="1"/>
        <sz val="14.0"/>
      </rPr>
      <t xml:space="preserve">    </t>
    </r>
    <r>
      <rPr>
        <rFont val="Times"/>
        <color theme="1"/>
        <sz val="14.0"/>
      </rPr>
      <t xml:space="preserve">Calculer l’ajustement fiscal sur disposition d’actif en donnant le détail des calculs pour chaque catégorie avec et sans fermeture </t>
    </r>
  </si>
  <si>
    <t>Fonds de Roulement</t>
  </si>
  <si>
    <r>
      <rPr>
        <rFont val="Times"/>
        <color theme="1"/>
        <sz val="14.0"/>
      </rPr>
      <t>C.</t>
    </r>
    <r>
      <rPr>
        <rFont val="Times New Roman"/>
        <color theme="1"/>
        <sz val="14.0"/>
      </rPr>
      <t xml:space="preserve">    </t>
    </r>
    <r>
      <rPr>
        <rFont val="Times"/>
        <color theme="1"/>
        <sz val="14.0"/>
      </rPr>
      <t xml:space="preserve">Calculer la VAN après impôts en considérant que : </t>
    </r>
  </si>
  <si>
    <r>
      <rPr>
        <rFont val="Times"/>
        <color theme="1"/>
        <sz val="14.0"/>
      </rPr>
      <t>-</t>
    </r>
    <r>
      <rPr>
        <rFont val="Times New Roman"/>
        <color theme="1"/>
        <sz val="14.0"/>
      </rPr>
      <t xml:space="preserve">       </t>
    </r>
    <r>
      <rPr>
        <rFont val="Times"/>
        <color theme="1"/>
        <sz val="14.0"/>
      </rPr>
      <t>Le taux de déduction pour amortissement fiscal (DPA) qui s’applique à l’équipement est de 20% calculé sur le solde non amorti</t>
    </r>
  </si>
  <si>
    <r>
      <rPr>
        <rFont val="Times"/>
        <color theme="1"/>
        <sz val="14.0"/>
      </rPr>
      <t>-</t>
    </r>
    <r>
      <rPr>
        <rFont val="Times New Roman"/>
        <color theme="1"/>
        <sz val="14.0"/>
      </rPr>
      <t xml:space="preserve">       </t>
    </r>
    <r>
      <rPr>
        <rFont val="Times"/>
        <color theme="1"/>
        <sz val="14.0"/>
      </rPr>
      <t xml:space="preserve">Le taux de DPA qui s’applique à l’immeuble est de 3% calculé sur le solde non amorti </t>
    </r>
  </si>
  <si>
    <t>Equipement (fermeture)</t>
  </si>
  <si>
    <r>
      <rPr>
        <rFont val="Times"/>
        <color theme="1"/>
        <sz val="14.0"/>
      </rPr>
      <t>-</t>
    </r>
    <r>
      <rPr>
        <rFont val="Times New Roman"/>
        <color theme="1"/>
        <sz val="14.0"/>
      </rPr>
      <t xml:space="preserve">       </t>
    </r>
    <r>
      <rPr>
        <rFont val="Times"/>
        <color theme="1"/>
        <sz val="14.0"/>
      </rPr>
      <t xml:space="preserve">L’entreprise est assujettie à un taux d’impôt marginal de 21,5% et son taux de rendement acceptable minimum (TRAM) est de 9% après impôt. </t>
    </r>
  </si>
  <si>
    <r>
      <rPr>
        <rFont val="Times"/>
        <color theme="1"/>
        <sz val="14.0"/>
      </rPr>
      <t>-</t>
    </r>
    <r>
      <rPr>
        <rFont val="Times New Roman"/>
        <color theme="1"/>
        <sz val="14.0"/>
      </rPr>
      <t xml:space="preserve">       </t>
    </r>
    <r>
      <rPr>
        <rFont val="Times"/>
        <color theme="1"/>
        <sz val="14.0"/>
      </rPr>
      <t xml:space="preserve">À la disposition des actifs en fin de projet, il ne restera plus d’équipements de cette catégorie dans l’entreprise par contre, il restera d’autres immeubles appartenant à cette même catégorie dans l’entreprise. Sauf indication contraire, les entrées et les sorties de fonds se produiront en fin de période. </t>
    </r>
  </si>
  <si>
    <r>
      <rPr>
        <rFont val="Times"/>
        <color theme="1"/>
        <sz val="14.0"/>
      </rPr>
      <t>D.</t>
    </r>
    <r>
      <rPr>
        <rFont val="Times New Roman"/>
        <color theme="1"/>
        <sz val="14.0"/>
      </rPr>
      <t xml:space="preserve">   </t>
    </r>
    <r>
      <rPr>
        <rFont val="Times"/>
        <color theme="1"/>
        <sz val="14.0"/>
      </rPr>
      <t xml:space="preserve">On vous demande finalement d’effectuer une analyse de sensibilité sur la contribution marginale en la faisant varier de plus de 10% (refaire le tableau) </t>
    </r>
  </si>
  <si>
    <r>
      <rPr>
        <rFont val="Times"/>
        <color theme="1"/>
        <sz val="14.0"/>
      </rPr>
      <t>E.</t>
    </r>
    <r>
      <rPr>
        <rFont val="Times New Roman"/>
        <color theme="1"/>
        <sz val="14.0"/>
      </rPr>
      <t xml:space="preserve">    </t>
    </r>
    <r>
      <rPr>
        <rFont val="Times"/>
        <color theme="1"/>
        <sz val="14.0"/>
      </rPr>
      <t>Tirer une conclusion sur le projet. Indiquer l’impact en % sur la VAN.</t>
    </r>
  </si>
  <si>
    <t>fnac eq</t>
  </si>
  <si>
    <t>ai</t>
  </si>
  <si>
    <t>fnac imm</t>
  </si>
</sst>
</file>

<file path=xl/styles.xml><?xml version="1.0" encoding="utf-8"?>
<styleSheet xmlns="http://schemas.openxmlformats.org/spreadsheetml/2006/main" xmlns:x14ac="http://schemas.microsoft.com/office/spreadsheetml/2009/9/ac" xmlns:mc="http://schemas.openxmlformats.org/markup-compatibility/2006">
  <numFmts count="10">
    <numFmt numFmtId="164" formatCode="_ * #,##0_)\ &quot;$&quot;_ ;_ * \(#,##0\)\ &quot;$&quot;_ ;_ * &quot;-&quot;??_)\ &quot;$&quot;_ ;_ @_ "/>
    <numFmt numFmtId="165" formatCode="&quot;$&quot;#,##0"/>
    <numFmt numFmtId="166" formatCode="#,##0\ &quot;$&quot;"/>
    <numFmt numFmtId="167" formatCode="&quot;$&quot;#,##0.00"/>
    <numFmt numFmtId="168" formatCode="_ * #,##0.00_)\ &quot;$&quot;_ ;_ * \(#,##0.00\)\ &quot;$&quot;_ ;_ * &quot;-&quot;??.00_)\ &quot;$&quot;_ ;_ @_ "/>
    <numFmt numFmtId="169" formatCode="#,##0&quot; ans&quot;"/>
    <numFmt numFmtId="170" formatCode="_ * #,##0.00_)\ &quot;$&quot;_ ;_ * \(#,##0.00\)\ &quot;$&quot;_ ;_ * &quot;-&quot;??_)\ &quot;$&quot;_ ;_ @_ "/>
    <numFmt numFmtId="171" formatCode="#,##0&quot; u&quot;"/>
    <numFmt numFmtId="172" formatCode="#,##0\ &quot;$&quot;_-;[Red]#,##0\ &quot;$&quot;\-"/>
    <numFmt numFmtId="173" formatCode="0.0000"/>
  </numFmts>
  <fonts count="24">
    <font>
      <sz val="12.0"/>
      <color theme="1"/>
      <name val="Arial"/>
    </font>
    <font>
      <b/>
      <sz val="24.0"/>
      <color theme="1"/>
      <name val="Arial"/>
    </font>
    <font>
      <sz val="11.0"/>
      <color theme="1"/>
      <name val="Calibri"/>
    </font>
    <font>
      <sz val="11.0"/>
      <color theme="1"/>
      <name val="Arial"/>
    </font>
    <font>
      <b/>
      <sz val="22.0"/>
      <color theme="1"/>
      <name val="Arial"/>
    </font>
    <font>
      <sz val="11.0"/>
      <color rgb="FF000000"/>
      <name val="Arial"/>
    </font>
    <font>
      <b/>
      <u/>
      <sz val="11.0"/>
      <color theme="1"/>
      <name val="Arial"/>
    </font>
    <font>
      <b/>
      <sz val="12.0"/>
      <color theme="1"/>
      <name val="Calibri"/>
    </font>
    <font>
      <sz val="12.0"/>
      <color rgb="FF000000"/>
      <name val="Calibri"/>
    </font>
    <font>
      <sz val="12.0"/>
      <color theme="1"/>
      <name val="Calibri"/>
    </font>
    <font/>
    <font>
      <b/>
      <sz val="12.0"/>
      <color rgb="FF000000"/>
      <name val="Calibri"/>
    </font>
    <font>
      <b/>
      <sz val="20.0"/>
      <color rgb="FF000000"/>
      <name val="Times"/>
    </font>
    <font>
      <sz val="14.0"/>
      <color rgb="FF000000"/>
      <name val="Times"/>
    </font>
    <font>
      <sz val="14.0"/>
      <color theme="1"/>
      <name val="Calibri"/>
    </font>
    <font>
      <sz val="14.0"/>
      <color theme="1"/>
      <name val="Times"/>
    </font>
    <font>
      <b/>
      <sz val="14.0"/>
      <color theme="1"/>
      <name val="Times"/>
    </font>
    <font>
      <sz val="12.0"/>
      <color theme="1"/>
    </font>
    <font>
      <b/>
      <sz val="12.0"/>
      <color theme="1"/>
    </font>
    <font>
      <sz val="12.0"/>
      <color rgb="FF000000"/>
    </font>
    <font>
      <b/>
      <color theme="1"/>
      <name val="Calibri"/>
    </font>
    <font>
      <color theme="1"/>
      <name val="Calibri"/>
    </font>
    <font>
      <sz val="12.0"/>
      <color rgb="FF000000"/>
      <name val="Inconsolata"/>
    </font>
    <font>
      <sz val="11.0"/>
      <color rgb="FF000000"/>
      <name val="Inconsolata"/>
    </font>
  </fonts>
  <fills count="9">
    <fill>
      <patternFill patternType="none"/>
    </fill>
    <fill>
      <patternFill patternType="lightGray"/>
    </fill>
    <fill>
      <patternFill patternType="solid">
        <fgColor rgb="FFFFFF00"/>
        <bgColor rgb="FFFFFF00"/>
      </patternFill>
    </fill>
    <fill>
      <patternFill patternType="solid">
        <fgColor rgb="FFBDD6EE"/>
        <bgColor rgb="FFBDD6EE"/>
      </patternFill>
    </fill>
    <fill>
      <patternFill patternType="solid">
        <fgColor theme="0"/>
        <bgColor theme="0"/>
      </patternFill>
    </fill>
    <fill>
      <patternFill patternType="solid">
        <fgColor rgb="FFD8D8D8"/>
        <bgColor rgb="FFD8D8D8"/>
      </patternFill>
    </fill>
    <fill>
      <patternFill patternType="solid">
        <fgColor rgb="FFF2F2F2"/>
        <bgColor rgb="FFF2F2F2"/>
      </patternFill>
    </fill>
    <fill>
      <patternFill patternType="solid">
        <fgColor rgb="FFFFFFFF"/>
        <bgColor rgb="FFFFFFFF"/>
      </patternFill>
    </fill>
    <fill>
      <patternFill patternType="solid">
        <fgColor rgb="FF000000"/>
        <bgColor rgb="FF000000"/>
      </patternFill>
    </fill>
  </fills>
  <borders count="62">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thin">
        <color rgb="FF000000"/>
      </left>
      <top style="thin">
        <color rgb="FF000000"/>
      </top>
      <bottom/>
    </border>
    <border>
      <top style="thin">
        <color rgb="FF000000"/>
      </top>
      <bottom/>
    </border>
    <border>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top/>
      <bottom/>
    </border>
    <border>
      <top/>
      <bottom/>
    </border>
    <border>
      <right style="thin">
        <color rgb="FF000000"/>
      </right>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right/>
      <top style="medium">
        <color rgb="FF000000"/>
      </top>
      <bottom/>
    </border>
    <border>
      <left/>
      <right style="medium">
        <color rgb="FF000000"/>
      </right>
      <top style="medium">
        <color rgb="FF000000"/>
      </top>
      <bottom/>
    </border>
    <border>
      <left style="medium">
        <color rgb="FF000000"/>
      </left>
      <right/>
      <top/>
      <bottom/>
    </border>
    <border>
      <left/>
      <right style="medium">
        <color rgb="FF000000"/>
      </right>
      <top/>
      <bottom/>
    </border>
    <border>
      <left style="medium">
        <color rgb="FF000000"/>
      </left>
      <bottom style="medium">
        <color rgb="FF000000"/>
      </bottom>
    </border>
    <border>
      <left style="medium">
        <color rgb="FF000000"/>
      </left>
      <right/>
      <top/>
      <bottom style="medium">
        <color rgb="FF000000"/>
      </bottom>
    </border>
    <border>
      <left/>
      <right style="medium">
        <color rgb="FF000000"/>
      </right>
      <top/>
      <bottom style="medium">
        <color rgb="FF000000"/>
      </bottom>
    </border>
    <border>
      <left/>
      <right/>
      <top/>
      <bottom style="medium">
        <color rgb="FF000000"/>
      </bottom>
    </border>
    <border>
      <top style="medium">
        <color rgb="FF000000"/>
      </top>
      <bottom style="medium">
        <color rgb="FF000000"/>
      </bottom>
    </border>
    <border>
      <left style="thin">
        <color rgb="FF000000"/>
      </left>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left/>
      <right/>
      <top style="medium">
        <color rgb="FF000000"/>
      </top>
      <bottom/>
    </border>
    <border>
      <left/>
      <right/>
      <top/>
    </border>
    <border>
      <left/>
      <top/>
      <bottom/>
    </border>
    <border>
      <left style="thick">
        <color rgb="FF000000"/>
      </left>
      <top style="thick">
        <color rgb="FF000000"/>
      </top>
      <bottom style="thin">
        <color rgb="FF000000"/>
      </bottom>
    </border>
    <border>
      <right style="thick">
        <color rgb="FF000000"/>
      </right>
      <top style="thick">
        <color rgb="FF000000"/>
      </top>
      <bottom style="thin">
        <color rgb="FF000000"/>
      </bottom>
    </border>
    <border>
      <top style="thick">
        <color rgb="FF000000"/>
      </top>
      <bottom style="thin">
        <color rgb="FF000000"/>
      </bottom>
    </border>
    <border>
      <right/>
      <top/>
      <bottom/>
    </border>
    <border>
      <right style="medium">
        <color rgb="FF000000"/>
      </right>
      <bottom style="medium">
        <color rgb="FF000000"/>
      </bottom>
    </border>
    <border>
      <left style="thick">
        <color rgb="FF000000"/>
      </left>
      <right style="thin">
        <color rgb="FF000000"/>
      </right>
      <top style="thin">
        <color rgb="FF000000"/>
      </top>
      <bottom style="thin">
        <color rgb="FF000000"/>
      </bottom>
    </border>
    <border>
      <left style="thin">
        <color rgb="FF000000"/>
      </left>
      <right style="thick">
        <color rgb="FF000000"/>
      </right>
      <top style="thin">
        <color rgb="FF000000"/>
      </top>
      <bottom style="thin">
        <color rgb="FF000000"/>
      </bottom>
    </border>
    <border>
      <left/>
      <right style="thick">
        <color rgb="FF000000"/>
      </right>
      <top/>
      <bottom/>
    </border>
    <border>
      <left/>
      <right style="thin">
        <color rgb="FF000000"/>
      </right>
      <top style="thin">
        <color rgb="FF000000"/>
      </top>
      <bottom style="thin">
        <color rgb="FF000000"/>
      </bottom>
    </border>
    <border>
      <left style="medium">
        <color rgb="FF000000"/>
      </left>
      <right style="medium">
        <color rgb="FF000000"/>
      </right>
      <top/>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left/>
      <right style="thin">
        <color rgb="FF000000"/>
      </right>
      <top style="thin">
        <color rgb="FF000000"/>
      </top>
      <bottom style="thick">
        <color rgb="FF000000"/>
      </bottom>
    </border>
    <border>
      <left style="medium">
        <color rgb="FF000000"/>
      </left>
      <top style="thin">
        <color rgb="FF000000"/>
      </top>
    </border>
    <border>
      <top style="thin">
        <color rgb="FF000000"/>
      </top>
    </border>
    <border>
      <left style="medium">
        <color rgb="FF000000"/>
      </left>
      <right style="medium">
        <color rgb="FF000000"/>
      </right>
      <top style="thin">
        <color rgb="FF000000"/>
      </top>
      <bottom/>
    </border>
    <border>
      <right style="medium">
        <color rgb="FF000000"/>
      </right>
      <top style="thin">
        <color rgb="FF000000"/>
      </top>
    </border>
    <border>
      <left style="medium">
        <color rgb="FF000000"/>
      </left>
      <right style="medium">
        <color rgb="FF000000"/>
      </right>
      <top style="medium">
        <color rgb="FF000000"/>
      </top>
      <bottom/>
    </border>
    <border>
      <left style="thin">
        <color rgb="FF000000"/>
      </left>
      <top/>
      <bottom style="thin">
        <color rgb="FF000000"/>
      </bottom>
    </border>
    <border>
      <top/>
      <bottom style="thin">
        <color rgb="FF000000"/>
      </bottom>
    </border>
    <border>
      <right style="thin">
        <color rgb="FF000000"/>
      </right>
      <top/>
      <bottom style="thin">
        <color rgb="FF000000"/>
      </bottom>
    </border>
    <border>
      <left style="medium">
        <color rgb="FF000000"/>
      </left>
      <right style="medium">
        <color rgb="FF000000"/>
      </right>
      <top/>
      <bottom style="medium">
        <color rgb="FF000000"/>
      </bottom>
    </border>
    <border>
      <left/>
      <right style="medium">
        <color rgb="FF000000"/>
      </right>
      <top style="medium">
        <color rgb="FF000000"/>
      </top>
      <bottom style="medium">
        <color rgb="FF000000"/>
      </bottom>
    </border>
    <border>
      <left style="medium">
        <color rgb="FF000000"/>
      </left>
      <right/>
      <top style="medium">
        <color rgb="FF000000"/>
      </top>
      <bottom style="medium">
        <color rgb="FF000000"/>
      </bottom>
    </border>
    <border>
      <left/>
      <top style="thick">
        <color rgb="FF000000"/>
      </top>
      <bottom style="thin">
        <color rgb="FF000000"/>
      </bottom>
    </border>
  </borders>
  <cellStyleXfs count="1">
    <xf borderId="0" fillId="0" fontId="0" numFmtId="0" applyAlignment="1" applyFont="1"/>
  </cellStyleXfs>
  <cellXfs count="350">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vertical="bottom"/>
    </xf>
    <xf borderId="0" fillId="0" fontId="3" numFmtId="0" xfId="0" applyAlignment="1" applyFont="1">
      <alignment shrinkToFit="0" vertical="bottom" wrapText="0"/>
    </xf>
    <xf borderId="0" fillId="0" fontId="3" numFmtId="0" xfId="0" applyFont="1"/>
    <xf borderId="0" fillId="2" fontId="4" numFmtId="0" xfId="0" applyAlignment="1" applyFill="1" applyFont="1">
      <alignment horizontal="center" readingOrder="0" vertical="bottom"/>
    </xf>
    <xf borderId="0" fillId="0" fontId="3" numFmtId="0" xfId="0" applyAlignment="1" applyFont="1">
      <alignment horizontal="center"/>
    </xf>
    <xf borderId="0" fillId="0" fontId="4" numFmtId="0" xfId="0" applyAlignment="1" applyFont="1">
      <alignment horizontal="center" vertical="bottom"/>
    </xf>
    <xf borderId="0" fillId="2" fontId="2" numFmtId="0" xfId="0" applyAlignment="1" applyFont="1">
      <alignment vertical="bottom"/>
    </xf>
    <xf borderId="0" fillId="0" fontId="5" numFmtId="0" xfId="0" applyAlignment="1" applyFont="1">
      <alignment shrinkToFit="0" vertical="bottom" wrapText="0"/>
    </xf>
    <xf borderId="0" fillId="0" fontId="3" numFmtId="0" xfId="0" applyAlignment="1" applyFont="1">
      <alignment vertical="bottom"/>
    </xf>
    <xf borderId="0" fillId="3" fontId="6" numFmtId="0" xfId="0" applyAlignment="1" applyFill="1" applyFont="1">
      <alignment horizontal="center" vertical="bottom"/>
    </xf>
    <xf borderId="1" fillId="0" fontId="7" numFmtId="49" xfId="0" applyAlignment="1" applyBorder="1" applyFont="1" applyNumberFormat="1">
      <alignment vertical="bottom"/>
    </xf>
    <xf borderId="1" fillId="0" fontId="8" numFmtId="49" xfId="0" applyAlignment="1" applyBorder="1" applyFont="1" applyNumberFormat="1">
      <alignment vertical="bottom"/>
    </xf>
    <xf borderId="1" fillId="0" fontId="7" numFmtId="0" xfId="0" applyAlignment="1" applyBorder="1" applyFont="1">
      <alignment vertical="bottom"/>
    </xf>
    <xf borderId="2" fillId="0" fontId="9" numFmtId="49" xfId="0" applyAlignment="1" applyBorder="1" applyFont="1" applyNumberFormat="1">
      <alignment horizontal="center" vertical="bottom"/>
    </xf>
    <xf borderId="3" fillId="0" fontId="10" numFmtId="0" xfId="0" applyBorder="1" applyFont="1"/>
    <xf borderId="1" fillId="0" fontId="9" numFmtId="0" xfId="0" applyAlignment="1" applyBorder="1" applyFont="1">
      <alignment horizontal="right" vertical="bottom"/>
    </xf>
    <xf borderId="1" fillId="0" fontId="7" numFmtId="0" xfId="0" applyAlignment="1" applyBorder="1" applyFont="1">
      <alignment horizontal="right" vertical="bottom"/>
    </xf>
    <xf borderId="1" fillId="0" fontId="7" numFmtId="0" xfId="0" applyAlignment="1" applyBorder="1" applyFont="1">
      <alignment vertical="bottom"/>
    </xf>
    <xf borderId="2" fillId="0" fontId="9" numFmtId="49" xfId="0" applyAlignment="1" applyBorder="1" applyFont="1" applyNumberFormat="1">
      <alignment horizontal="center" readingOrder="0" vertical="bottom"/>
    </xf>
    <xf borderId="1" fillId="0" fontId="9" numFmtId="0" xfId="0" applyAlignment="1" applyBorder="1" applyFont="1">
      <alignment horizontal="right" readingOrder="0" vertical="bottom"/>
    </xf>
    <xf borderId="1" fillId="0" fontId="7" numFmtId="0" xfId="0" applyAlignment="1" applyBorder="1" applyFont="1">
      <alignment horizontal="right" readingOrder="0" vertical="bottom"/>
    </xf>
    <xf borderId="4" fillId="0" fontId="7" numFmtId="0" xfId="0" applyBorder="1" applyFont="1"/>
    <xf borderId="0" fillId="0" fontId="9" numFmtId="0" xfId="0" applyFont="1"/>
    <xf borderId="0" fillId="0" fontId="7" numFmtId="164" xfId="0" applyFont="1" applyNumberFormat="1"/>
    <xf borderId="5" fillId="0" fontId="9" numFmtId="0" xfId="0" applyBorder="1" applyFont="1"/>
    <xf borderId="6" fillId="0" fontId="9" numFmtId="0" xfId="0" applyAlignment="1" applyBorder="1" applyFont="1">
      <alignment readingOrder="0"/>
    </xf>
    <xf borderId="7" fillId="0" fontId="9" numFmtId="0" xfId="0" applyAlignment="1" applyBorder="1" applyFont="1">
      <alignment readingOrder="0"/>
    </xf>
    <xf borderId="5" fillId="0" fontId="11" numFmtId="0" xfId="0" applyAlignment="1" applyBorder="1" applyFont="1">
      <alignment horizontal="left" vertical="center"/>
    </xf>
    <xf borderId="6" fillId="0" fontId="10" numFmtId="0" xfId="0" applyBorder="1" applyFont="1"/>
    <xf borderId="6" fillId="0" fontId="7" numFmtId="0" xfId="0" applyAlignment="1" applyBorder="1" applyFont="1">
      <alignment horizontal="center" vertical="center"/>
    </xf>
    <xf borderId="7" fillId="0" fontId="7" numFmtId="0" xfId="0" applyAlignment="1" applyBorder="1" applyFont="1">
      <alignment horizontal="center" vertical="center"/>
    </xf>
    <xf borderId="8" fillId="0" fontId="9" numFmtId="0" xfId="0" applyBorder="1" applyFont="1"/>
    <xf borderId="0" fillId="0" fontId="9" numFmtId="164" xfId="0" applyAlignment="1" applyFont="1" applyNumberFormat="1">
      <alignment readingOrder="0"/>
    </xf>
    <xf borderId="0" fillId="0" fontId="9" numFmtId="165" xfId="0" applyAlignment="1" applyFont="1" applyNumberFormat="1">
      <alignment readingOrder="0"/>
    </xf>
    <xf borderId="0" fillId="0" fontId="9" numFmtId="164" xfId="0" applyFont="1" applyNumberFormat="1"/>
    <xf borderId="9" fillId="0" fontId="9" numFmtId="10" xfId="0" applyBorder="1" applyFont="1" applyNumberFormat="1"/>
    <xf borderId="8" fillId="0" fontId="8" numFmtId="0" xfId="0" applyAlignment="1" applyBorder="1" applyFont="1">
      <alignment readingOrder="0" vertical="center"/>
    </xf>
    <xf borderId="0" fillId="0" fontId="9" numFmtId="0" xfId="0" applyAlignment="1" applyFont="1">
      <alignment vertical="center"/>
    </xf>
    <xf borderId="0" fillId="0" fontId="9" numFmtId="164" xfId="0" applyAlignment="1" applyFont="1" applyNumberFormat="1">
      <alignment readingOrder="0" vertical="center"/>
    </xf>
    <xf borderId="9" fillId="0" fontId="8" numFmtId="166" xfId="0" applyAlignment="1" applyBorder="1" applyFont="1" applyNumberFormat="1">
      <alignment vertical="center"/>
    </xf>
    <xf borderId="10" fillId="4" fontId="12" numFmtId="0" xfId="0" applyAlignment="1" applyBorder="1" applyFill="1" applyFont="1">
      <alignment horizontal="left" shrinkToFit="0" vertical="center" wrapText="1"/>
    </xf>
    <xf borderId="11" fillId="0" fontId="10" numFmtId="0" xfId="0" applyBorder="1" applyFont="1"/>
    <xf borderId="12" fillId="0" fontId="10" numFmtId="0" xfId="0" applyBorder="1" applyFont="1"/>
    <xf borderId="13" fillId="4" fontId="9" numFmtId="0" xfId="0" applyBorder="1" applyFont="1"/>
    <xf borderId="14" fillId="4" fontId="9" numFmtId="0" xfId="0" applyBorder="1" applyFont="1"/>
    <xf borderId="0" fillId="0" fontId="9" numFmtId="10" xfId="0" applyAlignment="1" applyFont="1" applyNumberFormat="1">
      <alignment readingOrder="0"/>
    </xf>
    <xf borderId="8" fillId="0" fontId="9" numFmtId="0" xfId="0" applyAlignment="1" applyBorder="1" applyFont="1">
      <alignment vertical="center"/>
    </xf>
    <xf borderId="0" fillId="0" fontId="9" numFmtId="9" xfId="0" applyAlignment="1" applyFont="1" applyNumberFormat="1">
      <alignment readingOrder="0" vertical="center"/>
    </xf>
    <xf borderId="9" fillId="0" fontId="9" numFmtId="9" xfId="0" applyAlignment="1" applyBorder="1" applyFont="1" applyNumberFormat="1">
      <alignment vertical="center"/>
    </xf>
    <xf borderId="15" fillId="4" fontId="9" numFmtId="0" xfId="0" applyBorder="1" applyFont="1"/>
    <xf borderId="16" fillId="4" fontId="13" numFmtId="0" xfId="0" applyAlignment="1" applyBorder="1" applyFont="1">
      <alignment horizontal="left" shrinkToFit="0" vertical="center" wrapText="1"/>
    </xf>
    <xf borderId="16" fillId="4" fontId="14" numFmtId="0" xfId="0" applyAlignment="1" applyBorder="1" applyFont="1">
      <alignment horizontal="left" shrinkToFit="0" wrapText="1"/>
    </xf>
    <xf borderId="16" fillId="4" fontId="9" numFmtId="0" xfId="0" applyBorder="1" applyFont="1"/>
    <xf borderId="17" fillId="4" fontId="9" numFmtId="0" xfId="0" applyBorder="1" applyFont="1"/>
    <xf borderId="8" fillId="0" fontId="9" numFmtId="0" xfId="0" applyAlignment="1" applyBorder="1" applyFont="1">
      <alignment readingOrder="0"/>
    </xf>
    <xf borderId="0" fillId="0" fontId="9" numFmtId="167" xfId="0" applyAlignment="1" applyFont="1" applyNumberFormat="1">
      <alignment readingOrder="0"/>
    </xf>
    <xf borderId="0" fillId="0" fontId="7" numFmtId="0" xfId="0" applyAlignment="1" applyFont="1">
      <alignment horizontal="right" readingOrder="0"/>
    </xf>
    <xf borderId="9" fillId="0" fontId="9" numFmtId="0" xfId="0" applyBorder="1" applyFont="1"/>
    <xf borderId="8" fillId="0" fontId="9" numFmtId="0" xfId="0" applyAlignment="1" applyBorder="1" applyFont="1">
      <alignment readingOrder="0" vertical="center"/>
    </xf>
    <xf borderId="0" fillId="0" fontId="9" numFmtId="0" xfId="0" applyAlignment="1" applyFont="1">
      <alignment readingOrder="0" vertical="center"/>
    </xf>
    <xf borderId="0" fillId="0" fontId="9" numFmtId="10" xfId="0" applyAlignment="1" applyFont="1" applyNumberFormat="1">
      <alignment vertical="center"/>
    </xf>
    <xf borderId="9" fillId="0" fontId="9" numFmtId="10" xfId="0" applyAlignment="1" applyBorder="1" applyFont="1" applyNumberFormat="1">
      <alignment readingOrder="0" vertical="center"/>
    </xf>
    <xf borderId="18" fillId="4" fontId="13" numFmtId="0" xfId="0" applyAlignment="1" applyBorder="1" applyFont="1">
      <alignment shrinkToFit="0" vertical="center" wrapText="1"/>
    </xf>
    <xf borderId="19" fillId="0" fontId="10" numFmtId="0" xfId="0" applyBorder="1" applyFont="1"/>
    <xf borderId="20" fillId="0" fontId="10" numFmtId="0" xfId="0" applyBorder="1" applyFont="1"/>
    <xf borderId="8" fillId="0" fontId="7" numFmtId="0" xfId="0" applyAlignment="1" applyBorder="1" applyFont="1">
      <alignment horizontal="right"/>
    </xf>
    <xf borderId="0" fillId="0" fontId="9" numFmtId="10" xfId="0" applyAlignment="1" applyFont="1" applyNumberFormat="1">
      <alignment readingOrder="0" vertical="center"/>
    </xf>
    <xf borderId="9" fillId="0" fontId="9" numFmtId="10" xfId="0" applyAlignment="1" applyBorder="1" applyFont="1" applyNumberFormat="1">
      <alignment vertical="center"/>
    </xf>
    <xf borderId="0" fillId="0" fontId="9" numFmtId="0" xfId="0" applyAlignment="1" applyFont="1">
      <alignment readingOrder="0"/>
    </xf>
    <xf borderId="0" fillId="0" fontId="9" numFmtId="168" xfId="0" applyAlignment="1" applyFont="1" applyNumberFormat="1">
      <alignment readingOrder="0" vertical="center"/>
    </xf>
    <xf borderId="9" fillId="0" fontId="9" numFmtId="168" xfId="0" applyAlignment="1" applyBorder="1" applyFont="1" applyNumberFormat="1">
      <alignment readingOrder="0" vertical="center"/>
    </xf>
    <xf borderId="18" fillId="4" fontId="13" numFmtId="0" xfId="0" applyAlignment="1" applyBorder="1" applyFont="1">
      <alignment horizontal="left" shrinkToFit="0" vertical="center" wrapText="1"/>
    </xf>
    <xf borderId="21" fillId="0" fontId="9" numFmtId="0" xfId="0" applyBorder="1" applyFont="1"/>
    <xf borderId="21" fillId="0" fontId="7" numFmtId="0" xfId="0" applyAlignment="1" applyBorder="1" applyFont="1">
      <alignment horizontal="center"/>
    </xf>
    <xf borderId="22" fillId="0" fontId="7" numFmtId="0" xfId="0" applyBorder="1" applyFont="1"/>
    <xf borderId="16" fillId="4" fontId="15" numFmtId="0" xfId="0" applyAlignment="1" applyBorder="1" applyFont="1">
      <alignment horizontal="left" shrinkToFit="0" vertical="center" wrapText="1"/>
    </xf>
    <xf borderId="8" fillId="0" fontId="7" numFmtId="0" xfId="0" applyBorder="1" applyFont="1"/>
    <xf borderId="0" fillId="0" fontId="9" numFmtId="169" xfId="0" applyFont="1" applyNumberFormat="1"/>
    <xf borderId="5" fillId="0" fontId="7" numFmtId="0" xfId="0" applyAlignment="1" applyBorder="1" applyFont="1">
      <alignment vertical="center"/>
    </xf>
    <xf borderId="23" fillId="2" fontId="9" numFmtId="164" xfId="0" applyAlignment="1" applyBorder="1" applyFont="1" applyNumberFormat="1">
      <alignment readingOrder="0"/>
    </xf>
    <xf borderId="24" fillId="2" fontId="9" numFmtId="170" xfId="0" applyAlignment="1" applyBorder="1" applyFont="1" applyNumberFormat="1">
      <alignment readingOrder="0"/>
    </xf>
    <xf borderId="0" fillId="0" fontId="9" numFmtId="170" xfId="0" applyFont="1" applyNumberFormat="1"/>
    <xf borderId="8" fillId="0" fontId="7" numFmtId="0" xfId="0" applyAlignment="1" applyBorder="1" applyFont="1">
      <alignment vertical="center"/>
    </xf>
    <xf borderId="25" fillId="2" fontId="9" numFmtId="164" xfId="0" applyAlignment="1" applyBorder="1" applyFont="1" applyNumberFormat="1">
      <alignment readingOrder="0"/>
    </xf>
    <xf borderId="26" fillId="2" fontId="9" numFmtId="170" xfId="0" applyAlignment="1" applyBorder="1" applyFont="1" applyNumberFormat="1">
      <alignment readingOrder="0"/>
    </xf>
    <xf borderId="16" fillId="2" fontId="9" numFmtId="164" xfId="0" applyAlignment="1" applyBorder="1" applyFont="1" applyNumberFormat="1">
      <alignment readingOrder="0" vertical="center"/>
    </xf>
    <xf borderId="26" fillId="2" fontId="9" numFmtId="164" xfId="0" applyAlignment="1" applyBorder="1" applyFont="1" applyNumberFormat="1">
      <alignment readingOrder="0" vertical="center"/>
    </xf>
    <xf borderId="27" fillId="0" fontId="7" numFmtId="0" xfId="0" applyBorder="1" applyFont="1"/>
    <xf borderId="4" fillId="0" fontId="9" numFmtId="9" xfId="0" applyBorder="1" applyFont="1" applyNumberFormat="1"/>
    <xf borderId="4" fillId="0" fontId="9" numFmtId="0" xfId="0" applyBorder="1" applyFont="1"/>
    <xf borderId="27" fillId="0" fontId="7" numFmtId="0" xfId="0" applyAlignment="1" applyBorder="1" applyFont="1">
      <alignment vertical="center"/>
    </xf>
    <xf borderId="28" fillId="2" fontId="9" numFmtId="164" xfId="0" applyAlignment="1" applyBorder="1" applyFont="1" applyNumberFormat="1">
      <alignment readingOrder="0"/>
    </xf>
    <xf borderId="29" fillId="2" fontId="9" numFmtId="170" xfId="0" applyAlignment="1" applyBorder="1" applyFont="1" applyNumberFormat="1">
      <alignment readingOrder="0"/>
    </xf>
    <xf borderId="27" fillId="0" fontId="9" numFmtId="0" xfId="0" applyAlignment="1" applyBorder="1" applyFont="1">
      <alignment vertical="center"/>
    </xf>
    <xf borderId="4" fillId="0" fontId="9" numFmtId="0" xfId="0" applyAlignment="1" applyBorder="1" applyFont="1">
      <alignment vertical="center"/>
    </xf>
    <xf borderId="30" fillId="2" fontId="9" numFmtId="164" xfId="0" applyAlignment="1" applyBorder="1" applyFont="1" applyNumberFormat="1">
      <alignment readingOrder="0" vertical="center"/>
    </xf>
    <xf borderId="29" fillId="2" fontId="9" numFmtId="164" xfId="0" applyAlignment="1" applyBorder="1" applyFont="1" applyNumberFormat="1">
      <alignment readingOrder="0" vertical="center"/>
    </xf>
    <xf borderId="0" fillId="0" fontId="7" numFmtId="0" xfId="0" applyFont="1"/>
    <xf borderId="18" fillId="4" fontId="13" numFmtId="0" xfId="0" applyAlignment="1" applyBorder="1" applyFont="1">
      <alignment horizontal="left" readingOrder="0" shrinkToFit="0" vertical="center" wrapText="1"/>
    </xf>
    <xf borderId="21" fillId="0" fontId="7" numFmtId="0" xfId="0" applyAlignment="1" applyBorder="1" applyFont="1">
      <alignment vertical="top"/>
    </xf>
    <xf borderId="31" fillId="0" fontId="10" numFmtId="0" xfId="0" applyBorder="1" applyFont="1"/>
    <xf borderId="32" fillId="5" fontId="7" numFmtId="0" xfId="0" applyAlignment="1" applyBorder="1" applyFill="1" applyFont="1">
      <alignment horizontal="center"/>
    </xf>
    <xf borderId="31" fillId="0" fontId="7" numFmtId="0" xfId="0" applyAlignment="1" applyBorder="1" applyFont="1">
      <alignment horizontal="center"/>
    </xf>
    <xf borderId="22" fillId="0" fontId="7" numFmtId="0" xfId="0" applyAlignment="1" applyBorder="1" applyFont="1">
      <alignment horizontal="center"/>
    </xf>
    <xf borderId="33" fillId="5" fontId="9" numFmtId="9" xfId="0" applyAlignment="1" applyBorder="1" applyFont="1" applyNumberFormat="1">
      <alignment horizontal="center"/>
    </xf>
    <xf borderId="5" fillId="0" fontId="9" numFmtId="171" xfId="0" applyAlignment="1" applyBorder="1" applyFont="1" applyNumberFormat="1">
      <alignment horizontal="center"/>
    </xf>
    <xf borderId="6" fillId="0" fontId="9" numFmtId="171" xfId="0" applyAlignment="1" applyBorder="1" applyFont="1" applyNumberFormat="1">
      <alignment horizontal="center" readingOrder="0"/>
    </xf>
    <xf borderId="6" fillId="0" fontId="9" numFmtId="171" xfId="0" applyAlignment="1" applyBorder="1" applyFont="1" applyNumberFormat="1">
      <alignment horizontal="center"/>
    </xf>
    <xf borderId="7" fillId="0" fontId="9" numFmtId="171" xfId="0" applyAlignment="1" applyBorder="1" applyFont="1" applyNumberFormat="1">
      <alignment horizontal="center"/>
    </xf>
    <xf borderId="8" fillId="0" fontId="7" numFmtId="0" xfId="0" applyAlignment="1" applyBorder="1" applyFont="1">
      <alignment readingOrder="0" vertical="top"/>
    </xf>
    <xf borderId="25" fillId="5" fontId="9" numFmtId="172" xfId="0" applyAlignment="1" applyBorder="1" applyFont="1" applyNumberFormat="1">
      <alignment horizontal="center"/>
    </xf>
    <xf borderId="5" fillId="0" fontId="9" numFmtId="164" xfId="0" applyAlignment="1" applyBorder="1" applyFont="1" applyNumberFormat="1">
      <alignment horizontal="center"/>
    </xf>
    <xf borderId="6" fillId="0" fontId="9" numFmtId="164" xfId="0" applyAlignment="1" applyBorder="1" applyFont="1" applyNumberFormat="1">
      <alignment horizontal="center" readingOrder="0"/>
    </xf>
    <xf borderId="34" fillId="6" fontId="9" numFmtId="164" xfId="0" applyAlignment="1" applyBorder="1" applyFill="1" applyFont="1" applyNumberFormat="1">
      <alignment horizontal="center" readingOrder="0"/>
    </xf>
    <xf borderId="6" fillId="0" fontId="9" numFmtId="164" xfId="0" applyAlignment="1" applyBorder="1" applyFont="1" applyNumberFormat="1">
      <alignment horizontal="center"/>
    </xf>
    <xf borderId="7" fillId="0" fontId="9" numFmtId="164" xfId="0" applyAlignment="1" applyBorder="1" applyFont="1" applyNumberFormat="1">
      <alignment horizontal="center"/>
    </xf>
    <xf borderId="35" fillId="4" fontId="14" numFmtId="0" xfId="0" applyAlignment="1" applyBorder="1" applyFont="1">
      <alignment horizontal="left" shrinkToFit="0" wrapText="1"/>
    </xf>
    <xf borderId="35" fillId="4" fontId="9" numFmtId="0" xfId="0" applyBorder="1" applyFont="1"/>
    <xf borderId="8" fillId="0" fontId="9" numFmtId="164" xfId="0" applyAlignment="1" applyBorder="1" applyFont="1" applyNumberFormat="1">
      <alignment horizontal="center"/>
    </xf>
    <xf borderId="0" fillId="0" fontId="9" numFmtId="164" xfId="0" applyAlignment="1" applyFont="1" applyNumberFormat="1">
      <alignment horizontal="center" readingOrder="0"/>
    </xf>
    <xf borderId="0" fillId="0" fontId="9" numFmtId="164" xfId="0" applyAlignment="1" applyFont="1" applyNumberFormat="1">
      <alignment horizontal="center"/>
    </xf>
    <xf borderId="9" fillId="0" fontId="9" numFmtId="164" xfId="0" applyAlignment="1" applyBorder="1" applyFont="1" applyNumberFormat="1">
      <alignment horizontal="center"/>
    </xf>
    <xf borderId="16" fillId="4" fontId="14" numFmtId="0" xfId="0" applyBorder="1" applyFont="1"/>
    <xf borderId="36" fillId="4" fontId="14" numFmtId="0" xfId="0" applyBorder="1" applyFont="1"/>
    <xf borderId="37" fillId="4" fontId="13" numFmtId="0" xfId="0" applyAlignment="1" applyBorder="1" applyFont="1">
      <alignment horizontal="center" shrinkToFit="0" vertical="center" wrapText="1"/>
    </xf>
    <xf borderId="38" fillId="0" fontId="10" numFmtId="0" xfId="0" applyBorder="1" applyFont="1"/>
    <xf borderId="39" fillId="4" fontId="13" numFmtId="0" xfId="0" applyAlignment="1" applyBorder="1" applyFont="1">
      <alignment horizontal="center" shrinkToFit="0" vertical="center" wrapText="1"/>
    </xf>
    <xf borderId="40" fillId="4" fontId="9" numFmtId="0" xfId="0" applyBorder="1" applyFont="1"/>
    <xf borderId="27" fillId="0" fontId="9" numFmtId="164" xfId="0" applyAlignment="1" applyBorder="1" applyFont="1" applyNumberFormat="1">
      <alignment horizontal="center"/>
    </xf>
    <xf borderId="4" fillId="0" fontId="9" numFmtId="164" xfId="0" applyAlignment="1" applyBorder="1" applyFont="1" applyNumberFormat="1">
      <alignment readingOrder="0"/>
    </xf>
    <xf borderId="4" fillId="0" fontId="9" numFmtId="164" xfId="0" applyBorder="1" applyFont="1" applyNumberFormat="1"/>
    <xf borderId="41" fillId="0" fontId="9" numFmtId="164" xfId="0" applyBorder="1" applyFont="1" applyNumberFormat="1"/>
    <xf borderId="42" fillId="0" fontId="15" numFmtId="0" xfId="0" applyAlignment="1" applyBorder="1" applyFont="1">
      <alignment horizontal="center" shrinkToFit="0" vertical="center" wrapText="1"/>
    </xf>
    <xf borderId="43" fillId="0" fontId="15" numFmtId="0" xfId="0" applyAlignment="1" applyBorder="1" applyFont="1">
      <alignment horizontal="center" shrinkToFit="0" vertical="center" wrapText="1"/>
    </xf>
    <xf borderId="3" fillId="0" fontId="15" numFmtId="0" xfId="0" applyAlignment="1" applyBorder="1" applyFont="1">
      <alignment horizontal="center" shrinkToFit="0" vertical="center" wrapText="1"/>
    </xf>
    <xf borderId="22" fillId="0" fontId="10" numFmtId="0" xfId="0" applyBorder="1" applyFont="1"/>
    <xf borderId="33" fillId="5" fontId="7" numFmtId="0" xfId="0" applyBorder="1" applyFont="1"/>
    <xf borderId="4" fillId="0" fontId="8" numFmtId="164" xfId="0" applyAlignment="1" applyBorder="1" applyFont="1" applyNumberFormat="1">
      <alignment readingOrder="0"/>
    </xf>
    <xf borderId="4" fillId="0" fontId="8" numFmtId="164" xfId="0" applyBorder="1" applyFont="1" applyNumberFormat="1"/>
    <xf borderId="41" fillId="0" fontId="8" numFmtId="164" xfId="0" applyBorder="1" applyFont="1" applyNumberFormat="1"/>
    <xf borderId="44" fillId="4" fontId="14" numFmtId="0" xfId="0" applyBorder="1" applyFont="1"/>
    <xf borderId="3" fillId="0" fontId="15" numFmtId="3" xfId="0" applyAlignment="1" applyBorder="1" applyFont="1" applyNumberFormat="1">
      <alignment horizontal="center"/>
    </xf>
    <xf borderId="43" fillId="0" fontId="15" numFmtId="9" xfId="0" applyAlignment="1" applyBorder="1" applyFont="1" applyNumberFormat="1">
      <alignment horizontal="center"/>
    </xf>
    <xf borderId="45" fillId="4" fontId="13" numFmtId="0" xfId="0" applyAlignment="1" applyBorder="1" applyFont="1">
      <alignment horizontal="center" shrinkToFit="0" vertical="center" wrapText="1"/>
    </xf>
    <xf borderId="43" fillId="4" fontId="13" numFmtId="9" xfId="0" applyAlignment="1" applyBorder="1" applyFont="1" applyNumberFormat="1">
      <alignment horizontal="center" shrinkToFit="0" vertical="center" wrapText="1"/>
    </xf>
    <xf borderId="46" fillId="5" fontId="9" numFmtId="10" xfId="0" applyAlignment="1" applyBorder="1" applyFont="1" applyNumberFormat="1">
      <alignment horizontal="center" readingOrder="0"/>
    </xf>
    <xf borderId="0" fillId="0" fontId="8" numFmtId="164" xfId="0" applyAlignment="1" applyFont="1" applyNumberFormat="1">
      <alignment readingOrder="0"/>
    </xf>
    <xf borderId="0" fillId="0" fontId="8" numFmtId="164" xfId="0" applyFont="1" applyNumberFormat="1"/>
    <xf borderId="9" fillId="0" fontId="8" numFmtId="164" xfId="0" applyBorder="1" applyFont="1" applyNumberFormat="1"/>
    <xf borderId="46" fillId="5" fontId="7" numFmtId="10" xfId="0" applyAlignment="1" applyBorder="1" applyFont="1" applyNumberFormat="1">
      <alignment horizontal="center" readingOrder="0"/>
    </xf>
    <xf borderId="46" fillId="5" fontId="7" numFmtId="10" xfId="0" applyAlignment="1" applyBorder="1" applyFont="1" applyNumberFormat="1">
      <alignment horizontal="center"/>
    </xf>
    <xf borderId="47" fillId="4" fontId="13" numFmtId="0" xfId="0" applyAlignment="1" applyBorder="1" applyFont="1">
      <alignment horizontal="center" shrinkToFit="0" vertical="center" wrapText="1"/>
    </xf>
    <xf borderId="48" fillId="4" fontId="13" numFmtId="9" xfId="0" applyAlignment="1" applyBorder="1" applyFont="1" applyNumberFormat="1">
      <alignment horizontal="center" shrinkToFit="0" vertical="center" wrapText="1"/>
    </xf>
    <xf borderId="49" fillId="4" fontId="13" numFmtId="0" xfId="0" applyAlignment="1" applyBorder="1" applyFont="1">
      <alignment horizontal="center" shrinkToFit="0" vertical="center" wrapText="1"/>
    </xf>
    <xf borderId="8" fillId="0" fontId="7" numFmtId="0" xfId="0" applyAlignment="1" applyBorder="1" applyFont="1">
      <alignment vertical="top"/>
    </xf>
    <xf borderId="33" fillId="5" fontId="7" numFmtId="0" xfId="0" applyAlignment="1" applyBorder="1" applyFont="1">
      <alignment horizontal="left"/>
    </xf>
    <xf borderId="21" fillId="0" fontId="9" numFmtId="164" xfId="0" applyBorder="1" applyFont="1" applyNumberFormat="1"/>
    <xf borderId="31" fillId="0" fontId="8" numFmtId="164" xfId="0" applyBorder="1" applyFont="1" applyNumberFormat="1"/>
    <xf borderId="22" fillId="0" fontId="8" numFmtId="164" xfId="0" applyBorder="1" applyFont="1" applyNumberFormat="1"/>
    <xf borderId="46" fillId="5" fontId="9" numFmtId="0" xfId="0" applyAlignment="1" applyBorder="1" applyFont="1">
      <alignment horizontal="center"/>
    </xf>
    <xf borderId="8" fillId="0" fontId="9" numFmtId="164" xfId="0" applyAlignment="1" applyBorder="1" applyFont="1" applyNumberFormat="1">
      <alignment horizontal="right" readingOrder="0"/>
    </xf>
    <xf borderId="18" fillId="4" fontId="16" numFmtId="0" xfId="0" applyAlignment="1" applyBorder="1" applyFont="1">
      <alignment horizontal="left" shrinkToFit="0" vertical="center" wrapText="1"/>
    </xf>
    <xf borderId="18" fillId="4" fontId="15" numFmtId="0" xfId="0" applyAlignment="1" applyBorder="1" applyFont="1">
      <alignment horizontal="left" shrinkToFit="0" vertical="center" wrapText="1"/>
    </xf>
    <xf borderId="50" fillId="0" fontId="7" numFmtId="0" xfId="0" applyAlignment="1" applyBorder="1" applyFont="1">
      <alignment vertical="top"/>
    </xf>
    <xf borderId="51" fillId="0" fontId="10" numFmtId="0" xfId="0" applyBorder="1" applyFont="1"/>
    <xf borderId="52" fillId="5" fontId="9" numFmtId="9" xfId="0" applyAlignment="1" applyBorder="1" applyFont="1" applyNumberFormat="1">
      <alignment horizontal="center"/>
    </xf>
    <xf borderId="51" fillId="0" fontId="9" numFmtId="164" xfId="0" applyAlignment="1" applyBorder="1" applyFont="1" applyNumberFormat="1">
      <alignment horizontal="center"/>
    </xf>
    <xf borderId="51" fillId="0" fontId="9" numFmtId="164" xfId="0" applyBorder="1" applyFont="1" applyNumberFormat="1"/>
    <xf borderId="53" fillId="0" fontId="9" numFmtId="0" xfId="0" applyBorder="1" applyFont="1"/>
    <xf borderId="46" fillId="5" fontId="9" numFmtId="9" xfId="0" applyAlignment="1" applyBorder="1" applyFont="1" applyNumberFormat="1">
      <alignment horizontal="center"/>
    </xf>
    <xf borderId="9" fillId="0" fontId="9" numFmtId="164" xfId="0" applyBorder="1" applyFont="1" applyNumberFormat="1"/>
    <xf borderId="0" fillId="0" fontId="9" numFmtId="164" xfId="0" applyAlignment="1" applyFont="1" applyNumberFormat="1">
      <alignment horizontal="right"/>
    </xf>
    <xf borderId="5" fillId="0" fontId="7" numFmtId="0" xfId="0" applyAlignment="1" applyBorder="1" applyFont="1">
      <alignment horizontal="left" vertical="top"/>
    </xf>
    <xf borderId="54" fillId="5" fontId="9" numFmtId="9" xfId="0" applyAlignment="1" applyBorder="1" applyFont="1" applyNumberFormat="1">
      <alignment horizontal="center"/>
    </xf>
    <xf borderId="6" fillId="0" fontId="9" numFmtId="164" xfId="0" applyBorder="1" applyFont="1" applyNumberFormat="1"/>
    <xf borderId="6" fillId="0" fontId="9" numFmtId="164" xfId="0" applyAlignment="1" applyBorder="1" applyFont="1" applyNumberFormat="1">
      <alignment horizontal="right"/>
    </xf>
    <xf borderId="7" fillId="0" fontId="9" numFmtId="164" xfId="0" applyBorder="1" applyFont="1" applyNumberFormat="1"/>
    <xf borderId="36" fillId="4" fontId="15" numFmtId="0" xfId="0" applyAlignment="1" applyBorder="1" applyFont="1">
      <alignment horizontal="left" shrinkToFit="0" vertical="center" wrapText="1"/>
    </xf>
    <xf borderId="40" fillId="0" fontId="10" numFmtId="0" xfId="0" applyBorder="1" applyFont="1"/>
    <xf borderId="8" fillId="0" fontId="8" numFmtId="0" xfId="0" applyAlignment="1" applyBorder="1" applyFont="1">
      <alignment horizontal="left" readingOrder="0"/>
    </xf>
    <xf borderId="55" fillId="4" fontId="15" numFmtId="0" xfId="0" applyAlignment="1" applyBorder="1" applyFont="1">
      <alignment horizontal="left" shrinkToFit="0" vertical="center" wrapText="1"/>
    </xf>
    <xf borderId="56" fillId="0" fontId="10" numFmtId="0" xfId="0" applyBorder="1" applyFont="1"/>
    <xf borderId="57" fillId="0" fontId="10" numFmtId="0" xfId="0" applyBorder="1" applyFont="1"/>
    <xf borderId="8" fillId="0" fontId="7" numFmtId="0" xfId="0" applyAlignment="1" applyBorder="1" applyFont="1">
      <alignment horizontal="left" vertical="top"/>
    </xf>
    <xf borderId="0" fillId="0" fontId="14" numFmtId="0" xfId="0" applyFont="1"/>
    <xf borderId="27" fillId="0" fontId="7" numFmtId="0" xfId="0" applyAlignment="1" applyBorder="1" applyFont="1">
      <alignment horizontal="left" readingOrder="0" vertical="top"/>
    </xf>
    <xf borderId="4" fillId="0" fontId="10" numFmtId="0" xfId="0" applyBorder="1" applyFont="1"/>
    <xf borderId="58" fillId="5" fontId="9" numFmtId="9" xfId="0" applyAlignment="1" applyBorder="1" applyFont="1" applyNumberFormat="1">
      <alignment horizontal="center"/>
    </xf>
    <xf borderId="4" fillId="0" fontId="9" numFmtId="164" xfId="0" applyAlignment="1" applyBorder="1" applyFont="1" applyNumberFormat="1">
      <alignment horizontal="center"/>
    </xf>
    <xf borderId="4" fillId="0" fontId="9" numFmtId="164" xfId="0" applyAlignment="1" applyBorder="1" applyFont="1" applyNumberFormat="1">
      <alignment horizontal="right"/>
    </xf>
    <xf borderId="41" fillId="0" fontId="9" numFmtId="0" xfId="0" applyBorder="1" applyFont="1"/>
    <xf borderId="46" fillId="5" fontId="9" numFmtId="166" xfId="0" applyAlignment="1" applyBorder="1" applyFont="1" applyNumberFormat="1">
      <alignment horizontal="center"/>
    </xf>
    <xf borderId="0" fillId="0" fontId="7" numFmtId="164" xfId="0" applyAlignment="1" applyFont="1" applyNumberFormat="1">
      <alignment horizontal="center" readingOrder="0"/>
    </xf>
    <xf borderId="0" fillId="0" fontId="7" numFmtId="164" xfId="0" applyAlignment="1" applyFont="1" applyNumberFormat="1">
      <alignment horizontal="center"/>
    </xf>
    <xf borderId="9" fillId="0" fontId="7" numFmtId="164" xfId="0" applyAlignment="1" applyBorder="1" applyFont="1" applyNumberFormat="1">
      <alignment horizontal="center"/>
    </xf>
    <xf borderId="0" fillId="0" fontId="9" numFmtId="173" xfId="0" applyAlignment="1" applyFont="1" applyNumberFormat="1">
      <alignment horizontal="center"/>
    </xf>
    <xf borderId="9" fillId="0" fontId="9" numFmtId="173" xfId="0" applyAlignment="1" applyBorder="1" applyFont="1" applyNumberFormat="1">
      <alignment horizontal="center"/>
    </xf>
    <xf borderId="27" fillId="0" fontId="7" numFmtId="0" xfId="0" applyAlignment="1" applyBorder="1" applyFont="1">
      <alignment vertical="top"/>
    </xf>
    <xf borderId="4" fillId="0" fontId="7" numFmtId="164" xfId="0" applyAlignment="1" applyBorder="1" applyFont="1" applyNumberFormat="1">
      <alignment horizontal="center"/>
    </xf>
    <xf borderId="41" fillId="0" fontId="7" numFmtId="164" xfId="0" applyAlignment="1" applyBorder="1" applyFont="1" applyNumberFormat="1">
      <alignment horizontal="center"/>
    </xf>
    <xf borderId="59" fillId="2" fontId="7" numFmtId="164" xfId="0" applyAlignment="1" applyBorder="1" applyFont="1" applyNumberFormat="1">
      <alignment horizontal="left"/>
    </xf>
    <xf borderId="0" fillId="0" fontId="9" numFmtId="9" xfId="0" applyFont="1" applyNumberFormat="1"/>
    <xf borderId="5" fillId="0" fontId="7" numFmtId="0" xfId="0" applyAlignment="1" applyBorder="1" applyFont="1">
      <alignment horizontal="center"/>
    </xf>
    <xf borderId="6" fillId="0" fontId="7" numFmtId="0" xfId="0" applyAlignment="1" applyBorder="1" applyFont="1">
      <alignment horizontal="center"/>
    </xf>
    <xf borderId="7" fillId="0" fontId="7" numFmtId="0" xfId="0" applyAlignment="1" applyBorder="1" applyFont="1">
      <alignment horizontal="center"/>
    </xf>
    <xf borderId="60" fillId="5" fontId="9" numFmtId="9" xfId="0" applyAlignment="1" applyBorder="1" applyFont="1" applyNumberFormat="1">
      <alignment horizontal="center"/>
    </xf>
    <xf borderId="21" fillId="0" fontId="9" numFmtId="171" xfId="0" applyAlignment="1" applyBorder="1" applyFont="1" applyNumberFormat="1">
      <alignment horizontal="center"/>
    </xf>
    <xf borderId="6" fillId="0" fontId="17" numFmtId="171" xfId="0" applyAlignment="1" applyBorder="1" applyFont="1" applyNumberFormat="1">
      <alignment horizontal="center" readingOrder="0"/>
    </xf>
    <xf borderId="31" fillId="0" fontId="9" numFmtId="171" xfId="0" applyAlignment="1" applyBorder="1" applyFont="1" applyNumberFormat="1">
      <alignment horizontal="center"/>
    </xf>
    <xf borderId="22" fillId="0" fontId="9" numFmtId="171" xfId="0" applyAlignment="1" applyBorder="1" applyFont="1" applyNumberFormat="1">
      <alignment horizontal="center"/>
    </xf>
    <xf borderId="25" fillId="5" fontId="17" numFmtId="172" xfId="0" applyAlignment="1" applyBorder="1" applyFont="1" applyNumberFormat="1">
      <alignment horizontal="center"/>
    </xf>
    <xf borderId="5" fillId="0" fontId="17" numFmtId="164" xfId="0" applyAlignment="1" applyBorder="1" applyFont="1" applyNumberFormat="1">
      <alignment horizontal="center"/>
    </xf>
    <xf borderId="6" fillId="0" fontId="17" numFmtId="164" xfId="0" applyAlignment="1" applyBorder="1" applyFont="1" applyNumberFormat="1">
      <alignment horizontal="center" readingOrder="0"/>
    </xf>
    <xf borderId="34" fillId="6" fontId="17" numFmtId="164" xfId="0" applyAlignment="1" applyBorder="1" applyFont="1" applyNumberFormat="1">
      <alignment horizontal="center" readingOrder="0"/>
    </xf>
    <xf borderId="8" fillId="0" fontId="17" numFmtId="164" xfId="0" applyAlignment="1" applyBorder="1" applyFont="1" applyNumberFormat="1">
      <alignment horizontal="center"/>
    </xf>
    <xf borderId="27" fillId="0" fontId="17" numFmtId="164" xfId="0" applyAlignment="1" applyBorder="1" applyFont="1" applyNumberFormat="1">
      <alignment horizontal="center"/>
    </xf>
    <xf borderId="33" fillId="5" fontId="18" numFmtId="0" xfId="0" applyBorder="1" applyFont="1"/>
    <xf borderId="4" fillId="0" fontId="17" numFmtId="164" xfId="0" applyBorder="1" applyFont="1" applyNumberFormat="1"/>
    <xf borderId="31" fillId="0" fontId="9" numFmtId="164" xfId="0" applyAlignment="1" applyBorder="1" applyFont="1" applyNumberFormat="1">
      <alignment horizontal="center"/>
    </xf>
    <xf borderId="22" fillId="0" fontId="9" numFmtId="164" xfId="0" applyAlignment="1" applyBorder="1" applyFont="1" applyNumberFormat="1">
      <alignment horizontal="center"/>
    </xf>
    <xf borderId="46" fillId="5" fontId="17" numFmtId="10" xfId="0" applyAlignment="1" applyBorder="1" applyFont="1" applyNumberFormat="1">
      <alignment horizontal="center" readingOrder="0"/>
    </xf>
    <xf borderId="0" fillId="0" fontId="17" numFmtId="164" xfId="0" applyFont="1" applyNumberFormat="1"/>
    <xf borderId="0" fillId="0" fontId="19" numFmtId="164" xfId="0" applyAlignment="1" applyFont="1" applyNumberFormat="1">
      <alignment readingOrder="0"/>
    </xf>
    <xf borderId="46" fillId="5" fontId="18" numFmtId="10" xfId="0" applyAlignment="1" applyBorder="1" applyFont="1" applyNumberFormat="1">
      <alignment horizontal="center" readingOrder="0"/>
    </xf>
    <xf borderId="46" fillId="5" fontId="18" numFmtId="10" xfId="0" applyAlignment="1" applyBorder="1" applyFont="1" applyNumberFormat="1">
      <alignment horizontal="center"/>
    </xf>
    <xf borderId="0" fillId="0" fontId="19" numFmtId="164" xfId="0" applyFont="1" applyNumberFormat="1"/>
    <xf borderId="33" fillId="5" fontId="18" numFmtId="0" xfId="0" applyAlignment="1" applyBorder="1" applyFont="1">
      <alignment horizontal="left"/>
    </xf>
    <xf borderId="21" fillId="0" fontId="17" numFmtId="164" xfId="0" applyBorder="1" applyFont="1" applyNumberFormat="1"/>
    <xf borderId="46" fillId="5" fontId="17" numFmtId="0" xfId="0" applyAlignment="1" applyBorder="1" applyFont="1">
      <alignment horizontal="center"/>
    </xf>
    <xf borderId="8" fillId="0" fontId="17" numFmtId="164" xfId="0" applyAlignment="1" applyBorder="1" applyFont="1" applyNumberFormat="1">
      <alignment horizontal="right" readingOrder="0"/>
    </xf>
    <xf borderId="0" fillId="0" fontId="17" numFmtId="165" xfId="0" applyAlignment="1" applyFont="1" applyNumberFormat="1">
      <alignment readingOrder="0"/>
    </xf>
    <xf borderId="0" fillId="0" fontId="17" numFmtId="0" xfId="0" applyFont="1"/>
    <xf borderId="52" fillId="5" fontId="17" numFmtId="9" xfId="0" applyAlignment="1" applyBorder="1" applyFont="1" applyNumberFormat="1">
      <alignment horizontal="center"/>
    </xf>
    <xf borderId="51" fillId="0" fontId="17" numFmtId="164" xfId="0" applyAlignment="1" applyBorder="1" applyFont="1" applyNumberFormat="1">
      <alignment horizontal="center"/>
    </xf>
    <xf borderId="51" fillId="0" fontId="17" numFmtId="164" xfId="0" applyBorder="1" applyFont="1" applyNumberFormat="1"/>
    <xf borderId="53" fillId="0" fontId="9" numFmtId="164" xfId="0" applyAlignment="1" applyBorder="1" applyFont="1" applyNumberFormat="1">
      <alignment horizontal="center"/>
    </xf>
    <xf borderId="46" fillId="5" fontId="17" numFmtId="9" xfId="0" applyAlignment="1" applyBorder="1" applyFont="1" applyNumberFormat="1">
      <alignment horizontal="center"/>
    </xf>
    <xf borderId="0" fillId="0" fontId="17" numFmtId="164" xfId="0" applyAlignment="1" applyFont="1" applyNumberFormat="1">
      <alignment horizontal="center"/>
    </xf>
    <xf borderId="0" fillId="0" fontId="17" numFmtId="164" xfId="0" applyAlignment="1" applyFont="1" applyNumberFormat="1">
      <alignment readingOrder="0"/>
    </xf>
    <xf borderId="54" fillId="5" fontId="17" numFmtId="9" xfId="0" applyAlignment="1" applyBorder="1" applyFont="1" applyNumberFormat="1">
      <alignment horizontal="center"/>
    </xf>
    <xf borderId="6" fillId="0" fontId="17" numFmtId="164" xfId="0" applyAlignment="1" applyBorder="1" applyFont="1" applyNumberFormat="1">
      <alignment horizontal="center"/>
    </xf>
    <xf borderId="6" fillId="0" fontId="17" numFmtId="164" xfId="0" applyBorder="1" applyFont="1" applyNumberFormat="1"/>
    <xf borderId="0" fillId="0" fontId="17" numFmtId="167" xfId="0" applyAlignment="1" applyFont="1" applyNumberFormat="1">
      <alignment readingOrder="0"/>
    </xf>
    <xf borderId="58" fillId="5" fontId="17" numFmtId="9" xfId="0" applyAlignment="1" applyBorder="1" applyFont="1" applyNumberFormat="1">
      <alignment horizontal="center"/>
    </xf>
    <xf borderId="4" fillId="0" fontId="17" numFmtId="164" xfId="0" applyAlignment="1" applyBorder="1" applyFont="1" applyNumberFormat="1">
      <alignment horizontal="center"/>
    </xf>
    <xf borderId="46" fillId="5" fontId="17" numFmtId="166" xfId="0" applyAlignment="1" applyBorder="1" applyFont="1" applyNumberFormat="1">
      <alignment horizontal="center"/>
    </xf>
    <xf borderId="0" fillId="0" fontId="18" numFmtId="164" xfId="0" applyAlignment="1" applyFont="1" applyNumberFormat="1">
      <alignment horizontal="center" readingOrder="0"/>
    </xf>
    <xf borderId="6" fillId="0" fontId="7" numFmtId="164" xfId="0" applyAlignment="1" applyBorder="1" applyFont="1" applyNumberFormat="1">
      <alignment horizontal="center"/>
    </xf>
    <xf borderId="7" fillId="0" fontId="7" numFmtId="164" xfId="0" applyAlignment="1" applyBorder="1" applyFont="1" applyNumberFormat="1">
      <alignment horizontal="center"/>
    </xf>
    <xf borderId="21" fillId="0" fontId="7" numFmtId="0" xfId="0" applyAlignment="1" applyBorder="1" applyFont="1">
      <alignment horizontal="left"/>
    </xf>
    <xf borderId="24" fillId="2" fontId="7" numFmtId="10" xfId="0" applyBorder="1" applyFont="1" applyNumberFormat="1"/>
    <xf borderId="5" fillId="0" fontId="9" numFmtId="0" xfId="0" applyAlignment="1" applyBorder="1" applyFont="1">
      <alignment horizontal="left" readingOrder="0" shrinkToFit="0" vertical="top" wrapText="1"/>
    </xf>
    <xf borderId="7" fillId="0" fontId="10" numFmtId="0" xfId="0" applyBorder="1" applyFont="1"/>
    <xf borderId="8" fillId="0" fontId="10" numFmtId="0" xfId="0" applyBorder="1" applyFont="1"/>
    <xf borderId="9" fillId="0" fontId="10" numFmtId="0" xfId="0" applyBorder="1" applyFont="1"/>
    <xf borderId="27" fillId="0" fontId="10" numFmtId="0" xfId="0" applyBorder="1" applyFont="1"/>
    <xf borderId="41" fillId="0" fontId="10" numFmtId="0" xfId="0" applyBorder="1" applyFont="1"/>
    <xf borderId="0" fillId="0" fontId="20" numFmtId="0" xfId="0" applyAlignment="1" applyFont="1">
      <alignment readingOrder="0"/>
    </xf>
    <xf borderId="0" fillId="0" fontId="21" numFmtId="0" xfId="0" applyAlignment="1" applyFont="1">
      <alignment readingOrder="0"/>
    </xf>
    <xf borderId="0" fillId="0" fontId="9" numFmtId="2" xfId="0" applyFont="1" applyNumberFormat="1"/>
    <xf borderId="6" fillId="0" fontId="9" numFmtId="0" xfId="0" applyBorder="1" applyFont="1"/>
    <xf borderId="9" fillId="0" fontId="9" numFmtId="167" xfId="0" applyBorder="1" applyFont="1" applyNumberFormat="1"/>
    <xf borderId="0" fillId="0" fontId="9" numFmtId="164" xfId="0" applyAlignment="1" applyFont="1" applyNumberFormat="1">
      <alignment vertical="center"/>
    </xf>
    <xf borderId="0" fillId="0" fontId="8" numFmtId="2" xfId="0" applyFont="1" applyNumberFormat="1"/>
    <xf borderId="0" fillId="0" fontId="9" numFmtId="2" xfId="0" applyAlignment="1" applyFont="1" applyNumberFormat="1">
      <alignment readingOrder="0"/>
    </xf>
    <xf borderId="0" fillId="0" fontId="9" numFmtId="10" xfId="0" applyFont="1" applyNumberFormat="1"/>
    <xf borderId="0" fillId="0" fontId="9" numFmtId="9" xfId="0" applyAlignment="1" applyFont="1" applyNumberFormat="1">
      <alignment vertical="center"/>
    </xf>
    <xf borderId="0" fillId="0" fontId="9" numFmtId="167" xfId="0" applyFont="1" applyNumberFormat="1"/>
    <xf borderId="0" fillId="0" fontId="7" numFmtId="0" xfId="0" applyAlignment="1" applyFont="1">
      <alignment horizontal="right"/>
    </xf>
    <xf borderId="0" fillId="0" fontId="7" numFmtId="164" xfId="0" applyAlignment="1" applyFont="1" applyNumberFormat="1">
      <alignment readingOrder="0"/>
    </xf>
    <xf borderId="0" fillId="7" fontId="22" numFmtId="2" xfId="0" applyFill="1" applyFont="1" applyNumberFormat="1"/>
    <xf borderId="0" fillId="7" fontId="23" numFmtId="2" xfId="0" applyFont="1" applyNumberFormat="1"/>
    <xf borderId="9" fillId="0" fontId="9" numFmtId="164" xfId="0" applyAlignment="1" applyBorder="1" applyFont="1" applyNumberFormat="1">
      <alignment vertical="center"/>
    </xf>
    <xf borderId="0" fillId="0" fontId="21" numFmtId="0" xfId="0" applyFont="1"/>
    <xf borderId="24" fillId="2" fontId="9" numFmtId="170" xfId="0" applyBorder="1" applyFont="1" applyNumberFormat="1"/>
    <xf borderId="25" fillId="2" fontId="9" numFmtId="164" xfId="0" applyBorder="1" applyFont="1" applyNumberFormat="1"/>
    <xf borderId="26" fillId="2" fontId="9" numFmtId="170" xfId="0" applyBorder="1" applyFont="1" applyNumberFormat="1"/>
    <xf borderId="16" fillId="2" fontId="9" numFmtId="164" xfId="0" applyAlignment="1" applyBorder="1" applyFont="1" applyNumberFormat="1">
      <alignment vertical="center"/>
    </xf>
    <xf borderId="26" fillId="2" fontId="9" numFmtId="164" xfId="0" applyAlignment="1" applyBorder="1" applyFont="1" applyNumberFormat="1">
      <alignment vertical="center"/>
    </xf>
    <xf borderId="0" fillId="0" fontId="8" numFmtId="2" xfId="0" applyAlignment="1" applyFont="1" applyNumberFormat="1">
      <alignment readingOrder="0"/>
    </xf>
    <xf borderId="0" fillId="7" fontId="8" numFmtId="2" xfId="0" applyFont="1" applyNumberFormat="1"/>
    <xf borderId="28" fillId="2" fontId="9" numFmtId="164" xfId="0" applyBorder="1" applyFont="1" applyNumberFormat="1"/>
    <xf borderId="29" fillId="2" fontId="9" numFmtId="170" xfId="0" applyBorder="1" applyFont="1" applyNumberFormat="1"/>
    <xf borderId="30" fillId="2" fontId="9" numFmtId="164" xfId="0" applyAlignment="1" applyBorder="1" applyFont="1" applyNumberFormat="1">
      <alignment vertical="center"/>
    </xf>
    <xf borderId="29" fillId="2" fontId="9" numFmtId="164" xfId="0" applyAlignment="1" applyBorder="1" applyFont="1" applyNumberFormat="1">
      <alignment vertical="center"/>
    </xf>
    <xf borderId="31" fillId="8" fontId="7" numFmtId="0" xfId="0" applyAlignment="1" applyBorder="1" applyFill="1" applyFont="1">
      <alignment horizontal="center"/>
    </xf>
    <xf borderId="22" fillId="8" fontId="7" numFmtId="0" xfId="0" applyAlignment="1" applyBorder="1" applyFont="1">
      <alignment horizontal="center"/>
    </xf>
    <xf borderId="0" fillId="8" fontId="7" numFmtId="0" xfId="0" applyAlignment="1" applyFont="1">
      <alignment horizontal="center"/>
    </xf>
    <xf borderId="61" fillId="4" fontId="13" numFmtId="0" xfId="0" applyAlignment="1" applyBorder="1" applyFont="1">
      <alignment horizontal="center" shrinkToFit="0" vertical="center" wrapText="1"/>
    </xf>
    <xf borderId="6" fillId="8" fontId="9" numFmtId="171" xfId="0" applyAlignment="1" applyBorder="1" applyFont="1" applyNumberFormat="1">
      <alignment horizontal="center"/>
    </xf>
    <xf borderId="7" fillId="8" fontId="9" numFmtId="171" xfId="0" applyAlignment="1" applyBorder="1" applyFont="1" applyNumberFormat="1">
      <alignment horizontal="center"/>
    </xf>
    <xf borderId="0" fillId="8" fontId="9" numFmtId="171" xfId="0" applyAlignment="1" applyFont="1" applyNumberFormat="1">
      <alignment horizontal="center"/>
    </xf>
    <xf borderId="34" fillId="0" fontId="9" numFmtId="164" xfId="0" applyAlignment="1" applyBorder="1" applyFont="1" applyNumberFormat="1">
      <alignment horizontal="center"/>
    </xf>
    <xf borderId="6" fillId="8" fontId="9" numFmtId="164" xfId="0" applyAlignment="1" applyBorder="1" applyFont="1" applyNumberFormat="1">
      <alignment horizontal="center"/>
    </xf>
    <xf borderId="7" fillId="8" fontId="9" numFmtId="164" xfId="0" applyAlignment="1" applyBorder="1" applyFont="1" applyNumberFormat="1">
      <alignment horizontal="center"/>
    </xf>
    <xf borderId="0" fillId="8" fontId="9" numFmtId="164" xfId="0" applyAlignment="1" applyFont="1" applyNumberFormat="1">
      <alignment horizontal="center"/>
    </xf>
    <xf borderId="9" fillId="8" fontId="9" numFmtId="164" xfId="0" applyAlignment="1" applyBorder="1" applyFont="1" applyNumberFormat="1">
      <alignment horizontal="center"/>
    </xf>
    <xf borderId="4" fillId="8" fontId="9" numFmtId="164" xfId="0" applyBorder="1" applyFont="1" applyNumberFormat="1"/>
    <xf borderId="41" fillId="8" fontId="9" numFmtId="164" xfId="0" applyBorder="1" applyFont="1" applyNumberFormat="1"/>
    <xf borderId="0" fillId="8" fontId="9" numFmtId="164" xfId="0" applyFont="1" applyNumberFormat="1"/>
    <xf borderId="4" fillId="8" fontId="8" numFmtId="164" xfId="0" applyBorder="1" applyFont="1" applyNumberFormat="1"/>
    <xf borderId="41" fillId="8" fontId="8" numFmtId="164" xfId="0" applyBorder="1" applyFont="1" applyNumberFormat="1"/>
    <xf borderId="0" fillId="8" fontId="8" numFmtId="164" xfId="0" applyFont="1" applyNumberFormat="1"/>
    <xf borderId="46" fillId="5" fontId="9" numFmtId="10" xfId="0" applyAlignment="1" applyBorder="1" applyFont="1" applyNumberFormat="1">
      <alignment horizontal="center"/>
    </xf>
    <xf borderId="9" fillId="8" fontId="8" numFmtId="164" xfId="0" applyBorder="1" applyFont="1" applyNumberFormat="1"/>
    <xf borderId="0" fillId="0" fontId="2" numFmtId="164" xfId="0" applyFont="1" applyNumberFormat="1"/>
    <xf borderId="46" fillId="5" fontId="7" numFmtId="0" xfId="0" applyAlignment="1" applyBorder="1" applyFont="1">
      <alignment horizontal="left"/>
    </xf>
    <xf borderId="31" fillId="8" fontId="8" numFmtId="164" xfId="0" applyBorder="1" applyFont="1" applyNumberFormat="1"/>
    <xf borderId="22" fillId="8" fontId="8" numFmtId="164" xfId="0" applyBorder="1" applyFont="1" applyNumberFormat="1"/>
    <xf borderId="9" fillId="8" fontId="9" numFmtId="0" xfId="0" applyBorder="1" applyFont="1"/>
    <xf borderId="0" fillId="8" fontId="9" numFmtId="0" xfId="0" applyFont="1"/>
    <xf borderId="8" fillId="0" fontId="9" numFmtId="164" xfId="0" applyAlignment="1" applyBorder="1" applyFont="1" applyNumberFormat="1">
      <alignment horizontal="right"/>
    </xf>
    <xf borderId="51" fillId="8" fontId="9" numFmtId="164" xfId="0" applyBorder="1" applyFont="1" applyNumberFormat="1"/>
    <xf borderId="53" fillId="8" fontId="9" numFmtId="0" xfId="0" applyBorder="1" applyFont="1"/>
    <xf borderId="9" fillId="8" fontId="9" numFmtId="164" xfId="0" applyBorder="1" applyFont="1" applyNumberFormat="1"/>
    <xf borderId="0" fillId="8" fontId="9" numFmtId="164" xfId="0" applyAlignment="1" applyFont="1" applyNumberFormat="1">
      <alignment horizontal="right"/>
    </xf>
    <xf borderId="6" fillId="8" fontId="9" numFmtId="164" xfId="0" applyAlignment="1" applyBorder="1" applyFont="1" applyNumberFormat="1">
      <alignment horizontal="right"/>
    </xf>
    <xf borderId="7" fillId="8" fontId="9" numFmtId="164" xfId="0" applyBorder="1" applyFont="1" applyNumberFormat="1"/>
    <xf borderId="4" fillId="8" fontId="9" numFmtId="164" xfId="0" applyAlignment="1" applyBorder="1" applyFont="1" applyNumberFormat="1">
      <alignment horizontal="right"/>
    </xf>
    <xf borderId="41" fillId="8" fontId="9" numFmtId="0" xfId="0" applyBorder="1" applyFont="1"/>
    <xf borderId="0" fillId="0" fontId="2" numFmtId="0" xfId="0" applyAlignment="1" applyFont="1">
      <alignment vertical="bottom"/>
    </xf>
    <xf borderId="0" fillId="0" fontId="9" numFmtId="0" xfId="0" applyAlignment="1" applyFont="1">
      <alignment vertical="bottom"/>
    </xf>
    <xf borderId="0" fillId="0" fontId="9" numFmtId="0" xfId="0" applyAlignment="1" applyFont="1">
      <alignment vertical="bottom"/>
    </xf>
    <xf borderId="0" fillId="8" fontId="7" numFmtId="164" xfId="0" applyAlignment="1" applyFont="1" applyNumberFormat="1">
      <alignment horizontal="center"/>
    </xf>
    <xf borderId="9" fillId="8" fontId="7" numFmtId="164" xfId="0" applyAlignment="1" applyBorder="1" applyFont="1" applyNumberFormat="1">
      <alignment horizontal="center"/>
    </xf>
    <xf borderId="0" fillId="0" fontId="2" numFmtId="167" xfId="0" applyAlignment="1" applyFont="1" applyNumberFormat="1">
      <alignment vertical="bottom"/>
    </xf>
    <xf borderId="0" fillId="0" fontId="9" numFmtId="167" xfId="0" applyAlignment="1" applyFont="1" applyNumberFormat="1">
      <alignment horizontal="right" vertical="bottom"/>
    </xf>
    <xf borderId="0" fillId="0" fontId="9" numFmtId="10" xfId="0" applyAlignment="1" applyFont="1" applyNumberFormat="1">
      <alignment horizontal="right" vertical="bottom"/>
    </xf>
    <xf borderId="0" fillId="8" fontId="9" numFmtId="173" xfId="0" applyAlignment="1" applyFont="1" applyNumberFormat="1">
      <alignment horizontal="center"/>
    </xf>
    <xf borderId="9" fillId="8" fontId="9" numFmtId="173" xfId="0" applyAlignment="1" applyBorder="1" applyFont="1" applyNumberFormat="1">
      <alignment horizontal="center"/>
    </xf>
    <xf borderId="4" fillId="8" fontId="7" numFmtId="164" xfId="0" applyAlignment="1" applyBorder="1" applyFont="1" applyNumberFormat="1">
      <alignment horizontal="center"/>
    </xf>
    <xf borderId="41" fillId="8" fontId="7" numFmtId="164" xfId="0" applyAlignment="1" applyBorder="1" applyFont="1" applyNumberFormat="1">
      <alignment horizontal="center"/>
    </xf>
    <xf borderId="0" fillId="0" fontId="9" numFmtId="167" xfId="0" applyAlignment="1" applyFont="1" applyNumberFormat="1">
      <alignment vertical="bottom"/>
    </xf>
    <xf borderId="0" fillId="7" fontId="9" numFmtId="167" xfId="0" applyAlignment="1" applyFont="1" applyNumberFormat="1">
      <alignment vertical="bottom"/>
    </xf>
    <xf borderId="0" fillId="0" fontId="2" numFmtId="164" xfId="0" applyAlignment="1" applyFont="1" applyNumberFormat="1">
      <alignment vertical="bottom"/>
    </xf>
    <xf borderId="6" fillId="8" fontId="7" numFmtId="0" xfId="0" applyAlignment="1" applyBorder="1" applyFont="1">
      <alignment horizontal="center"/>
    </xf>
    <xf borderId="7" fillId="8" fontId="7" numFmtId="0" xfId="0" applyAlignment="1" applyBorder="1" applyFont="1">
      <alignment horizontal="center"/>
    </xf>
    <xf borderId="31" fillId="8" fontId="9" numFmtId="171" xfId="0" applyAlignment="1" applyBorder="1" applyFont="1" applyNumberFormat="1">
      <alignment horizontal="center"/>
    </xf>
    <xf borderId="22" fillId="8" fontId="9" numFmtId="171" xfId="0" applyAlignment="1" applyBorder="1" applyFont="1" applyNumberFormat="1">
      <alignment horizontal="center"/>
    </xf>
    <xf borderId="0" fillId="0" fontId="2" numFmtId="170" xfId="0" applyAlignment="1" applyFont="1" applyNumberFormat="1">
      <alignment vertical="bottom"/>
    </xf>
    <xf borderId="0" fillId="0" fontId="2" numFmtId="9" xfId="0" applyAlignment="1" applyFont="1" applyNumberFormat="1">
      <alignment vertical="bottom"/>
    </xf>
    <xf borderId="31" fillId="8" fontId="9" numFmtId="164" xfId="0" applyAlignment="1" applyBorder="1" applyFont="1" applyNumberFormat="1">
      <alignment horizontal="center"/>
    </xf>
    <xf borderId="22" fillId="8" fontId="9" numFmtId="164" xfId="0" applyAlignment="1" applyBorder="1" applyFont="1" applyNumberFormat="1">
      <alignment horizontal="center"/>
    </xf>
    <xf borderId="51" fillId="8" fontId="9" numFmtId="164" xfId="0" applyAlignment="1" applyBorder="1" applyFont="1" applyNumberFormat="1">
      <alignment horizontal="center"/>
    </xf>
    <xf borderId="53" fillId="8" fontId="9" numFmtId="164" xfId="0" applyAlignment="1" applyBorder="1" applyFont="1" applyNumberFormat="1">
      <alignment horizontal="center"/>
    </xf>
    <xf borderId="6" fillId="8" fontId="7" numFmtId="164" xfId="0" applyAlignment="1" applyBorder="1" applyFont="1" applyNumberFormat="1">
      <alignment horizontal="center"/>
    </xf>
    <xf borderId="7" fillId="8" fontId="7" numFmtId="164" xfId="0" applyAlignment="1" applyBorder="1" applyFont="1" applyNumberFormat="1">
      <alignment horizontal="center"/>
    </xf>
    <xf borderId="0" fillId="0" fontId="9" numFmtId="0" xfId="0" applyAlignment="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A1" s="1" t="s">
        <v>0</v>
      </c>
      <c r="H1" s="2"/>
      <c r="I1" s="2"/>
      <c r="J1" s="2"/>
      <c r="K1" s="2"/>
      <c r="L1" s="2"/>
      <c r="M1" s="2"/>
      <c r="N1" s="2"/>
      <c r="O1" s="2"/>
    </row>
    <row r="2">
      <c r="H2" s="2"/>
      <c r="I2" s="2"/>
      <c r="J2" s="2"/>
      <c r="K2" s="2"/>
      <c r="L2" s="2"/>
      <c r="M2" s="2"/>
      <c r="N2" s="2"/>
      <c r="O2" s="2"/>
    </row>
    <row r="3">
      <c r="A3" s="2"/>
      <c r="B3" s="2"/>
      <c r="C3" s="2"/>
      <c r="D3" s="2"/>
      <c r="E3" s="2"/>
      <c r="F3" s="2"/>
      <c r="G3" s="2"/>
      <c r="H3" s="2"/>
      <c r="I3" s="2"/>
      <c r="J3" s="2"/>
      <c r="K3" s="2"/>
      <c r="L3" s="2"/>
      <c r="M3" s="2"/>
      <c r="N3" s="2"/>
      <c r="O3" s="2"/>
    </row>
    <row r="4">
      <c r="A4" s="3" t="s">
        <v>1</v>
      </c>
      <c r="B4" s="2"/>
      <c r="C4" s="2"/>
      <c r="D4" s="2"/>
      <c r="E4" s="2"/>
      <c r="F4" s="2"/>
      <c r="G4" s="2"/>
      <c r="H4" s="2"/>
      <c r="I4" s="2"/>
      <c r="J4" s="2"/>
      <c r="K4" s="2"/>
      <c r="L4" s="2"/>
      <c r="M4" s="2"/>
      <c r="N4" s="2"/>
      <c r="O4" s="2"/>
    </row>
    <row r="5">
      <c r="A5" s="3" t="s">
        <v>2</v>
      </c>
      <c r="B5" s="2"/>
      <c r="C5" s="2"/>
      <c r="D5" s="2"/>
      <c r="E5" s="2"/>
      <c r="F5" s="2"/>
      <c r="G5" s="2"/>
      <c r="H5" s="2"/>
      <c r="I5" s="2"/>
      <c r="J5" s="2"/>
      <c r="K5" s="2"/>
      <c r="L5" s="2"/>
      <c r="M5" s="2"/>
      <c r="N5" s="2"/>
      <c r="O5" s="2"/>
    </row>
    <row r="6">
      <c r="A6" s="3" t="s">
        <v>3</v>
      </c>
      <c r="B6" s="2"/>
      <c r="C6" s="2"/>
      <c r="D6" s="2"/>
      <c r="E6" s="2"/>
      <c r="F6" s="2"/>
      <c r="G6" s="2"/>
      <c r="H6" s="2"/>
      <c r="I6" s="2"/>
      <c r="J6" s="2"/>
      <c r="K6" s="2"/>
      <c r="L6" s="2"/>
      <c r="M6" s="2"/>
      <c r="N6" s="2"/>
      <c r="O6" s="2"/>
    </row>
    <row r="7">
      <c r="A7" s="4" t="s">
        <v>4</v>
      </c>
      <c r="B7" s="5" t="s">
        <v>5</v>
      </c>
      <c r="G7" s="6" t="s">
        <v>6</v>
      </c>
      <c r="K7" s="2"/>
      <c r="L7" s="2"/>
      <c r="M7" s="2"/>
      <c r="N7" s="2"/>
      <c r="O7" s="2"/>
    </row>
    <row r="8">
      <c r="K8" s="2"/>
      <c r="L8" s="2"/>
      <c r="M8" s="2"/>
      <c r="N8" s="2"/>
      <c r="O8" s="2"/>
    </row>
    <row r="9">
      <c r="A9" s="7" t="s">
        <v>7</v>
      </c>
    </row>
    <row r="11">
      <c r="A11" s="2"/>
      <c r="B11" s="2"/>
      <c r="C11" s="2"/>
      <c r="D11" s="2"/>
      <c r="E11" s="2"/>
      <c r="F11" s="2"/>
      <c r="G11" s="2"/>
      <c r="H11" s="2"/>
      <c r="I11" s="2"/>
      <c r="J11" s="2"/>
      <c r="K11" s="2"/>
      <c r="L11" s="2"/>
      <c r="M11" s="2"/>
      <c r="N11" s="2"/>
      <c r="O11" s="2"/>
    </row>
    <row r="12">
      <c r="A12" s="3" t="s">
        <v>8</v>
      </c>
      <c r="B12" s="2"/>
      <c r="C12" s="2"/>
      <c r="D12" s="2"/>
      <c r="E12" s="2"/>
      <c r="F12" s="2"/>
      <c r="G12" s="2"/>
      <c r="H12" s="2"/>
      <c r="I12" s="2"/>
      <c r="J12" s="2"/>
      <c r="K12" s="2"/>
      <c r="L12" s="2"/>
      <c r="M12" s="2"/>
      <c r="N12" s="2"/>
      <c r="O12" s="2"/>
    </row>
    <row r="13">
      <c r="A13" s="3" t="s">
        <v>9</v>
      </c>
      <c r="B13" s="2"/>
      <c r="C13" s="2"/>
      <c r="D13" s="2"/>
      <c r="E13" s="2"/>
      <c r="F13" s="2"/>
      <c r="G13" s="2"/>
      <c r="H13" s="2"/>
      <c r="I13" s="2"/>
      <c r="J13" s="2"/>
      <c r="K13" s="2"/>
      <c r="L13" s="2"/>
      <c r="M13" s="2"/>
      <c r="N13" s="2"/>
      <c r="O13" s="2"/>
    </row>
    <row r="14">
      <c r="A14" s="3" t="s">
        <v>10</v>
      </c>
      <c r="B14" s="2"/>
      <c r="C14" s="2"/>
      <c r="D14" s="2"/>
      <c r="E14" s="2"/>
      <c r="F14" s="8"/>
      <c r="G14" s="2"/>
      <c r="H14" s="2"/>
      <c r="I14" s="2"/>
      <c r="J14" s="2"/>
      <c r="K14" s="2"/>
      <c r="L14" s="2"/>
      <c r="M14" s="2"/>
      <c r="N14" s="2"/>
      <c r="O14" s="2"/>
    </row>
    <row r="15">
      <c r="A15" s="3" t="s">
        <v>11</v>
      </c>
      <c r="B15" s="2"/>
      <c r="C15" s="2"/>
      <c r="D15" s="2"/>
      <c r="E15" s="2"/>
      <c r="F15" s="8"/>
      <c r="G15" s="2"/>
      <c r="H15" s="2"/>
      <c r="I15" s="2"/>
      <c r="J15" s="2"/>
      <c r="K15" s="2"/>
      <c r="L15" s="2"/>
      <c r="M15" s="2"/>
      <c r="N15" s="2"/>
      <c r="O15" s="2"/>
    </row>
    <row r="16">
      <c r="A16" s="3" t="s">
        <v>12</v>
      </c>
      <c r="B16" s="2"/>
      <c r="C16" s="2"/>
      <c r="D16" s="2"/>
      <c r="E16" s="2"/>
      <c r="F16" s="2"/>
      <c r="G16" s="2"/>
      <c r="H16" s="2"/>
      <c r="I16" s="2"/>
      <c r="J16" s="2"/>
      <c r="K16" s="2"/>
      <c r="L16" s="2"/>
      <c r="M16" s="2"/>
      <c r="N16" s="2"/>
      <c r="O16" s="2"/>
    </row>
    <row r="17">
      <c r="A17" s="3" t="s">
        <v>13</v>
      </c>
      <c r="B17" s="2"/>
      <c r="C17" s="2"/>
      <c r="D17" s="2"/>
      <c r="E17" s="2"/>
      <c r="F17" s="2"/>
      <c r="G17" s="2"/>
      <c r="H17" s="2"/>
      <c r="I17" s="2"/>
      <c r="J17" s="2"/>
      <c r="K17" s="2"/>
      <c r="L17" s="2"/>
      <c r="M17" s="2"/>
      <c r="N17" s="2"/>
      <c r="O17" s="2"/>
    </row>
    <row r="18">
      <c r="A18" s="3" t="s">
        <v>14</v>
      </c>
      <c r="B18" s="2"/>
      <c r="C18" s="2"/>
      <c r="D18" s="2"/>
      <c r="E18" s="2"/>
      <c r="F18" s="2"/>
      <c r="G18" s="2"/>
      <c r="H18" s="2"/>
      <c r="I18" s="2"/>
      <c r="J18" s="2"/>
      <c r="K18" s="2"/>
      <c r="L18" s="2"/>
      <c r="M18" s="2"/>
      <c r="N18" s="2"/>
      <c r="O18" s="2"/>
    </row>
    <row r="19">
      <c r="A19" s="9" t="s">
        <v>15</v>
      </c>
      <c r="B19" s="2"/>
      <c r="C19" s="2"/>
      <c r="D19" s="2"/>
      <c r="E19" s="2"/>
      <c r="F19" s="2"/>
      <c r="G19" s="2"/>
      <c r="H19" s="2"/>
      <c r="I19" s="2"/>
      <c r="J19" s="2"/>
      <c r="K19" s="2"/>
      <c r="L19" s="2"/>
      <c r="M19" s="2"/>
      <c r="N19" s="2"/>
      <c r="O19" s="2"/>
    </row>
    <row r="20">
      <c r="A20" s="10"/>
      <c r="B20" s="2"/>
      <c r="C20" s="2"/>
      <c r="D20" s="2"/>
      <c r="E20" s="2"/>
      <c r="F20" s="2"/>
      <c r="G20" s="2"/>
      <c r="H20" s="2"/>
      <c r="I20" s="2"/>
      <c r="J20" s="2"/>
      <c r="K20" s="2"/>
      <c r="L20" s="2"/>
      <c r="M20" s="2"/>
      <c r="N20" s="2"/>
      <c r="O20" s="2"/>
    </row>
    <row r="21">
      <c r="A21" s="3" t="s">
        <v>16</v>
      </c>
      <c r="B21" s="2"/>
      <c r="C21" s="2"/>
      <c r="D21" s="2"/>
      <c r="E21" s="2"/>
      <c r="F21" s="2"/>
      <c r="G21" s="2"/>
      <c r="H21" s="2"/>
      <c r="I21" s="2"/>
      <c r="J21" s="2"/>
      <c r="K21" s="2"/>
      <c r="L21" s="2"/>
      <c r="M21" s="2"/>
      <c r="N21" s="2"/>
      <c r="O21" s="2"/>
    </row>
    <row r="22">
      <c r="A22" s="10"/>
      <c r="B22" s="2"/>
      <c r="C22" s="2"/>
      <c r="D22" s="2"/>
      <c r="E22" s="2"/>
      <c r="F22" s="2"/>
      <c r="G22" s="2"/>
      <c r="H22" s="2"/>
      <c r="I22" s="2"/>
      <c r="J22" s="2"/>
      <c r="K22" s="2"/>
      <c r="L22" s="2"/>
      <c r="M22" s="2"/>
      <c r="N22" s="2"/>
      <c r="O22" s="2"/>
    </row>
    <row r="23">
      <c r="A23" s="11" t="s">
        <v>17</v>
      </c>
      <c r="G23" s="2"/>
      <c r="H23" s="2"/>
      <c r="I23" s="2"/>
      <c r="J23" s="2"/>
      <c r="K23" s="2"/>
      <c r="L23" s="2"/>
      <c r="M23" s="2"/>
      <c r="N23" s="2"/>
      <c r="O23" s="2"/>
    </row>
    <row r="24">
      <c r="A24" s="2"/>
      <c r="B24" s="2"/>
      <c r="C24" s="2"/>
      <c r="D24" s="2"/>
      <c r="E24" s="2"/>
      <c r="F24" s="2"/>
      <c r="G24" s="2"/>
      <c r="H24" s="2"/>
      <c r="I24" s="2"/>
      <c r="J24" s="2"/>
      <c r="K24" s="2"/>
      <c r="L24" s="2"/>
      <c r="M24" s="2"/>
      <c r="N24" s="2"/>
      <c r="O24" s="2"/>
    </row>
    <row r="25">
      <c r="A25" s="3" t="s">
        <v>18</v>
      </c>
      <c r="B25" s="2"/>
      <c r="C25" s="2"/>
      <c r="D25" s="2"/>
      <c r="E25" s="2"/>
      <c r="F25" s="2"/>
      <c r="G25" s="2"/>
      <c r="H25" s="2"/>
      <c r="I25" s="2"/>
      <c r="J25" s="2"/>
      <c r="K25" s="2"/>
      <c r="L25" s="2"/>
      <c r="M25" s="2"/>
      <c r="N25" s="2"/>
      <c r="O25" s="2"/>
    </row>
    <row r="26">
      <c r="A26" s="2"/>
      <c r="B26" s="2"/>
      <c r="C26" s="2"/>
      <c r="D26" s="2"/>
      <c r="E26" s="2"/>
      <c r="F26" s="2"/>
      <c r="G26" s="2"/>
      <c r="H26" s="2"/>
      <c r="I26" s="2"/>
      <c r="J26" s="2"/>
      <c r="K26" s="2"/>
      <c r="L26" s="2"/>
      <c r="M26" s="2"/>
      <c r="N26" s="2"/>
      <c r="O26" s="2"/>
    </row>
  </sheetData>
  <mergeCells count="6">
    <mergeCell ref="A1:G2"/>
    <mergeCell ref="A7:A8"/>
    <mergeCell ref="B7:F8"/>
    <mergeCell ref="G7:J8"/>
    <mergeCell ref="A9:O10"/>
    <mergeCell ref="A23:F2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0.56"/>
    <col customWidth="1" min="3" max="3" width="12.11"/>
    <col customWidth="1" min="4" max="4" width="9.44"/>
    <col customWidth="1" min="5" max="5" width="12.11"/>
    <col customWidth="1" min="6" max="9" width="14.33"/>
    <col customWidth="1" min="10" max="15" width="10.56"/>
    <col customWidth="1" min="16" max="16" width="21.67"/>
    <col customWidth="1" min="17" max="17" width="10.56"/>
    <col customWidth="1" min="18" max="18" width="16.0"/>
    <col customWidth="1" min="19" max="19" width="11.78"/>
    <col customWidth="1" min="20" max="20" width="10.67"/>
    <col customWidth="1" min="21" max="21" width="20.67"/>
    <col customWidth="1" min="22" max="22" width="10.56"/>
    <col customWidth="1" min="23" max="23" width="19.0"/>
    <col customWidth="1" min="24" max="24" width="11.0"/>
    <col customWidth="1" min="25" max="25" width="10.56"/>
    <col customWidth="1" min="26" max="26" width="12.0"/>
    <col customWidth="1" min="27" max="27" width="10.78"/>
  </cols>
  <sheetData>
    <row r="1" ht="18.0" customHeight="1">
      <c r="B1" s="12" t="s">
        <v>19</v>
      </c>
      <c r="C1" s="13" t="s">
        <v>20</v>
      </c>
      <c r="D1" s="14" t="s">
        <v>21</v>
      </c>
      <c r="E1" s="15" t="s">
        <v>22</v>
      </c>
      <c r="F1" s="16"/>
      <c r="G1" s="12" t="s">
        <v>23</v>
      </c>
      <c r="H1" s="17">
        <v>2013658.0</v>
      </c>
      <c r="I1" s="18" t="s">
        <v>24</v>
      </c>
      <c r="J1" s="18">
        <v>6.0</v>
      </c>
    </row>
    <row r="2" ht="21.75" customHeight="1">
      <c r="B2" s="12" t="s">
        <v>19</v>
      </c>
      <c r="C2" s="13" t="s">
        <v>25</v>
      </c>
      <c r="D2" s="19" t="s">
        <v>21</v>
      </c>
      <c r="E2" s="20" t="s">
        <v>26</v>
      </c>
      <c r="F2" s="16"/>
      <c r="G2" s="12" t="s">
        <v>23</v>
      </c>
      <c r="H2" s="21">
        <v>2025123.0</v>
      </c>
      <c r="I2" s="18" t="s">
        <v>24</v>
      </c>
      <c r="J2" s="22">
        <v>6.0</v>
      </c>
      <c r="P2" s="23" t="s">
        <v>27</v>
      </c>
      <c r="Q2" s="23"/>
      <c r="R2" s="24"/>
      <c r="S2" s="24"/>
      <c r="T2" s="24"/>
      <c r="U2" s="24"/>
      <c r="V2" s="24"/>
      <c r="W2" s="25" t="s">
        <v>28</v>
      </c>
      <c r="X2" s="24"/>
      <c r="Y2" s="24"/>
      <c r="Z2" s="24"/>
      <c r="AA2" s="24"/>
    </row>
    <row r="3" ht="18.0" customHeight="1">
      <c r="B3" s="12" t="s">
        <v>19</v>
      </c>
      <c r="C3" s="13" t="s">
        <v>29</v>
      </c>
      <c r="D3" s="19" t="s">
        <v>21</v>
      </c>
      <c r="E3" s="20" t="s">
        <v>30</v>
      </c>
      <c r="F3" s="16"/>
      <c r="G3" s="12" t="s">
        <v>23</v>
      </c>
      <c r="H3" s="21">
        <v>1744525.0</v>
      </c>
      <c r="I3" s="18" t="s">
        <v>24</v>
      </c>
      <c r="J3" s="22">
        <v>5.0</v>
      </c>
      <c r="P3" s="26"/>
      <c r="Q3" s="27" t="s">
        <v>31</v>
      </c>
      <c r="R3" s="27" t="s">
        <v>32</v>
      </c>
      <c r="S3" s="27" t="s">
        <v>33</v>
      </c>
      <c r="T3" s="27" t="s">
        <v>34</v>
      </c>
      <c r="U3" s="28"/>
      <c r="V3" s="24"/>
      <c r="W3" s="29" t="s">
        <v>35</v>
      </c>
      <c r="X3" s="30"/>
      <c r="Y3" s="31" t="s">
        <v>36</v>
      </c>
      <c r="Z3" s="32" t="s">
        <v>37</v>
      </c>
      <c r="AA3" s="24"/>
    </row>
    <row r="4" ht="35.25" customHeight="1">
      <c r="P4" s="33"/>
      <c r="Q4" s="34">
        <v>550000.0</v>
      </c>
      <c r="R4" s="35">
        <v>315000.0</v>
      </c>
      <c r="S4" s="24"/>
      <c r="T4" s="36">
        <f>Q4+R4</f>
        <v>865000</v>
      </c>
      <c r="U4" s="37"/>
      <c r="V4" s="24"/>
      <c r="W4" s="38" t="s">
        <v>38</v>
      </c>
      <c r="X4" s="39"/>
      <c r="Y4" s="40"/>
      <c r="Z4" s="41"/>
      <c r="AA4" s="24"/>
    </row>
    <row r="5" ht="18.0" customHeight="1">
      <c r="B5" s="42" t="s">
        <v>39</v>
      </c>
      <c r="C5" s="43"/>
      <c r="D5" s="43"/>
      <c r="E5" s="43"/>
      <c r="F5" s="43"/>
      <c r="G5" s="44"/>
      <c r="H5" s="45"/>
      <c r="I5" s="45"/>
      <c r="J5" s="45"/>
      <c r="K5" s="45"/>
      <c r="L5" s="45"/>
      <c r="M5" s="46"/>
      <c r="P5" s="33"/>
      <c r="Q5" s="47" t="s">
        <v>40</v>
      </c>
      <c r="R5" s="47" t="s">
        <v>41</v>
      </c>
      <c r="S5" s="24"/>
      <c r="T5" s="36"/>
      <c r="U5" s="37"/>
      <c r="V5" s="24"/>
      <c r="W5" s="48"/>
      <c r="X5" s="39"/>
      <c r="Y5" s="49"/>
      <c r="Z5" s="50"/>
      <c r="AA5" s="24"/>
    </row>
    <row r="6" ht="84.0" customHeight="1">
      <c r="B6" s="51"/>
      <c r="C6" s="52"/>
      <c r="D6" s="53"/>
      <c r="E6" s="53"/>
      <c r="F6" s="53"/>
      <c r="G6" s="54"/>
      <c r="H6" s="54"/>
      <c r="I6" s="54"/>
      <c r="J6" s="54"/>
      <c r="K6" s="54"/>
      <c r="L6" s="54"/>
      <c r="M6" s="55"/>
      <c r="P6" s="56" t="s">
        <v>42</v>
      </c>
      <c r="Q6" s="34">
        <v>678535.0</v>
      </c>
      <c r="R6" s="57">
        <v>388615.32</v>
      </c>
      <c r="S6" s="58">
        <v>27150.0</v>
      </c>
      <c r="T6" s="25">
        <f>Q6+R6</f>
        <v>1067150.32</v>
      </c>
      <c r="U6" s="59"/>
      <c r="V6" s="24"/>
      <c r="W6" s="60"/>
      <c r="X6" s="61"/>
      <c r="Y6" s="62"/>
      <c r="Z6" s="63"/>
      <c r="AA6" s="24"/>
    </row>
    <row r="7" ht="18.0" customHeight="1">
      <c r="B7" s="64" t="s">
        <v>43</v>
      </c>
      <c r="C7" s="65"/>
      <c r="D7" s="65"/>
      <c r="E7" s="65"/>
      <c r="F7" s="65"/>
      <c r="G7" s="65"/>
      <c r="H7" s="65"/>
      <c r="I7" s="65"/>
      <c r="J7" s="65"/>
      <c r="K7" s="65"/>
      <c r="L7" s="65"/>
      <c r="M7" s="66"/>
      <c r="P7" s="67"/>
      <c r="Q7" s="25"/>
      <c r="R7" s="24"/>
      <c r="S7" s="24"/>
      <c r="T7" s="24"/>
      <c r="U7" s="59"/>
      <c r="V7" s="24"/>
      <c r="W7" s="60"/>
      <c r="X7" s="39"/>
      <c r="Y7" s="68"/>
      <c r="Z7" s="69"/>
      <c r="AA7" s="24"/>
    </row>
    <row r="8" ht="31.5" customHeight="1">
      <c r="B8" s="51"/>
      <c r="C8" s="52"/>
      <c r="D8" s="53"/>
      <c r="E8" s="53"/>
      <c r="F8" s="53"/>
      <c r="G8" s="54"/>
      <c r="H8" s="54"/>
      <c r="I8" s="54"/>
      <c r="J8" s="54"/>
      <c r="K8" s="54"/>
      <c r="L8" s="54"/>
      <c r="M8" s="55"/>
      <c r="P8" s="56" t="s">
        <v>44</v>
      </c>
      <c r="Q8" s="70">
        <v>240000.0</v>
      </c>
      <c r="R8" s="24"/>
      <c r="S8" s="36"/>
      <c r="T8" s="36"/>
      <c r="U8" s="59"/>
      <c r="V8" s="24"/>
      <c r="W8" s="60" t="s">
        <v>45</v>
      </c>
      <c r="X8" s="39"/>
      <c r="Y8" s="71">
        <v>28651.79</v>
      </c>
      <c r="Z8" s="72">
        <v>17694.72</v>
      </c>
      <c r="AA8" s="24"/>
    </row>
    <row r="9" ht="18.0" customHeight="1">
      <c r="B9" s="73" t="s">
        <v>46</v>
      </c>
      <c r="C9" s="65"/>
      <c r="D9" s="65"/>
      <c r="E9" s="65"/>
      <c r="F9" s="65"/>
      <c r="G9" s="65"/>
      <c r="H9" s="65"/>
      <c r="I9" s="65"/>
      <c r="J9" s="65"/>
      <c r="K9" s="65"/>
      <c r="L9" s="65"/>
      <c r="M9" s="66"/>
      <c r="P9" s="56" t="s">
        <v>47</v>
      </c>
      <c r="Q9" s="70">
        <v>14500.0</v>
      </c>
      <c r="R9" s="24"/>
      <c r="S9" s="74"/>
      <c r="T9" s="75" t="s">
        <v>48</v>
      </c>
      <c r="U9" s="76" t="s">
        <v>49</v>
      </c>
      <c r="V9" s="24"/>
      <c r="W9" s="60" t="s">
        <v>50</v>
      </c>
      <c r="X9" s="39"/>
      <c r="Y9" s="71">
        <v>859.55</v>
      </c>
      <c r="Z9" s="72">
        <v>3538.94</v>
      </c>
      <c r="AA9" s="24"/>
    </row>
    <row r="10" ht="31.5" customHeight="1">
      <c r="B10" s="51"/>
      <c r="C10" s="77"/>
      <c r="D10" s="53"/>
      <c r="E10" s="53"/>
      <c r="F10" s="53"/>
      <c r="G10" s="54"/>
      <c r="H10" s="54"/>
      <c r="I10" s="54"/>
      <c r="J10" s="54"/>
      <c r="K10" s="54"/>
      <c r="L10" s="54"/>
      <c r="M10" s="55"/>
      <c r="P10" s="78"/>
      <c r="Q10" s="36"/>
      <c r="R10" s="79"/>
      <c r="S10" s="80" t="s">
        <v>51</v>
      </c>
      <c r="T10" s="81">
        <v>240000.0</v>
      </c>
      <c r="U10" s="82">
        <v>153000.0</v>
      </c>
      <c r="V10" s="24"/>
      <c r="W10" s="60" t="s">
        <v>52</v>
      </c>
      <c r="X10" s="39"/>
      <c r="Y10" s="71">
        <v>328711.44</v>
      </c>
      <c r="Z10" s="72">
        <v>70778.88</v>
      </c>
      <c r="AA10" s="24"/>
    </row>
    <row r="11" ht="18.0" customHeight="1">
      <c r="B11" s="73" t="s">
        <v>53</v>
      </c>
      <c r="C11" s="65"/>
      <c r="D11" s="65"/>
      <c r="E11" s="65"/>
      <c r="F11" s="65"/>
      <c r="G11" s="65"/>
      <c r="H11" s="65"/>
      <c r="I11" s="65"/>
      <c r="J11" s="65"/>
      <c r="K11" s="65"/>
      <c r="L11" s="65"/>
      <c r="M11" s="66"/>
      <c r="P11" s="78"/>
      <c r="Q11" s="83"/>
      <c r="R11" s="24"/>
      <c r="S11" s="84" t="s">
        <v>36</v>
      </c>
      <c r="T11" s="85">
        <v>388615.0</v>
      </c>
      <c r="U11" s="86">
        <v>275000.0</v>
      </c>
      <c r="V11" s="24"/>
      <c r="W11" s="48" t="s">
        <v>54</v>
      </c>
      <c r="X11" s="39"/>
      <c r="Y11" s="87">
        <f>(Y10-min(T11,U11))*0.215</f>
        <v>11547.9596</v>
      </c>
      <c r="Z11" s="88">
        <f>-(Z10-min(T10,U10))*0.215</f>
        <v>17677.5408</v>
      </c>
      <c r="AA11" s="24"/>
    </row>
    <row r="12" ht="63.75" customHeight="1">
      <c r="B12" s="51"/>
      <c r="C12" s="52"/>
      <c r="D12" s="53"/>
      <c r="E12" s="53"/>
      <c r="F12" s="53"/>
      <c r="G12" s="54"/>
      <c r="H12" s="54"/>
      <c r="I12" s="54"/>
      <c r="J12" s="54"/>
      <c r="K12" s="54"/>
      <c r="L12" s="54"/>
      <c r="M12" s="55"/>
      <c r="P12" s="89"/>
      <c r="Q12" s="90"/>
      <c r="R12" s="91"/>
      <c r="S12" s="92" t="s">
        <v>55</v>
      </c>
      <c r="T12" s="93">
        <v>678535.0</v>
      </c>
      <c r="U12" s="94">
        <v>810205.9</v>
      </c>
      <c r="V12" s="24"/>
      <c r="W12" s="95" t="s">
        <v>56</v>
      </c>
      <c r="X12" s="96"/>
      <c r="Y12" s="97">
        <v>2887.0</v>
      </c>
      <c r="Z12" s="98">
        <v>12191.0</v>
      </c>
      <c r="AA12" s="24"/>
    </row>
    <row r="13" ht="18.0" customHeight="1">
      <c r="B13" s="73" t="s">
        <v>57</v>
      </c>
      <c r="C13" s="65"/>
      <c r="D13" s="65"/>
      <c r="E13" s="65"/>
      <c r="F13" s="65"/>
      <c r="G13" s="65"/>
      <c r="H13" s="65"/>
      <c r="I13" s="65"/>
      <c r="J13" s="65"/>
      <c r="K13" s="65"/>
      <c r="L13" s="65"/>
      <c r="M13" s="66"/>
      <c r="P13" s="24"/>
      <c r="Q13" s="24"/>
      <c r="R13" s="24"/>
      <c r="S13" s="24"/>
      <c r="T13" s="24"/>
      <c r="U13" s="24"/>
      <c r="V13" s="24"/>
      <c r="W13" s="24"/>
      <c r="X13" s="24"/>
      <c r="Y13" s="24"/>
      <c r="Z13" s="24"/>
      <c r="AA13" s="24"/>
    </row>
    <row r="14" ht="60.75" customHeight="1">
      <c r="B14" s="51"/>
      <c r="C14" s="52"/>
      <c r="D14" s="53"/>
      <c r="E14" s="53"/>
      <c r="F14" s="53"/>
      <c r="G14" s="54"/>
      <c r="H14" s="54"/>
      <c r="I14" s="54"/>
      <c r="J14" s="54"/>
      <c r="K14" s="54"/>
      <c r="L14" s="54"/>
      <c r="M14" s="55"/>
      <c r="P14" s="99" t="s">
        <v>58</v>
      </c>
      <c r="Q14" s="24"/>
      <c r="R14" s="24"/>
      <c r="S14" s="24"/>
      <c r="T14" s="24"/>
      <c r="U14" s="24"/>
      <c r="V14" s="24"/>
      <c r="W14" s="24"/>
      <c r="X14" s="24"/>
      <c r="Y14" s="24"/>
      <c r="Z14" s="24"/>
      <c r="AA14" s="24"/>
    </row>
    <row r="15" ht="18.0" customHeight="1">
      <c r="B15" s="100" t="s">
        <v>59</v>
      </c>
      <c r="C15" s="65"/>
      <c r="D15" s="65"/>
      <c r="E15" s="65"/>
      <c r="F15" s="65"/>
      <c r="G15" s="65"/>
      <c r="H15" s="65"/>
      <c r="I15" s="65"/>
      <c r="J15" s="65"/>
      <c r="K15" s="65"/>
      <c r="L15" s="65"/>
      <c r="M15" s="66"/>
      <c r="P15" s="101" t="s">
        <v>60</v>
      </c>
      <c r="Q15" s="102"/>
      <c r="R15" s="103" t="s">
        <v>61</v>
      </c>
      <c r="S15" s="75">
        <v>0.0</v>
      </c>
      <c r="T15" s="104">
        <v>1.0</v>
      </c>
      <c r="U15" s="104">
        <v>2.0</v>
      </c>
      <c r="V15" s="104">
        <v>3.0</v>
      </c>
      <c r="W15" s="104">
        <v>4.0</v>
      </c>
      <c r="X15" s="104">
        <v>5.0</v>
      </c>
      <c r="Y15" s="104">
        <v>6.0</v>
      </c>
      <c r="Z15" s="104">
        <v>7.0</v>
      </c>
      <c r="AA15" s="105">
        <v>8.0</v>
      </c>
    </row>
    <row r="16" ht="18.0" customHeight="1">
      <c r="B16" s="51"/>
      <c r="C16" s="52"/>
      <c r="D16" s="53"/>
      <c r="E16" s="53"/>
      <c r="F16" s="53"/>
      <c r="G16" s="54"/>
      <c r="H16" s="54"/>
      <c r="I16" s="54"/>
      <c r="J16" s="54"/>
      <c r="K16" s="54"/>
      <c r="L16" s="54"/>
      <c r="M16" s="55"/>
      <c r="P16" s="101" t="s">
        <v>62</v>
      </c>
      <c r="Q16" s="102"/>
      <c r="R16" s="106"/>
      <c r="S16" s="107"/>
      <c r="T16" s="108">
        <v>4775.0</v>
      </c>
      <c r="U16" s="108">
        <v>4775.0</v>
      </c>
      <c r="V16" s="108">
        <v>4775.0</v>
      </c>
      <c r="W16" s="108">
        <v>4775.0</v>
      </c>
      <c r="X16" s="108">
        <v>2787.0</v>
      </c>
      <c r="Y16" s="108">
        <v>2787.0</v>
      </c>
      <c r="Z16" s="109"/>
      <c r="AA16" s="110"/>
    </row>
    <row r="17" ht="18.0" customHeight="1">
      <c r="B17" s="73" t="s">
        <v>63</v>
      </c>
      <c r="C17" s="65"/>
      <c r="D17" s="65"/>
      <c r="E17" s="65"/>
      <c r="F17" s="65"/>
      <c r="G17" s="65"/>
      <c r="H17" s="65"/>
      <c r="I17" s="65"/>
      <c r="J17" s="65"/>
      <c r="K17" s="65"/>
      <c r="L17" s="65"/>
      <c r="M17" s="66"/>
      <c r="P17" s="111" t="s">
        <v>64</v>
      </c>
      <c r="R17" s="112"/>
      <c r="S17" s="113"/>
      <c r="T17" s="114">
        <v>115000.0</v>
      </c>
      <c r="U17" s="114">
        <v>115000.0</v>
      </c>
      <c r="V17" s="114">
        <v>115000.0</v>
      </c>
      <c r="W17" s="114">
        <v>195000.0</v>
      </c>
      <c r="X17" s="115">
        <v>195000.0</v>
      </c>
      <c r="Y17" s="114">
        <v>195000.0</v>
      </c>
      <c r="Z17" s="116"/>
      <c r="AA17" s="117"/>
    </row>
    <row r="18" ht="18.0" customHeight="1">
      <c r="B18" s="51"/>
      <c r="C18" s="52"/>
      <c r="D18" s="53"/>
      <c r="E18" s="53"/>
      <c r="F18" s="118"/>
      <c r="G18" s="119"/>
      <c r="H18" s="119"/>
      <c r="I18" s="119"/>
      <c r="J18" s="54"/>
      <c r="K18" s="54"/>
      <c r="L18" s="54"/>
      <c r="M18" s="55"/>
      <c r="P18" s="111" t="s">
        <v>65</v>
      </c>
      <c r="R18" s="112"/>
      <c r="S18" s="120"/>
      <c r="T18" s="34">
        <v>280.0</v>
      </c>
      <c r="U18" s="121">
        <v>280.0</v>
      </c>
      <c r="V18" s="121">
        <v>280.0</v>
      </c>
      <c r="W18" s="121">
        <v>280.0</v>
      </c>
      <c r="X18" s="121">
        <v>280.0</v>
      </c>
      <c r="Y18" s="121">
        <v>280.0</v>
      </c>
      <c r="Z18" s="122"/>
      <c r="AA18" s="123"/>
    </row>
    <row r="19" ht="18.0" customHeight="1">
      <c r="B19" s="51"/>
      <c r="C19" s="124"/>
      <c r="D19" s="124"/>
      <c r="E19" s="125"/>
      <c r="F19" s="126" t="s">
        <v>66</v>
      </c>
      <c r="G19" s="127"/>
      <c r="H19" s="128" t="s">
        <v>67</v>
      </c>
      <c r="I19" s="127"/>
      <c r="J19" s="129"/>
      <c r="K19" s="54"/>
      <c r="L19" s="54"/>
      <c r="M19" s="55"/>
      <c r="P19" s="111" t="s">
        <v>68</v>
      </c>
      <c r="R19" s="112"/>
      <c r="S19" s="130"/>
      <c r="T19" s="131">
        <v>1337000.0</v>
      </c>
      <c r="U19" s="131">
        <v>1337000.0</v>
      </c>
      <c r="V19" s="131">
        <v>1337000.0</v>
      </c>
      <c r="W19" s="131">
        <v>1337000.0</v>
      </c>
      <c r="X19" s="131">
        <v>780360.0</v>
      </c>
      <c r="Y19" s="131">
        <v>780360.0</v>
      </c>
      <c r="Z19" s="132"/>
      <c r="AA19" s="133"/>
    </row>
    <row r="20" ht="18.0" customHeight="1">
      <c r="B20" s="51"/>
      <c r="C20" s="124"/>
      <c r="D20" s="124"/>
      <c r="E20" s="124"/>
      <c r="F20" s="134" t="s">
        <v>69</v>
      </c>
      <c r="G20" s="135" t="s">
        <v>70</v>
      </c>
      <c r="H20" s="136" t="s">
        <v>69</v>
      </c>
      <c r="I20" s="135" t="s">
        <v>70</v>
      </c>
      <c r="J20" s="54"/>
      <c r="K20" s="54"/>
      <c r="L20" s="54"/>
      <c r="M20" s="55"/>
      <c r="P20" s="101" t="s">
        <v>71</v>
      </c>
      <c r="Q20" s="137"/>
      <c r="R20" s="138"/>
      <c r="S20" s="132"/>
      <c r="T20" s="139">
        <v>1222000.0</v>
      </c>
      <c r="U20" s="139">
        <v>1222000.0</v>
      </c>
      <c r="V20" s="139">
        <v>1222000.0</v>
      </c>
      <c r="W20" s="139">
        <v>1142000.0</v>
      </c>
      <c r="X20" s="139">
        <v>585360.0</v>
      </c>
      <c r="Y20" s="139">
        <v>585360.0</v>
      </c>
      <c r="Z20" s="140"/>
      <c r="AA20" s="141"/>
    </row>
    <row r="21" ht="18.0" customHeight="1">
      <c r="B21" s="51"/>
      <c r="C21" s="124"/>
      <c r="D21" s="124"/>
      <c r="E21" s="142"/>
      <c r="F21" s="143" t="s">
        <v>72</v>
      </c>
      <c r="G21" s="144">
        <v>0.15</v>
      </c>
      <c r="H21" s="145" t="s">
        <v>73</v>
      </c>
      <c r="I21" s="146">
        <v>0.2</v>
      </c>
      <c r="J21" s="54"/>
      <c r="K21" s="54"/>
      <c r="L21" s="54"/>
      <c r="M21" s="55"/>
      <c r="P21" s="111" t="s">
        <v>74</v>
      </c>
      <c r="R21" s="147">
        <v>0.2</v>
      </c>
      <c r="S21" s="36"/>
      <c r="T21" s="148">
        <v>-24000.0</v>
      </c>
      <c r="U21" s="148">
        <v>-43200.0</v>
      </c>
      <c r="V21" s="148">
        <v>-34560.0</v>
      </c>
      <c r="W21" s="148">
        <v>-27648.0</v>
      </c>
      <c r="X21" s="148">
        <v>-22118.0</v>
      </c>
      <c r="Y21" s="148">
        <v>-17695.0</v>
      </c>
      <c r="Z21" s="149"/>
      <c r="AA21" s="150"/>
    </row>
    <row r="22" ht="18.0" customHeight="1">
      <c r="B22" s="51"/>
      <c r="C22" s="124"/>
      <c r="D22" s="124"/>
      <c r="E22" s="142"/>
      <c r="F22" s="145" t="s">
        <v>75</v>
      </c>
      <c r="G22" s="146">
        <v>0.3</v>
      </c>
      <c r="H22" s="145" t="s">
        <v>76</v>
      </c>
      <c r="I22" s="146">
        <v>0.25</v>
      </c>
      <c r="J22" s="54"/>
      <c r="K22" s="54"/>
      <c r="L22" s="54"/>
      <c r="M22" s="55"/>
      <c r="P22" s="111" t="s">
        <v>77</v>
      </c>
      <c r="R22" s="151">
        <v>0.03</v>
      </c>
      <c r="S22" s="36"/>
      <c r="T22" s="148">
        <v>-5829.0</v>
      </c>
      <c r="U22" s="148">
        <v>-11484.0</v>
      </c>
      <c r="V22" s="148">
        <v>-11139.0</v>
      </c>
      <c r="W22" s="148">
        <v>-10805.0</v>
      </c>
      <c r="X22" s="148">
        <v>-10481.0</v>
      </c>
      <c r="Y22" s="148">
        <v>-10166.0</v>
      </c>
      <c r="Z22" s="149"/>
      <c r="AA22" s="150"/>
    </row>
    <row r="23" ht="39.0" customHeight="1">
      <c r="B23" s="51"/>
      <c r="C23" s="124"/>
      <c r="D23" s="124"/>
      <c r="E23" s="142"/>
      <c r="F23" s="145" t="s">
        <v>78</v>
      </c>
      <c r="G23" s="146">
        <v>0.35</v>
      </c>
      <c r="H23" s="145"/>
      <c r="I23" s="146"/>
      <c r="J23" s="54"/>
      <c r="K23" s="54"/>
      <c r="L23" s="54"/>
      <c r="M23" s="55"/>
      <c r="P23" s="111" t="s">
        <v>79</v>
      </c>
      <c r="R23" s="152"/>
      <c r="S23" s="36"/>
      <c r="T23" s="148">
        <v>1192171.0</v>
      </c>
      <c r="U23" s="148">
        <v>1167316.0</v>
      </c>
      <c r="V23" s="148">
        <v>1176301.0</v>
      </c>
      <c r="W23" s="148">
        <v>1103547.0</v>
      </c>
      <c r="X23" s="148">
        <v>552761.0</v>
      </c>
      <c r="Y23" s="148">
        <v>557499.0</v>
      </c>
      <c r="Z23" s="149"/>
      <c r="AA23" s="150"/>
    </row>
    <row r="24" ht="18.0" customHeight="1">
      <c r="B24" s="51"/>
      <c r="C24" s="124"/>
      <c r="D24" s="124"/>
      <c r="E24" s="142"/>
      <c r="F24" s="153" t="s">
        <v>80</v>
      </c>
      <c r="G24" s="154">
        <v>0.2</v>
      </c>
      <c r="H24" s="155"/>
      <c r="I24" s="154"/>
      <c r="J24" s="54"/>
      <c r="K24" s="54"/>
      <c r="L24" s="54"/>
      <c r="M24" s="55"/>
      <c r="P24" s="111" t="s">
        <v>81</v>
      </c>
      <c r="R24" s="151">
        <v>0.215</v>
      </c>
      <c r="S24" s="36"/>
      <c r="T24" s="149">
        <f t="shared" ref="T24:Y24" si="1">T23*$R$24</f>
        <v>256316.765</v>
      </c>
      <c r="U24" s="149">
        <f t="shared" si="1"/>
        <v>250972.94</v>
      </c>
      <c r="V24" s="149">
        <f t="shared" si="1"/>
        <v>252904.715</v>
      </c>
      <c r="W24" s="149">
        <f t="shared" si="1"/>
        <v>237262.605</v>
      </c>
      <c r="X24" s="149">
        <f t="shared" si="1"/>
        <v>118843.615</v>
      </c>
      <c r="Y24" s="149">
        <f t="shared" si="1"/>
        <v>119862.285</v>
      </c>
      <c r="Z24" s="149"/>
      <c r="AA24" s="150"/>
    </row>
    <row r="25" ht="57.75" customHeight="1">
      <c r="B25" s="51"/>
      <c r="C25" s="52"/>
      <c r="D25" s="53"/>
      <c r="E25" s="53"/>
      <c r="F25" s="53"/>
      <c r="G25" s="54"/>
      <c r="H25" s="54"/>
      <c r="I25" s="54"/>
      <c r="J25" s="54"/>
      <c r="K25" s="54"/>
      <c r="L25" s="54"/>
      <c r="M25" s="55"/>
      <c r="P25" s="156"/>
      <c r="R25" s="152"/>
      <c r="S25" s="36"/>
      <c r="T25" s="149"/>
      <c r="U25" s="149"/>
      <c r="V25" s="149"/>
      <c r="W25" s="149"/>
      <c r="X25" s="149"/>
      <c r="Y25" s="149"/>
      <c r="Z25" s="149"/>
      <c r="AA25" s="150"/>
    </row>
    <row r="26" ht="18.75" customHeight="1">
      <c r="B26" s="73" t="s">
        <v>82</v>
      </c>
      <c r="C26" s="65"/>
      <c r="D26" s="65"/>
      <c r="E26" s="65"/>
      <c r="F26" s="65"/>
      <c r="G26" s="65"/>
      <c r="H26" s="65"/>
      <c r="I26" s="65"/>
      <c r="J26" s="65"/>
      <c r="K26" s="65"/>
      <c r="L26" s="65"/>
      <c r="M26" s="66"/>
      <c r="P26" s="101" t="s">
        <v>83</v>
      </c>
      <c r="Q26" s="102"/>
      <c r="R26" s="157"/>
      <c r="S26" s="158"/>
      <c r="T26" s="159">
        <f t="shared" ref="T26:Y26" si="2">T20-T24</f>
        <v>965683.235</v>
      </c>
      <c r="U26" s="159">
        <f t="shared" si="2"/>
        <v>971027.06</v>
      </c>
      <c r="V26" s="159">
        <f t="shared" si="2"/>
        <v>969095.285</v>
      </c>
      <c r="W26" s="159">
        <f t="shared" si="2"/>
        <v>904737.395</v>
      </c>
      <c r="X26" s="159">
        <f t="shared" si="2"/>
        <v>466516.385</v>
      </c>
      <c r="Y26" s="159">
        <f t="shared" si="2"/>
        <v>465497.715</v>
      </c>
      <c r="Z26" s="159"/>
      <c r="AA26" s="160"/>
    </row>
    <row r="27" ht="18.0" customHeight="1">
      <c r="B27" s="51"/>
      <c r="C27" s="52"/>
      <c r="D27" s="53"/>
      <c r="E27" s="53"/>
      <c r="F27" s="53"/>
      <c r="G27" s="54"/>
      <c r="H27" s="54"/>
      <c r="I27" s="54"/>
      <c r="J27" s="54"/>
      <c r="K27" s="54"/>
      <c r="L27" s="54"/>
      <c r="M27" s="55"/>
      <c r="P27" s="156" t="s">
        <v>84</v>
      </c>
      <c r="R27" s="161"/>
      <c r="S27" s="120"/>
      <c r="T27" s="36"/>
      <c r="U27" s="36"/>
      <c r="V27" s="36"/>
      <c r="W27" s="36"/>
      <c r="X27" s="36"/>
      <c r="Y27" s="36"/>
      <c r="Z27" s="36"/>
      <c r="AA27" s="59"/>
    </row>
    <row r="28" ht="18.75" customHeight="1">
      <c r="B28" s="73" t="s">
        <v>85</v>
      </c>
      <c r="C28" s="65"/>
      <c r="D28" s="65"/>
      <c r="E28" s="65"/>
      <c r="F28" s="65"/>
      <c r="G28" s="65"/>
      <c r="H28" s="65"/>
      <c r="I28" s="65"/>
      <c r="J28" s="65"/>
      <c r="K28" s="65"/>
      <c r="L28" s="65"/>
      <c r="M28" s="66"/>
      <c r="P28" s="111" t="s">
        <v>86</v>
      </c>
      <c r="R28" s="161"/>
      <c r="S28" s="162">
        <v>-240000.0</v>
      </c>
      <c r="T28" s="36"/>
      <c r="U28" s="36"/>
      <c r="V28" s="36"/>
      <c r="W28" s="36"/>
      <c r="X28" s="36"/>
      <c r="Y28" s="36"/>
      <c r="Z28" s="36"/>
      <c r="AA28" s="59"/>
    </row>
    <row r="29" ht="18.0" customHeight="1">
      <c r="B29" s="51"/>
      <c r="C29" s="77"/>
      <c r="D29" s="53"/>
      <c r="E29" s="53"/>
      <c r="F29" s="53"/>
      <c r="G29" s="54"/>
      <c r="H29" s="54"/>
      <c r="I29" s="54"/>
      <c r="J29" s="54"/>
      <c r="K29" s="54"/>
      <c r="L29" s="54"/>
      <c r="M29" s="55"/>
      <c r="P29" s="111" t="s">
        <v>36</v>
      </c>
      <c r="R29" s="161"/>
      <c r="S29" s="162">
        <v>-388615.0</v>
      </c>
      <c r="T29" s="36"/>
      <c r="U29" s="36"/>
      <c r="V29" s="36"/>
      <c r="W29" s="36"/>
      <c r="X29" s="36"/>
      <c r="Y29" s="36"/>
      <c r="Z29" s="36"/>
      <c r="AA29" s="59"/>
    </row>
    <row r="30" ht="16.5" customHeight="1">
      <c r="B30" s="163" t="s">
        <v>87</v>
      </c>
      <c r="C30" s="65"/>
      <c r="D30" s="65"/>
      <c r="E30" s="65"/>
      <c r="F30" s="65"/>
      <c r="G30" s="65"/>
      <c r="H30" s="65"/>
      <c r="I30" s="65"/>
      <c r="J30" s="65"/>
      <c r="K30" s="65"/>
      <c r="L30" s="65"/>
      <c r="M30" s="66"/>
      <c r="P30" s="111" t="s">
        <v>55</v>
      </c>
      <c r="R30" s="161"/>
      <c r="S30" s="162">
        <v>-678535.0</v>
      </c>
      <c r="T30" s="36"/>
      <c r="U30" s="36"/>
      <c r="V30" s="36"/>
      <c r="W30" s="36"/>
      <c r="X30" s="36"/>
      <c r="Y30" s="36"/>
      <c r="Z30" s="36"/>
      <c r="AA30" s="59"/>
    </row>
    <row r="31" ht="18.0" customHeight="1">
      <c r="B31" s="164" t="s">
        <v>88</v>
      </c>
      <c r="C31" s="65"/>
      <c r="D31" s="65"/>
      <c r="E31" s="65"/>
      <c r="F31" s="65"/>
      <c r="G31" s="65"/>
      <c r="H31" s="65"/>
      <c r="I31" s="65"/>
      <c r="J31" s="65"/>
      <c r="K31" s="65"/>
      <c r="L31" s="65"/>
      <c r="M31" s="66"/>
      <c r="P31" s="111" t="s">
        <v>89</v>
      </c>
      <c r="R31" s="161"/>
      <c r="S31" s="162">
        <v>-25000.0</v>
      </c>
      <c r="T31" s="36"/>
      <c r="U31" s="36"/>
      <c r="V31" s="36"/>
      <c r="W31" s="36"/>
      <c r="X31" s="36"/>
      <c r="Y31" s="36"/>
      <c r="Z31" s="36"/>
      <c r="AA31" s="59"/>
    </row>
    <row r="32" ht="16.5" customHeight="1">
      <c r="B32" s="51"/>
      <c r="C32" s="77"/>
      <c r="D32" s="53"/>
      <c r="E32" s="53"/>
      <c r="F32" s="53"/>
      <c r="G32" s="54"/>
      <c r="H32" s="54"/>
      <c r="I32" s="54"/>
      <c r="J32" s="54"/>
      <c r="K32" s="54"/>
      <c r="L32" s="54"/>
      <c r="M32" s="55"/>
      <c r="P32" s="111" t="s">
        <v>90</v>
      </c>
      <c r="R32" s="161"/>
      <c r="S32" s="35">
        <v>-1332150.0</v>
      </c>
      <c r="T32" s="24"/>
      <c r="U32" s="24"/>
      <c r="V32" s="24"/>
      <c r="W32" s="24"/>
      <c r="X32" s="36"/>
      <c r="Y32" s="36"/>
      <c r="Z32" s="36"/>
      <c r="AA32" s="59"/>
    </row>
    <row r="33" ht="18.0" customHeight="1">
      <c r="B33" s="164" t="s">
        <v>91</v>
      </c>
      <c r="C33" s="65"/>
      <c r="D33" s="65"/>
      <c r="E33" s="65"/>
      <c r="F33" s="65"/>
      <c r="G33" s="65"/>
      <c r="H33" s="65"/>
      <c r="I33" s="65"/>
      <c r="J33" s="65"/>
      <c r="K33" s="65"/>
      <c r="L33" s="65"/>
      <c r="M33" s="66"/>
      <c r="P33" s="165" t="s">
        <v>92</v>
      </c>
      <c r="Q33" s="166"/>
      <c r="R33" s="167"/>
      <c r="S33" s="168"/>
      <c r="T33" s="169"/>
      <c r="U33" s="169"/>
      <c r="V33" s="169"/>
      <c r="W33" s="169"/>
      <c r="X33" s="169"/>
      <c r="Y33" s="169"/>
      <c r="Z33" s="169"/>
      <c r="AA33" s="170"/>
    </row>
    <row r="34" ht="18.0" customHeight="1">
      <c r="B34" s="51"/>
      <c r="C34" s="77"/>
      <c r="D34" s="53"/>
      <c r="E34" s="53"/>
      <c r="F34" s="53"/>
      <c r="G34" s="54"/>
      <c r="H34" s="54"/>
      <c r="I34" s="54"/>
      <c r="J34" s="54"/>
      <c r="K34" s="54"/>
      <c r="L34" s="54"/>
      <c r="M34" s="55"/>
      <c r="P34" s="111" t="s">
        <v>93</v>
      </c>
      <c r="R34" s="171"/>
      <c r="S34" s="122"/>
      <c r="T34" s="36"/>
      <c r="U34" s="36"/>
      <c r="V34" s="36"/>
      <c r="W34" s="36"/>
      <c r="X34" s="36"/>
      <c r="Y34" s="34">
        <v>153000.0</v>
      </c>
      <c r="Z34" s="36"/>
      <c r="AA34" s="172"/>
    </row>
    <row r="35" ht="18.0" customHeight="1">
      <c r="B35" s="164" t="s">
        <v>94</v>
      </c>
      <c r="C35" s="65"/>
      <c r="D35" s="65"/>
      <c r="E35" s="65"/>
      <c r="F35" s="65"/>
      <c r="G35" s="65"/>
      <c r="H35" s="65"/>
      <c r="I35" s="65"/>
      <c r="J35" s="65"/>
      <c r="K35" s="65"/>
      <c r="L35" s="65"/>
      <c r="M35" s="66"/>
      <c r="P35" s="111" t="s">
        <v>95</v>
      </c>
      <c r="R35" s="171"/>
      <c r="S35" s="122"/>
      <c r="T35" s="36"/>
      <c r="U35" s="36"/>
      <c r="V35" s="36"/>
      <c r="W35" s="36"/>
      <c r="X35" s="36"/>
      <c r="Y35" s="34">
        <v>275000.0</v>
      </c>
      <c r="Z35" s="36"/>
      <c r="AA35" s="172"/>
    </row>
    <row r="36" ht="37.5" customHeight="1">
      <c r="B36" s="164" t="s">
        <v>96</v>
      </c>
      <c r="C36" s="65"/>
      <c r="D36" s="65"/>
      <c r="E36" s="65"/>
      <c r="F36" s="65"/>
      <c r="G36" s="65"/>
      <c r="H36" s="65"/>
      <c r="I36" s="65"/>
      <c r="J36" s="65"/>
      <c r="K36" s="65"/>
      <c r="L36" s="65"/>
      <c r="M36" s="66"/>
      <c r="P36" s="111" t="s">
        <v>97</v>
      </c>
      <c r="R36" s="171"/>
      <c r="S36" s="122"/>
      <c r="T36" s="36"/>
      <c r="U36" s="36"/>
      <c r="V36" s="36"/>
      <c r="W36" s="36"/>
      <c r="X36" s="36"/>
      <c r="Y36" s="34">
        <v>810206.0</v>
      </c>
      <c r="Z36" s="36"/>
      <c r="AA36" s="172"/>
    </row>
    <row r="37" ht="18.0" customHeight="1">
      <c r="B37" s="164" t="s">
        <v>98</v>
      </c>
      <c r="C37" s="65"/>
      <c r="D37" s="65"/>
      <c r="E37" s="65"/>
      <c r="F37" s="65"/>
      <c r="G37" s="65"/>
      <c r="H37" s="65"/>
      <c r="I37" s="65"/>
      <c r="J37" s="65"/>
      <c r="K37" s="65"/>
      <c r="L37" s="65"/>
      <c r="M37" s="66"/>
      <c r="P37" s="111" t="s">
        <v>89</v>
      </c>
      <c r="R37" s="171"/>
      <c r="S37" s="122"/>
      <c r="T37" s="36"/>
      <c r="U37" s="36"/>
      <c r="V37" s="36"/>
      <c r="W37" s="36"/>
      <c r="X37" s="36"/>
      <c r="Y37" s="34">
        <v>25000.0</v>
      </c>
      <c r="Z37" s="173"/>
      <c r="AA37" s="172"/>
    </row>
    <row r="38" ht="16.5" customHeight="1">
      <c r="B38" s="164" t="s">
        <v>99</v>
      </c>
      <c r="C38" s="65"/>
      <c r="D38" s="65"/>
      <c r="E38" s="65"/>
      <c r="F38" s="65"/>
      <c r="G38" s="65"/>
      <c r="H38" s="65"/>
      <c r="I38" s="65"/>
      <c r="J38" s="65"/>
      <c r="K38" s="65"/>
      <c r="L38" s="65"/>
      <c r="M38" s="66"/>
      <c r="P38" s="156"/>
      <c r="R38" s="171"/>
      <c r="S38" s="24"/>
      <c r="T38" s="24"/>
      <c r="U38" s="24"/>
      <c r="V38" s="24"/>
      <c r="W38" s="24"/>
      <c r="X38" s="24"/>
      <c r="Y38" s="24"/>
      <c r="Z38" s="24"/>
      <c r="AA38" s="59"/>
    </row>
    <row r="39" ht="18.0" customHeight="1">
      <c r="B39" s="164" t="s">
        <v>100</v>
      </c>
      <c r="C39" s="65"/>
      <c r="D39" s="65"/>
      <c r="E39" s="65"/>
      <c r="F39" s="65"/>
      <c r="G39" s="65"/>
      <c r="H39" s="65"/>
      <c r="I39" s="65"/>
      <c r="J39" s="65"/>
      <c r="K39" s="65"/>
      <c r="L39" s="65"/>
      <c r="M39" s="66"/>
      <c r="P39" s="174" t="s">
        <v>101</v>
      </c>
      <c r="Q39" s="30"/>
      <c r="R39" s="175"/>
      <c r="S39" s="116"/>
      <c r="T39" s="176"/>
      <c r="U39" s="176"/>
      <c r="V39" s="176"/>
      <c r="W39" s="176"/>
      <c r="X39" s="176"/>
      <c r="Y39" s="176"/>
      <c r="Z39" s="177"/>
      <c r="AA39" s="178"/>
    </row>
    <row r="40" ht="18.0" customHeight="1">
      <c r="B40" s="51"/>
      <c r="C40" s="179"/>
      <c r="D40" s="65"/>
      <c r="E40" s="65"/>
      <c r="F40" s="180"/>
      <c r="G40" s="54"/>
      <c r="H40" s="54"/>
      <c r="I40" s="54"/>
      <c r="J40" s="54"/>
      <c r="K40" s="54"/>
      <c r="L40" s="54"/>
      <c r="M40" s="55"/>
      <c r="P40" s="181" t="s">
        <v>102</v>
      </c>
      <c r="R40" s="171"/>
      <c r="S40" s="24"/>
      <c r="T40" s="36"/>
      <c r="U40" s="36"/>
      <c r="V40" s="36"/>
      <c r="W40" s="36"/>
      <c r="X40" s="36"/>
      <c r="Y40" s="34" t="s">
        <v>103</v>
      </c>
      <c r="Z40" s="173"/>
      <c r="AA40" s="172"/>
    </row>
    <row r="41" ht="18.0" customHeight="1">
      <c r="B41" s="164" t="s">
        <v>104</v>
      </c>
      <c r="C41" s="65"/>
      <c r="D41" s="65"/>
      <c r="E41" s="65"/>
      <c r="F41" s="65"/>
      <c r="G41" s="65"/>
      <c r="H41" s="65"/>
      <c r="I41" s="65"/>
      <c r="J41" s="65"/>
      <c r="K41" s="65"/>
      <c r="L41" s="65"/>
      <c r="M41" s="66"/>
      <c r="P41" s="181" t="s">
        <v>105</v>
      </c>
      <c r="R41" s="171"/>
      <c r="S41" s="24"/>
      <c r="T41" s="24"/>
      <c r="U41" s="24"/>
      <c r="V41" s="24"/>
      <c r="W41" s="24"/>
      <c r="X41" s="24"/>
      <c r="Y41" s="57">
        <v>2886.99</v>
      </c>
      <c r="Z41" s="24"/>
      <c r="AA41" s="172"/>
    </row>
    <row r="42" ht="18.0" customHeight="1">
      <c r="B42" s="51"/>
      <c r="C42" s="179"/>
      <c r="D42" s="65"/>
      <c r="E42" s="65"/>
      <c r="F42" s="180"/>
      <c r="G42" s="54"/>
      <c r="H42" s="54"/>
      <c r="I42" s="54"/>
      <c r="J42" s="54"/>
      <c r="K42" s="54"/>
      <c r="L42" s="54"/>
      <c r="M42" s="55"/>
      <c r="P42" s="181" t="s">
        <v>106</v>
      </c>
      <c r="R42" s="171"/>
      <c r="S42" s="24"/>
      <c r="T42" s="36"/>
      <c r="U42" s="36"/>
      <c r="V42" s="36"/>
      <c r="W42" s="36"/>
      <c r="X42" s="36"/>
      <c r="Y42" s="34">
        <v>-14155.0</v>
      </c>
      <c r="Z42" s="173"/>
      <c r="AA42" s="172"/>
    </row>
    <row r="43" ht="18.0" customHeight="1">
      <c r="B43" s="182" t="s">
        <v>107</v>
      </c>
      <c r="C43" s="183"/>
      <c r="D43" s="183"/>
      <c r="E43" s="183"/>
      <c r="F43" s="183"/>
      <c r="G43" s="183"/>
      <c r="H43" s="183"/>
      <c r="I43" s="183"/>
      <c r="J43" s="183"/>
      <c r="K43" s="183"/>
      <c r="L43" s="183"/>
      <c r="M43" s="184"/>
      <c r="P43" s="185"/>
      <c r="R43" s="171"/>
      <c r="S43" s="122"/>
      <c r="T43" s="36"/>
      <c r="U43" s="36"/>
      <c r="V43" s="36"/>
      <c r="W43" s="36"/>
      <c r="X43" s="36"/>
      <c r="Y43" s="36"/>
      <c r="Z43" s="173"/>
      <c r="AA43" s="59"/>
    </row>
    <row r="44" ht="18.0" customHeight="1">
      <c r="C44" s="186"/>
      <c r="D44" s="186"/>
      <c r="E44" s="186"/>
      <c r="F44" s="186"/>
      <c r="P44" s="187" t="s">
        <v>34</v>
      </c>
      <c r="Q44" s="188"/>
      <c r="R44" s="189"/>
      <c r="S44" s="190"/>
      <c r="T44" s="132"/>
      <c r="U44" s="132"/>
      <c r="V44" s="132"/>
      <c r="W44" s="132"/>
      <c r="X44" s="132"/>
      <c r="Y44" s="132">
        <f>Z11</f>
        <v>17677.5408</v>
      </c>
      <c r="Z44" s="191"/>
      <c r="AA44" s="192"/>
    </row>
    <row r="45" ht="18.0" customHeight="1">
      <c r="C45" s="186"/>
      <c r="D45" s="186"/>
      <c r="E45" s="186"/>
      <c r="F45" s="186"/>
      <c r="P45" s="156" t="s">
        <v>108</v>
      </c>
      <c r="R45" s="193"/>
      <c r="S45" s="194">
        <v>-1332150.0</v>
      </c>
      <c r="T45" s="195">
        <f t="shared" ref="T45:X45" si="3">T26</f>
        <v>965683.235</v>
      </c>
      <c r="U45" s="195">
        <f t="shared" si="3"/>
        <v>971027.06</v>
      </c>
      <c r="V45" s="195">
        <f t="shared" si="3"/>
        <v>969095.285</v>
      </c>
      <c r="W45" s="195">
        <f t="shared" si="3"/>
        <v>904737.395</v>
      </c>
      <c r="X45" s="195">
        <f t="shared" si="3"/>
        <v>466516.385</v>
      </c>
      <c r="Y45" s="195">
        <f>Y26+Y34+Y35+Y36+Y37+Y41+Y42</f>
        <v>1717435.705</v>
      </c>
      <c r="Z45" s="195"/>
      <c r="AA45" s="196"/>
    </row>
    <row r="46" ht="18.0" customHeight="1">
      <c r="C46" s="186"/>
      <c r="D46" s="186"/>
      <c r="E46" s="186"/>
      <c r="F46" s="186"/>
      <c r="P46" s="156" t="s">
        <v>109</v>
      </c>
      <c r="R46" s="161"/>
      <c r="S46" s="197">
        <f t="shared" ref="S46:Y46" si="4">(1+0.09)^-S15</f>
        <v>1</v>
      </c>
      <c r="T46" s="197">
        <f t="shared" si="4"/>
        <v>0.9174311927</v>
      </c>
      <c r="U46" s="197">
        <f t="shared" si="4"/>
        <v>0.8416799933</v>
      </c>
      <c r="V46" s="197">
        <f t="shared" si="4"/>
        <v>0.7721834801</v>
      </c>
      <c r="W46" s="197">
        <f t="shared" si="4"/>
        <v>0.7084252111</v>
      </c>
      <c r="X46" s="197">
        <f t="shared" si="4"/>
        <v>0.6499313863</v>
      </c>
      <c r="Y46" s="197">
        <f t="shared" si="4"/>
        <v>0.5962673269</v>
      </c>
      <c r="Z46" s="197"/>
      <c r="AA46" s="198"/>
    </row>
    <row r="47" ht="18.0" customHeight="1">
      <c r="C47" s="186"/>
      <c r="D47" s="186"/>
      <c r="E47" s="186"/>
      <c r="F47" s="186"/>
      <c r="P47" s="199" t="s">
        <v>110</v>
      </c>
      <c r="Q47" s="188"/>
      <c r="R47" s="189"/>
      <c r="S47" s="200">
        <f t="shared" ref="S47:Y47" si="5">S45*S46</f>
        <v>-1332150</v>
      </c>
      <c r="T47" s="200">
        <f t="shared" si="5"/>
        <v>885947.922</v>
      </c>
      <c r="U47" s="200">
        <f t="shared" si="5"/>
        <v>817294.0493</v>
      </c>
      <c r="V47" s="200">
        <f t="shared" si="5"/>
        <v>748319.3697</v>
      </c>
      <c r="W47" s="200">
        <f t="shared" si="5"/>
        <v>640938.78</v>
      </c>
      <c r="X47" s="200">
        <f t="shared" si="5"/>
        <v>303203.6408</v>
      </c>
      <c r="Y47" s="200">
        <f t="shared" si="5"/>
        <v>1024050.797</v>
      </c>
      <c r="Z47" s="200"/>
      <c r="AA47" s="201"/>
    </row>
    <row r="48" ht="18.0" customHeight="1">
      <c r="C48" s="186"/>
      <c r="D48" s="186"/>
      <c r="E48" s="186"/>
      <c r="F48" s="186"/>
      <c r="P48" s="75" t="s">
        <v>111</v>
      </c>
      <c r="Q48" s="202">
        <f>SUM(S47:Y47)</f>
        <v>3087604.559</v>
      </c>
      <c r="R48" s="24"/>
      <c r="S48" s="24"/>
      <c r="T48" s="24"/>
      <c r="U48" s="24"/>
      <c r="V48" s="24"/>
      <c r="W48" s="24"/>
      <c r="X48" s="24"/>
      <c r="Y48" s="24"/>
      <c r="Z48" s="24"/>
      <c r="AA48" s="24"/>
    </row>
    <row r="49" ht="18.0" customHeight="1">
      <c r="C49" s="186"/>
      <c r="D49" s="186"/>
      <c r="E49" s="186"/>
      <c r="F49" s="186"/>
      <c r="P49" s="24"/>
      <c r="Q49" s="24"/>
      <c r="R49" s="24"/>
      <c r="S49" s="24"/>
      <c r="T49" s="24"/>
      <c r="U49" s="24"/>
      <c r="V49" s="24"/>
      <c r="W49" s="24"/>
      <c r="X49" s="24"/>
      <c r="Y49" s="24"/>
      <c r="Z49" s="24"/>
      <c r="AA49" s="24"/>
    </row>
    <row r="50" ht="18.0" customHeight="1">
      <c r="C50" s="186"/>
      <c r="D50" s="186"/>
      <c r="E50" s="186"/>
      <c r="F50" s="186"/>
      <c r="P50" s="99" t="s">
        <v>112</v>
      </c>
      <c r="Q50" s="24"/>
      <c r="R50" s="24"/>
      <c r="S50" s="203"/>
      <c r="T50" s="24"/>
      <c r="U50" s="24"/>
      <c r="V50" s="24"/>
      <c r="W50" s="24"/>
      <c r="X50" s="24"/>
      <c r="Y50" s="24"/>
      <c r="Z50" s="24"/>
      <c r="AA50" s="24"/>
    </row>
    <row r="51" ht="18.0" customHeight="1">
      <c r="C51" s="186"/>
      <c r="D51" s="186"/>
      <c r="E51" s="186"/>
      <c r="F51" s="186"/>
      <c r="P51" s="101" t="s">
        <v>60</v>
      </c>
      <c r="Q51" s="102"/>
      <c r="R51" s="103" t="s">
        <v>113</v>
      </c>
      <c r="S51" s="204">
        <v>0.0</v>
      </c>
      <c r="T51" s="205">
        <v>1.0</v>
      </c>
      <c r="U51" s="205">
        <v>2.0</v>
      </c>
      <c r="V51" s="205">
        <v>3.0</v>
      </c>
      <c r="W51" s="205">
        <v>4.0</v>
      </c>
      <c r="X51" s="205">
        <v>5.0</v>
      </c>
      <c r="Y51" s="205">
        <v>6.0</v>
      </c>
      <c r="Z51" s="205">
        <v>7.0</v>
      </c>
      <c r="AA51" s="206">
        <v>8.0</v>
      </c>
    </row>
    <row r="52" ht="18.0" customHeight="1">
      <c r="C52" s="186"/>
      <c r="D52" s="186"/>
      <c r="E52" s="186"/>
      <c r="F52" s="186"/>
      <c r="P52" s="101" t="s">
        <v>62</v>
      </c>
      <c r="Q52" s="102"/>
      <c r="R52" s="207"/>
      <c r="S52" s="208"/>
      <c r="T52" s="209">
        <v>4775.0</v>
      </c>
      <c r="U52" s="209">
        <v>4775.0</v>
      </c>
      <c r="V52" s="209">
        <v>4775.0</v>
      </c>
      <c r="W52" s="209">
        <v>4775.0</v>
      </c>
      <c r="X52" s="209">
        <v>2787.0</v>
      </c>
      <c r="Y52" s="209">
        <v>2787.0</v>
      </c>
      <c r="Z52" s="210"/>
      <c r="AA52" s="211"/>
    </row>
    <row r="53" ht="18.0" customHeight="1">
      <c r="C53" s="186"/>
      <c r="D53" s="186"/>
      <c r="E53" s="186"/>
      <c r="F53" s="186"/>
      <c r="P53" s="111" t="s">
        <v>64</v>
      </c>
      <c r="R53" s="212"/>
      <c r="S53" s="213"/>
      <c r="T53" s="214">
        <v>115000.0</v>
      </c>
      <c r="U53" s="214">
        <v>115000.0</v>
      </c>
      <c r="V53" s="214">
        <v>115000.0</v>
      </c>
      <c r="W53" s="214">
        <v>195000.0</v>
      </c>
      <c r="X53" s="215">
        <v>195000.0</v>
      </c>
      <c r="Y53" s="214">
        <v>195000.0</v>
      </c>
      <c r="Z53" s="122"/>
      <c r="AA53" s="123"/>
    </row>
    <row r="54" ht="18.0" customHeight="1">
      <c r="C54" s="186"/>
      <c r="D54" s="186"/>
      <c r="E54" s="186"/>
      <c r="F54" s="186"/>
      <c r="P54" s="111" t="s">
        <v>65</v>
      </c>
      <c r="R54" s="212"/>
      <c r="S54" s="216"/>
      <c r="T54" s="34">
        <f t="shared" ref="T54:Y54" si="6">280*1.1</f>
        <v>308</v>
      </c>
      <c r="U54" s="34">
        <f t="shared" si="6"/>
        <v>308</v>
      </c>
      <c r="V54" s="34">
        <f t="shared" si="6"/>
        <v>308</v>
      </c>
      <c r="W54" s="34">
        <f t="shared" si="6"/>
        <v>308</v>
      </c>
      <c r="X54" s="34">
        <f t="shared" si="6"/>
        <v>308</v>
      </c>
      <c r="Y54" s="34">
        <f t="shared" si="6"/>
        <v>308</v>
      </c>
      <c r="Z54" s="122"/>
      <c r="AA54" s="123"/>
    </row>
    <row r="55" ht="18.0" customHeight="1">
      <c r="C55" s="186"/>
      <c r="D55" s="186"/>
      <c r="E55" s="186"/>
      <c r="F55" s="186"/>
      <c r="P55" s="111" t="s">
        <v>68</v>
      </c>
      <c r="R55" s="212"/>
      <c r="S55" s="217"/>
      <c r="T55" s="131">
        <f t="shared" ref="T55:Y55" si="7">T54*T52</f>
        <v>1470700</v>
      </c>
      <c r="U55" s="131">
        <f t="shared" si="7"/>
        <v>1470700</v>
      </c>
      <c r="V55" s="131">
        <f t="shared" si="7"/>
        <v>1470700</v>
      </c>
      <c r="W55" s="131">
        <f t="shared" si="7"/>
        <v>1470700</v>
      </c>
      <c r="X55" s="131">
        <f t="shared" si="7"/>
        <v>858396</v>
      </c>
      <c r="Y55" s="131">
        <f t="shared" si="7"/>
        <v>858396</v>
      </c>
      <c r="Z55" s="122"/>
      <c r="AA55" s="123"/>
    </row>
    <row r="56" ht="18.0" customHeight="1">
      <c r="C56" s="186"/>
      <c r="D56" s="186"/>
      <c r="E56" s="186"/>
      <c r="F56" s="186"/>
      <c r="P56" s="101" t="s">
        <v>71</v>
      </c>
      <c r="Q56" s="137"/>
      <c r="R56" s="218"/>
      <c r="S56" s="219"/>
      <c r="T56" s="139">
        <f t="shared" ref="T56:Y56" si="8">T55-T53</f>
        <v>1355700</v>
      </c>
      <c r="U56" s="139">
        <f t="shared" si="8"/>
        <v>1355700</v>
      </c>
      <c r="V56" s="139">
        <f t="shared" si="8"/>
        <v>1355700</v>
      </c>
      <c r="W56" s="139">
        <f t="shared" si="8"/>
        <v>1275700</v>
      </c>
      <c r="X56" s="139">
        <f t="shared" si="8"/>
        <v>663396</v>
      </c>
      <c r="Y56" s="139">
        <f t="shared" si="8"/>
        <v>663396</v>
      </c>
      <c r="Z56" s="220"/>
      <c r="AA56" s="221"/>
    </row>
    <row r="57" ht="18.0" customHeight="1">
      <c r="C57" s="186"/>
      <c r="D57" s="186"/>
      <c r="E57" s="186"/>
      <c r="F57" s="186"/>
      <c r="P57" s="111" t="s">
        <v>74</v>
      </c>
      <c r="R57" s="222">
        <v>0.2</v>
      </c>
      <c r="S57" s="223"/>
      <c r="T57" s="224">
        <v>-24000.0</v>
      </c>
      <c r="U57" s="224">
        <v>-43200.0</v>
      </c>
      <c r="V57" s="224">
        <v>-34560.0</v>
      </c>
      <c r="W57" s="224">
        <v>-27648.0</v>
      </c>
      <c r="X57" s="224">
        <v>-22118.0</v>
      </c>
      <c r="Y57" s="224">
        <v>-17695.0</v>
      </c>
      <c r="Z57" s="122"/>
      <c r="AA57" s="123"/>
    </row>
    <row r="58" ht="18.0" customHeight="1">
      <c r="C58" s="186"/>
      <c r="D58" s="186"/>
      <c r="E58" s="186"/>
      <c r="F58" s="186"/>
      <c r="P58" s="111" t="s">
        <v>77</v>
      </c>
      <c r="R58" s="225">
        <v>0.03</v>
      </c>
      <c r="S58" s="223"/>
      <c r="T58" s="224">
        <v>-5829.0</v>
      </c>
      <c r="U58" s="224">
        <v>-11484.0</v>
      </c>
      <c r="V58" s="224">
        <v>-11139.0</v>
      </c>
      <c r="W58" s="224">
        <v>-10805.0</v>
      </c>
      <c r="X58" s="224">
        <v>-10481.0</v>
      </c>
      <c r="Y58" s="224">
        <v>-10166.0</v>
      </c>
      <c r="Z58" s="122"/>
      <c r="AA58" s="123"/>
    </row>
    <row r="59" ht="18.0" customHeight="1">
      <c r="C59" s="186"/>
      <c r="D59" s="186"/>
      <c r="E59" s="186"/>
      <c r="F59" s="186"/>
      <c r="P59" s="111" t="s">
        <v>79</v>
      </c>
      <c r="R59" s="226"/>
      <c r="S59" s="223"/>
      <c r="T59" s="148">
        <f t="shared" ref="T59:Y59" si="9">T58+T57+T56</f>
        <v>1325871</v>
      </c>
      <c r="U59" s="148">
        <f t="shared" si="9"/>
        <v>1301016</v>
      </c>
      <c r="V59" s="148">
        <f t="shared" si="9"/>
        <v>1310001</v>
      </c>
      <c r="W59" s="148">
        <f t="shared" si="9"/>
        <v>1237247</v>
      </c>
      <c r="X59" s="148">
        <f t="shared" si="9"/>
        <v>630797</v>
      </c>
      <c r="Y59" s="148">
        <f t="shared" si="9"/>
        <v>635535</v>
      </c>
      <c r="Z59" s="149"/>
      <c r="AA59" s="150"/>
    </row>
    <row r="60" ht="18.0" customHeight="1">
      <c r="C60" s="186"/>
      <c r="D60" s="186"/>
      <c r="E60" s="186"/>
      <c r="F60" s="186"/>
      <c r="P60" s="111" t="s">
        <v>81</v>
      </c>
      <c r="R60" s="225">
        <v>0.215</v>
      </c>
      <c r="S60" s="223"/>
      <c r="T60" s="149">
        <f t="shared" ref="T60:Y60" si="10">T59*$R$24</f>
        <v>285062.265</v>
      </c>
      <c r="U60" s="149">
        <f t="shared" si="10"/>
        <v>279718.44</v>
      </c>
      <c r="V60" s="149">
        <f t="shared" si="10"/>
        <v>281650.215</v>
      </c>
      <c r="W60" s="149">
        <f t="shared" si="10"/>
        <v>266008.105</v>
      </c>
      <c r="X60" s="149">
        <f t="shared" si="10"/>
        <v>135621.355</v>
      </c>
      <c r="Y60" s="149">
        <f t="shared" si="10"/>
        <v>136640.025</v>
      </c>
      <c r="Z60" s="149"/>
      <c r="AA60" s="150"/>
    </row>
    <row r="61" ht="18.0" customHeight="1">
      <c r="C61" s="186"/>
      <c r="D61" s="186"/>
      <c r="E61" s="186"/>
      <c r="F61" s="186"/>
      <c r="P61" s="156"/>
      <c r="R61" s="226"/>
      <c r="S61" s="223"/>
      <c r="T61" s="227"/>
      <c r="U61" s="227"/>
      <c r="V61" s="227"/>
      <c r="W61" s="227"/>
      <c r="X61" s="227"/>
      <c r="Y61" s="227"/>
      <c r="Z61" s="149"/>
      <c r="AA61" s="150"/>
    </row>
    <row r="62" ht="18.0" customHeight="1">
      <c r="C62" s="186"/>
      <c r="D62" s="186"/>
      <c r="E62" s="186"/>
      <c r="F62" s="186"/>
      <c r="P62" s="101" t="s">
        <v>83</v>
      </c>
      <c r="Q62" s="102"/>
      <c r="R62" s="228"/>
      <c r="S62" s="229"/>
      <c r="T62" s="159">
        <f t="shared" ref="T62:Y62" si="11">T56-T60</f>
        <v>1070637.735</v>
      </c>
      <c r="U62" s="159">
        <f t="shared" si="11"/>
        <v>1075981.56</v>
      </c>
      <c r="V62" s="159">
        <f t="shared" si="11"/>
        <v>1074049.785</v>
      </c>
      <c r="W62" s="159">
        <f t="shared" si="11"/>
        <v>1009691.895</v>
      </c>
      <c r="X62" s="159">
        <f t="shared" si="11"/>
        <v>527774.645</v>
      </c>
      <c r="Y62" s="159">
        <f t="shared" si="11"/>
        <v>526755.975</v>
      </c>
      <c r="Z62" s="159"/>
      <c r="AA62" s="160"/>
    </row>
    <row r="63" ht="18.0" customHeight="1">
      <c r="C63" s="186"/>
      <c r="D63" s="186"/>
      <c r="E63" s="186"/>
      <c r="F63" s="186"/>
      <c r="P63" s="156" t="s">
        <v>84</v>
      </c>
      <c r="R63" s="230"/>
      <c r="S63" s="216"/>
      <c r="T63" s="223"/>
      <c r="U63" s="223"/>
      <c r="V63" s="223"/>
      <c r="W63" s="223"/>
      <c r="X63" s="223"/>
      <c r="Y63" s="223"/>
      <c r="Z63" s="122"/>
      <c r="AA63" s="123"/>
    </row>
    <row r="64" ht="18.0" customHeight="1">
      <c r="C64" s="186"/>
      <c r="D64" s="186"/>
      <c r="E64" s="186"/>
      <c r="F64" s="186"/>
      <c r="P64" s="111" t="s">
        <v>86</v>
      </c>
      <c r="R64" s="230"/>
      <c r="S64" s="231">
        <v>-240000.0</v>
      </c>
      <c r="T64" s="223"/>
      <c r="U64" s="223"/>
      <c r="V64" s="223"/>
      <c r="W64" s="223"/>
      <c r="X64" s="223"/>
      <c r="Y64" s="223"/>
      <c r="Z64" s="122"/>
      <c r="AA64" s="123"/>
    </row>
    <row r="65" ht="18.0" customHeight="1">
      <c r="C65" s="186"/>
      <c r="D65" s="186"/>
      <c r="E65" s="186"/>
      <c r="F65" s="186"/>
      <c r="P65" s="111" t="s">
        <v>36</v>
      </c>
      <c r="R65" s="230"/>
      <c r="S65" s="231">
        <v>-388615.0</v>
      </c>
      <c r="T65" s="223"/>
      <c r="U65" s="223"/>
      <c r="V65" s="223"/>
      <c r="W65" s="223"/>
      <c r="X65" s="223"/>
      <c r="Y65" s="223"/>
      <c r="Z65" s="122"/>
      <c r="AA65" s="123"/>
    </row>
    <row r="66" ht="18.0" customHeight="1">
      <c r="C66" s="186"/>
      <c r="D66" s="186"/>
      <c r="E66" s="186"/>
      <c r="F66" s="186"/>
      <c r="P66" s="111" t="s">
        <v>55</v>
      </c>
      <c r="R66" s="230"/>
      <c r="S66" s="231">
        <v>-678535.0</v>
      </c>
      <c r="T66" s="223"/>
      <c r="U66" s="223"/>
      <c r="V66" s="223"/>
      <c r="W66" s="223"/>
      <c r="X66" s="223"/>
      <c r="Y66" s="223"/>
      <c r="Z66" s="122"/>
      <c r="AA66" s="123"/>
    </row>
    <row r="67" ht="18.0" customHeight="1">
      <c r="C67" s="186"/>
      <c r="D67" s="186"/>
      <c r="E67" s="186"/>
      <c r="F67" s="186"/>
      <c r="P67" s="111" t="s">
        <v>89</v>
      </c>
      <c r="R67" s="230"/>
      <c r="S67" s="231">
        <v>-25000.0</v>
      </c>
      <c r="T67" s="223"/>
      <c r="U67" s="223"/>
      <c r="V67" s="223"/>
      <c r="W67" s="223"/>
      <c r="X67" s="223"/>
      <c r="Y67" s="223"/>
      <c r="Z67" s="122"/>
      <c r="AA67" s="123"/>
    </row>
    <row r="68" ht="18.0" customHeight="1">
      <c r="C68" s="186"/>
      <c r="D68" s="186"/>
      <c r="E68" s="186"/>
      <c r="F68" s="186"/>
      <c r="P68" s="111" t="s">
        <v>90</v>
      </c>
      <c r="R68" s="230"/>
      <c r="S68" s="232">
        <v>-1332150.0</v>
      </c>
      <c r="T68" s="233"/>
      <c r="U68" s="233"/>
      <c r="V68" s="233"/>
      <c r="W68" s="233"/>
      <c r="X68" s="223"/>
      <c r="Y68" s="223"/>
      <c r="Z68" s="24"/>
      <c r="AA68" s="59"/>
    </row>
    <row r="69" ht="18.0" customHeight="1">
      <c r="C69" s="186"/>
      <c r="D69" s="186"/>
      <c r="E69" s="186"/>
      <c r="F69" s="186"/>
      <c r="P69" s="165" t="s">
        <v>92</v>
      </c>
      <c r="Q69" s="166"/>
      <c r="R69" s="234"/>
      <c r="S69" s="235"/>
      <c r="T69" s="236"/>
      <c r="U69" s="236"/>
      <c r="V69" s="236"/>
      <c r="W69" s="236"/>
      <c r="X69" s="236"/>
      <c r="Y69" s="236"/>
      <c r="Z69" s="168"/>
      <c r="AA69" s="237"/>
    </row>
    <row r="70" ht="18.0" customHeight="1">
      <c r="C70" s="186"/>
      <c r="D70" s="186"/>
      <c r="E70" s="186"/>
      <c r="F70" s="186"/>
      <c r="P70" s="111" t="s">
        <v>93</v>
      </c>
      <c r="R70" s="238"/>
      <c r="S70" s="239"/>
      <c r="T70" s="223"/>
      <c r="U70" s="223"/>
      <c r="V70" s="223"/>
      <c r="W70" s="223"/>
      <c r="X70" s="223"/>
      <c r="Y70" s="240">
        <v>153000.0</v>
      </c>
      <c r="Z70" s="122"/>
      <c r="AA70" s="123"/>
    </row>
    <row r="71" ht="18.0" customHeight="1">
      <c r="C71" s="186"/>
      <c r="D71" s="186"/>
      <c r="E71" s="186"/>
      <c r="F71" s="186"/>
      <c r="P71" s="111" t="s">
        <v>95</v>
      </c>
      <c r="R71" s="238"/>
      <c r="S71" s="239"/>
      <c r="T71" s="223"/>
      <c r="U71" s="223"/>
      <c r="V71" s="223"/>
      <c r="W71" s="223"/>
      <c r="X71" s="223"/>
      <c r="Y71" s="240">
        <v>275000.0</v>
      </c>
      <c r="Z71" s="122"/>
      <c r="AA71" s="123"/>
    </row>
    <row r="72" ht="18.0" customHeight="1">
      <c r="C72" s="186"/>
      <c r="D72" s="186"/>
      <c r="E72" s="186"/>
      <c r="F72" s="186"/>
      <c r="P72" s="111" t="s">
        <v>97</v>
      </c>
      <c r="R72" s="238"/>
      <c r="S72" s="239"/>
      <c r="T72" s="223"/>
      <c r="U72" s="223"/>
      <c r="V72" s="223"/>
      <c r="W72" s="223"/>
      <c r="X72" s="223"/>
      <c r="Y72" s="240">
        <v>810206.0</v>
      </c>
      <c r="Z72" s="122"/>
      <c r="AA72" s="123"/>
    </row>
    <row r="73" ht="18.0" customHeight="1">
      <c r="C73" s="186"/>
      <c r="D73" s="186"/>
      <c r="E73" s="186"/>
      <c r="F73" s="186"/>
      <c r="P73" s="111" t="s">
        <v>89</v>
      </c>
      <c r="R73" s="238"/>
      <c r="S73" s="239"/>
      <c r="T73" s="223"/>
      <c r="U73" s="223"/>
      <c r="V73" s="223"/>
      <c r="W73" s="223"/>
      <c r="X73" s="223"/>
      <c r="Y73" s="240">
        <v>25000.0</v>
      </c>
      <c r="Z73" s="122"/>
      <c r="AA73" s="123"/>
    </row>
    <row r="74" ht="18.0" customHeight="1">
      <c r="C74" s="186"/>
      <c r="D74" s="186"/>
      <c r="E74" s="186"/>
      <c r="F74" s="186"/>
      <c r="P74" s="156"/>
      <c r="R74" s="238"/>
      <c r="S74" s="233"/>
      <c r="T74" s="233"/>
      <c r="U74" s="233"/>
      <c r="V74" s="233"/>
      <c r="W74" s="233"/>
      <c r="X74" s="233"/>
      <c r="Y74" s="233"/>
      <c r="Z74" s="24"/>
      <c r="AA74" s="59"/>
    </row>
    <row r="75" ht="18.0" customHeight="1">
      <c r="C75" s="186"/>
      <c r="D75" s="186"/>
      <c r="E75" s="186"/>
      <c r="F75" s="186"/>
      <c r="P75" s="174" t="s">
        <v>101</v>
      </c>
      <c r="Q75" s="30"/>
      <c r="R75" s="241"/>
      <c r="S75" s="242"/>
      <c r="T75" s="243"/>
      <c r="U75" s="243"/>
      <c r="V75" s="243"/>
      <c r="W75" s="243"/>
      <c r="X75" s="243"/>
      <c r="Y75" s="243"/>
      <c r="Z75" s="116"/>
      <c r="AA75" s="117"/>
    </row>
    <row r="76" ht="18.0" customHeight="1">
      <c r="C76" s="186"/>
      <c r="D76" s="186"/>
      <c r="E76" s="186"/>
      <c r="F76" s="186"/>
      <c r="P76" s="181" t="s">
        <v>102</v>
      </c>
      <c r="R76" s="238"/>
      <c r="S76" s="233"/>
      <c r="T76" s="223"/>
      <c r="U76" s="223"/>
      <c r="V76" s="223"/>
      <c r="W76" s="223"/>
      <c r="X76" s="223"/>
      <c r="Y76" s="240" t="s">
        <v>103</v>
      </c>
      <c r="Z76" s="122"/>
      <c r="AA76" s="123"/>
    </row>
    <row r="77" ht="18.0" customHeight="1">
      <c r="C77" s="186"/>
      <c r="D77" s="186"/>
      <c r="E77" s="186"/>
      <c r="F77" s="186"/>
      <c r="P77" s="181" t="s">
        <v>105</v>
      </c>
      <c r="R77" s="238"/>
      <c r="S77" s="233"/>
      <c r="T77" s="233"/>
      <c r="U77" s="233"/>
      <c r="V77" s="233"/>
      <c r="W77" s="233"/>
      <c r="X77" s="233"/>
      <c r="Y77" s="244">
        <v>2886.99</v>
      </c>
      <c r="Z77" s="122"/>
      <c r="AA77" s="123"/>
    </row>
    <row r="78" ht="18.0" customHeight="1">
      <c r="C78" s="186"/>
      <c r="D78" s="186"/>
      <c r="E78" s="186"/>
      <c r="F78" s="186"/>
      <c r="P78" s="181" t="s">
        <v>106</v>
      </c>
      <c r="R78" s="238"/>
      <c r="S78" s="233"/>
      <c r="T78" s="223"/>
      <c r="U78" s="223"/>
      <c r="V78" s="223"/>
      <c r="W78" s="223"/>
      <c r="X78" s="223"/>
      <c r="Y78" s="240">
        <v>-14155.0</v>
      </c>
      <c r="Z78" s="122"/>
      <c r="AA78" s="123"/>
    </row>
    <row r="79" ht="18.0" customHeight="1">
      <c r="C79" s="186"/>
      <c r="D79" s="186"/>
      <c r="E79" s="186"/>
      <c r="F79" s="186"/>
      <c r="P79" s="185"/>
      <c r="R79" s="238"/>
      <c r="S79" s="239"/>
      <c r="T79" s="223"/>
      <c r="U79" s="223"/>
      <c r="V79" s="223"/>
      <c r="W79" s="223"/>
      <c r="X79" s="223"/>
      <c r="Y79" s="223"/>
      <c r="Z79" s="122"/>
      <c r="AA79" s="123"/>
    </row>
    <row r="80" ht="18.0" customHeight="1">
      <c r="C80" s="186"/>
      <c r="D80" s="186"/>
      <c r="E80" s="186"/>
      <c r="F80" s="186"/>
      <c r="P80" s="187" t="s">
        <v>34</v>
      </c>
      <c r="Q80" s="188"/>
      <c r="R80" s="245"/>
      <c r="S80" s="246"/>
      <c r="T80" s="219"/>
      <c r="U80" s="219"/>
      <c r="V80" s="219"/>
      <c r="W80" s="219"/>
      <c r="X80" s="219"/>
      <c r="Y80" s="132">
        <f>Z11</f>
        <v>17677.5408</v>
      </c>
      <c r="Z80" s="122"/>
      <c r="AA80" s="123"/>
    </row>
    <row r="81" ht="18.0" customHeight="1">
      <c r="C81" s="186"/>
      <c r="D81" s="186"/>
      <c r="E81" s="186"/>
      <c r="F81" s="186"/>
      <c r="P81" s="156" t="s">
        <v>108</v>
      </c>
      <c r="R81" s="247"/>
      <c r="S81" s="248">
        <v>-1332150.0</v>
      </c>
      <c r="T81" s="195">
        <f t="shared" ref="T81:X81" si="12">T62</f>
        <v>1070637.735</v>
      </c>
      <c r="U81" s="195">
        <f t="shared" si="12"/>
        <v>1075981.56</v>
      </c>
      <c r="V81" s="195">
        <f t="shared" si="12"/>
        <v>1074049.785</v>
      </c>
      <c r="W81" s="195">
        <f t="shared" si="12"/>
        <v>1009691.895</v>
      </c>
      <c r="X81" s="195">
        <f t="shared" si="12"/>
        <v>527774.645</v>
      </c>
      <c r="Y81" s="195">
        <f>Y62+Y70+Y71+Y72+Y73+Y77+Y78</f>
        <v>1778693.965</v>
      </c>
      <c r="Z81" s="249"/>
      <c r="AA81" s="250"/>
    </row>
    <row r="82" ht="18.0" customHeight="1">
      <c r="C82" s="186"/>
      <c r="D82" s="186"/>
      <c r="E82" s="186"/>
      <c r="F82" s="186"/>
      <c r="P82" s="156" t="s">
        <v>109</v>
      </c>
      <c r="R82" s="230"/>
      <c r="S82" s="197">
        <f t="shared" ref="S82:Y82" si="13">(1+0.09)^-S51</f>
        <v>1</v>
      </c>
      <c r="T82" s="197">
        <f t="shared" si="13"/>
        <v>0.9174311927</v>
      </c>
      <c r="U82" s="197">
        <f t="shared" si="13"/>
        <v>0.8416799933</v>
      </c>
      <c r="V82" s="197">
        <f t="shared" si="13"/>
        <v>0.7721834801</v>
      </c>
      <c r="W82" s="197">
        <f t="shared" si="13"/>
        <v>0.7084252111</v>
      </c>
      <c r="X82" s="197">
        <f t="shared" si="13"/>
        <v>0.6499313863</v>
      </c>
      <c r="Y82" s="197">
        <f t="shared" si="13"/>
        <v>0.5962673269</v>
      </c>
      <c r="Z82" s="197"/>
      <c r="AA82" s="198"/>
    </row>
    <row r="83" ht="18.0" customHeight="1">
      <c r="C83" s="186"/>
      <c r="D83" s="186"/>
      <c r="E83" s="186"/>
      <c r="F83" s="186"/>
      <c r="P83" s="199" t="s">
        <v>110</v>
      </c>
      <c r="Q83" s="188"/>
      <c r="R83" s="245"/>
      <c r="S83" s="200">
        <f t="shared" ref="S83:Y83" si="14">S81*S82</f>
        <v>-1332150</v>
      </c>
      <c r="T83" s="200">
        <f t="shared" si="14"/>
        <v>982236.4541</v>
      </c>
      <c r="U83" s="200">
        <f t="shared" si="14"/>
        <v>905632.1522</v>
      </c>
      <c r="V83" s="200">
        <f t="shared" si="14"/>
        <v>829363.5007</v>
      </c>
      <c r="W83" s="200">
        <f t="shared" si="14"/>
        <v>715291.1938</v>
      </c>
      <c r="X83" s="200">
        <f t="shared" si="14"/>
        <v>343017.3067</v>
      </c>
      <c r="Y83" s="200">
        <f t="shared" si="14"/>
        <v>1060577.096</v>
      </c>
      <c r="Z83" s="200"/>
      <c r="AA83" s="201"/>
    </row>
    <row r="84" ht="18.0" customHeight="1">
      <c r="C84" s="186"/>
      <c r="D84" s="186"/>
      <c r="E84" s="186"/>
      <c r="F84" s="186"/>
      <c r="P84" s="75" t="s">
        <v>111</v>
      </c>
      <c r="Q84" s="202">
        <f>SUM(S83:Y83)</f>
        <v>3503967.703</v>
      </c>
      <c r="R84" s="24"/>
      <c r="S84" s="24"/>
      <c r="T84" s="24"/>
      <c r="U84" s="24"/>
      <c r="V84" s="24"/>
      <c r="W84" s="24"/>
      <c r="X84" s="24"/>
      <c r="Y84" s="24"/>
      <c r="Z84" s="24"/>
      <c r="AA84" s="24"/>
    </row>
    <row r="85" ht="18.0" customHeight="1">
      <c r="C85" s="186"/>
      <c r="D85" s="186"/>
      <c r="E85" s="186"/>
      <c r="F85" s="186"/>
      <c r="P85" s="24"/>
      <c r="Q85" s="24"/>
      <c r="R85" s="24"/>
      <c r="S85" s="24"/>
      <c r="T85" s="24"/>
      <c r="U85" s="24"/>
      <c r="V85" s="24"/>
      <c r="W85" s="24"/>
      <c r="X85" s="24"/>
      <c r="Y85" s="24"/>
      <c r="Z85" s="24"/>
      <c r="AA85" s="24"/>
    </row>
    <row r="86" ht="18.0" customHeight="1">
      <c r="C86" s="186"/>
      <c r="D86" s="186"/>
      <c r="E86" s="186"/>
      <c r="F86" s="186"/>
      <c r="P86" s="251" t="s">
        <v>114</v>
      </c>
      <c r="Q86" s="102"/>
      <c r="R86" s="252">
        <f>1-(Q48/Q84)</f>
        <v>0.1188261936</v>
      </c>
      <c r="S86" s="24"/>
      <c r="T86" s="24"/>
      <c r="U86" s="24"/>
      <c r="V86" s="24"/>
      <c r="W86" s="24"/>
      <c r="X86" s="24"/>
      <c r="Y86" s="24"/>
      <c r="Z86" s="24"/>
      <c r="AA86" s="24"/>
    </row>
    <row r="87" ht="18.0" customHeight="1">
      <c r="C87" s="186"/>
      <c r="D87" s="186"/>
      <c r="E87" s="186"/>
      <c r="F87" s="186"/>
      <c r="P87" s="253" t="s">
        <v>115</v>
      </c>
      <c r="Q87" s="30"/>
      <c r="R87" s="30"/>
      <c r="S87" s="30"/>
      <c r="T87" s="30"/>
      <c r="U87" s="30"/>
      <c r="V87" s="30"/>
      <c r="W87" s="30"/>
      <c r="X87" s="30"/>
      <c r="Y87" s="30"/>
      <c r="Z87" s="30"/>
      <c r="AA87" s="254"/>
    </row>
    <row r="88" ht="18.0" customHeight="1">
      <c r="C88" s="186"/>
      <c r="D88" s="186"/>
      <c r="E88" s="186"/>
      <c r="F88" s="186"/>
      <c r="P88" s="255"/>
      <c r="AA88" s="256"/>
    </row>
    <row r="89" ht="18.0" customHeight="1">
      <c r="C89" s="186"/>
      <c r="D89" s="186"/>
      <c r="E89" s="186"/>
      <c r="F89" s="186"/>
      <c r="P89" s="257"/>
      <c r="Q89" s="188"/>
      <c r="R89" s="188"/>
      <c r="S89" s="188"/>
      <c r="T89" s="188"/>
      <c r="U89" s="188"/>
      <c r="V89" s="188"/>
      <c r="W89" s="188"/>
      <c r="X89" s="188"/>
      <c r="Y89" s="188"/>
      <c r="Z89" s="188"/>
      <c r="AA89" s="258"/>
    </row>
    <row r="90" ht="18.0" customHeight="1">
      <c r="C90" s="186"/>
      <c r="D90" s="186"/>
      <c r="E90" s="186"/>
      <c r="F90" s="186"/>
    </row>
    <row r="91" ht="18.0" customHeight="1">
      <c r="C91" s="186"/>
      <c r="D91" s="186"/>
      <c r="E91" s="186"/>
      <c r="F91" s="186"/>
    </row>
    <row r="92" ht="18.0" customHeight="1">
      <c r="C92" s="186"/>
      <c r="D92" s="186"/>
      <c r="E92" s="186"/>
      <c r="F92" s="186"/>
    </row>
    <row r="93" ht="18.0" customHeight="1">
      <c r="C93" s="186"/>
      <c r="D93" s="186"/>
      <c r="E93" s="186"/>
      <c r="F93" s="186"/>
    </row>
    <row r="94" ht="18.0" customHeight="1">
      <c r="C94" s="186"/>
      <c r="D94" s="186"/>
      <c r="E94" s="186"/>
      <c r="F94" s="186"/>
    </row>
    <row r="95" ht="18.0" customHeight="1">
      <c r="C95" s="186"/>
      <c r="D95" s="186"/>
      <c r="E95" s="186"/>
      <c r="F95" s="186"/>
    </row>
    <row r="96" ht="18.0" customHeight="1">
      <c r="C96" s="186"/>
      <c r="D96" s="186"/>
      <c r="E96" s="186"/>
      <c r="F96" s="186"/>
    </row>
    <row r="97" ht="18.0" customHeight="1">
      <c r="C97" s="186"/>
      <c r="D97" s="186"/>
      <c r="E97" s="186"/>
      <c r="F97" s="186"/>
    </row>
    <row r="98" ht="18.0" customHeight="1">
      <c r="C98" s="186"/>
      <c r="D98" s="186"/>
      <c r="E98" s="186"/>
      <c r="F98" s="186"/>
    </row>
    <row r="99" ht="18.0" customHeight="1">
      <c r="C99" s="186"/>
      <c r="D99" s="186"/>
      <c r="E99" s="186"/>
      <c r="F99" s="186"/>
    </row>
    <row r="100" ht="18.0" customHeight="1">
      <c r="C100" s="186"/>
      <c r="D100" s="186"/>
      <c r="E100" s="186"/>
      <c r="F100" s="186"/>
    </row>
    <row r="101" ht="18.0" customHeight="1">
      <c r="C101" s="186"/>
      <c r="D101" s="186"/>
      <c r="E101" s="186"/>
      <c r="F101" s="186"/>
    </row>
    <row r="102" ht="18.0" customHeight="1">
      <c r="C102" s="186"/>
      <c r="D102" s="186"/>
      <c r="E102" s="186"/>
      <c r="F102" s="186"/>
    </row>
    <row r="103" ht="18.0" customHeight="1">
      <c r="C103" s="186"/>
      <c r="D103" s="186"/>
      <c r="E103" s="186"/>
      <c r="F103" s="186"/>
    </row>
    <row r="104" ht="18.0" customHeight="1">
      <c r="C104" s="186"/>
      <c r="D104" s="186"/>
      <c r="E104" s="186"/>
      <c r="F104" s="186"/>
    </row>
    <row r="105" ht="18.0" customHeight="1">
      <c r="C105" s="186"/>
      <c r="D105" s="186"/>
      <c r="E105" s="186"/>
      <c r="F105" s="186"/>
    </row>
    <row r="106" ht="18.0" customHeight="1">
      <c r="C106" s="186"/>
      <c r="D106" s="186"/>
      <c r="E106" s="186"/>
      <c r="F106" s="186"/>
    </row>
    <row r="107" ht="18.0" customHeight="1">
      <c r="C107" s="186"/>
      <c r="D107" s="186"/>
      <c r="E107" s="186"/>
      <c r="F107" s="186"/>
    </row>
    <row r="108" ht="18.0" customHeight="1">
      <c r="C108" s="186"/>
      <c r="D108" s="186"/>
      <c r="E108" s="186"/>
      <c r="F108" s="186"/>
    </row>
    <row r="109" ht="18.0" customHeight="1">
      <c r="C109" s="186"/>
      <c r="D109" s="186"/>
      <c r="E109" s="186"/>
      <c r="F109" s="186"/>
    </row>
    <row r="110" ht="18.0" customHeight="1">
      <c r="C110" s="186"/>
      <c r="D110" s="186"/>
      <c r="E110" s="186"/>
      <c r="F110" s="186"/>
    </row>
    <row r="111" ht="18.0" customHeight="1">
      <c r="C111" s="186"/>
      <c r="D111" s="186"/>
      <c r="E111" s="186"/>
      <c r="F111" s="186"/>
    </row>
    <row r="112" ht="18.0" customHeight="1">
      <c r="C112" s="186"/>
      <c r="D112" s="186"/>
      <c r="E112" s="186"/>
      <c r="F112" s="186"/>
    </row>
    <row r="113" ht="18.0" customHeight="1">
      <c r="C113" s="186"/>
      <c r="D113" s="186"/>
      <c r="E113" s="186"/>
      <c r="F113" s="186"/>
    </row>
    <row r="114" ht="18.0" customHeight="1">
      <c r="C114" s="186"/>
      <c r="D114" s="186"/>
      <c r="E114" s="186"/>
      <c r="F114" s="186"/>
    </row>
    <row r="115" ht="18.0" customHeight="1">
      <c r="C115" s="186"/>
      <c r="D115" s="186"/>
      <c r="E115" s="186"/>
      <c r="F115" s="186"/>
    </row>
    <row r="116" ht="18.0" customHeight="1">
      <c r="C116" s="186"/>
      <c r="D116" s="186"/>
      <c r="E116" s="186"/>
      <c r="F116" s="186"/>
    </row>
    <row r="117" ht="18.0" customHeight="1">
      <c r="C117" s="186"/>
      <c r="D117" s="186"/>
      <c r="E117" s="186"/>
      <c r="F117" s="186"/>
    </row>
    <row r="118" ht="18.0" customHeight="1">
      <c r="C118" s="186"/>
      <c r="D118" s="186"/>
      <c r="E118" s="186"/>
      <c r="F118" s="186"/>
    </row>
    <row r="119" ht="18.0" customHeight="1">
      <c r="C119" s="186"/>
      <c r="D119" s="186"/>
      <c r="E119" s="186"/>
      <c r="F119" s="186"/>
    </row>
    <row r="120" ht="18.0" customHeight="1">
      <c r="C120" s="186"/>
      <c r="D120" s="186"/>
      <c r="E120" s="186"/>
      <c r="F120" s="186"/>
    </row>
    <row r="121" ht="18.0" customHeight="1">
      <c r="C121" s="186"/>
      <c r="D121" s="186"/>
      <c r="E121" s="186"/>
      <c r="F121" s="186"/>
    </row>
    <row r="122" ht="18.0" customHeight="1">
      <c r="C122" s="186"/>
      <c r="D122" s="186"/>
      <c r="E122" s="186"/>
      <c r="F122" s="186"/>
    </row>
    <row r="123" ht="18.0" customHeight="1">
      <c r="C123" s="186"/>
      <c r="D123" s="186"/>
      <c r="E123" s="186"/>
      <c r="F123" s="186"/>
    </row>
    <row r="124" ht="18.0" customHeight="1">
      <c r="C124" s="186"/>
      <c r="D124" s="186"/>
      <c r="E124" s="186"/>
      <c r="F124" s="186"/>
    </row>
    <row r="125" ht="18.0" customHeight="1">
      <c r="C125" s="186"/>
      <c r="D125" s="186"/>
      <c r="E125" s="186"/>
      <c r="F125" s="186"/>
    </row>
    <row r="126" ht="18.0" customHeight="1">
      <c r="C126" s="186"/>
      <c r="D126" s="186"/>
      <c r="E126" s="186"/>
      <c r="F126" s="186"/>
    </row>
    <row r="127" ht="18.0" customHeight="1">
      <c r="C127" s="186"/>
      <c r="D127" s="186"/>
      <c r="E127" s="186"/>
      <c r="F127" s="186"/>
    </row>
    <row r="128" ht="18.0" customHeight="1">
      <c r="C128" s="186"/>
      <c r="D128" s="186"/>
      <c r="E128" s="186"/>
      <c r="F128" s="186"/>
    </row>
    <row r="129" ht="18.0" customHeight="1">
      <c r="C129" s="186"/>
      <c r="D129" s="186"/>
      <c r="E129" s="186"/>
      <c r="F129" s="186"/>
    </row>
    <row r="130" ht="18.0" customHeight="1">
      <c r="C130" s="186"/>
      <c r="D130" s="186"/>
      <c r="E130" s="186"/>
      <c r="F130" s="186"/>
    </row>
    <row r="131" ht="18.0" customHeight="1">
      <c r="C131" s="186"/>
      <c r="D131" s="186"/>
      <c r="E131" s="186"/>
      <c r="F131" s="186"/>
    </row>
    <row r="132" ht="18.0" customHeight="1">
      <c r="C132" s="186"/>
      <c r="D132" s="186"/>
      <c r="E132" s="186"/>
      <c r="F132" s="186"/>
    </row>
    <row r="133" ht="18.0" customHeight="1">
      <c r="C133" s="186"/>
      <c r="D133" s="186"/>
      <c r="E133" s="186"/>
      <c r="F133" s="186"/>
    </row>
    <row r="134" ht="18.0" customHeight="1">
      <c r="C134" s="186"/>
      <c r="D134" s="186"/>
      <c r="E134" s="186"/>
      <c r="F134" s="186"/>
    </row>
    <row r="135" ht="18.0" customHeight="1">
      <c r="C135" s="186"/>
      <c r="D135" s="186"/>
      <c r="E135" s="186"/>
      <c r="F135" s="186"/>
    </row>
    <row r="136" ht="18.0" customHeight="1">
      <c r="C136" s="186"/>
      <c r="D136" s="186"/>
      <c r="E136" s="186"/>
      <c r="F136" s="186"/>
    </row>
    <row r="137" ht="18.0" customHeight="1">
      <c r="C137" s="186"/>
      <c r="D137" s="186"/>
      <c r="E137" s="186"/>
      <c r="F137" s="186"/>
    </row>
    <row r="138" ht="18.0" customHeight="1">
      <c r="C138" s="186"/>
      <c r="D138" s="186"/>
      <c r="E138" s="186"/>
      <c r="F138" s="186"/>
    </row>
    <row r="139" ht="18.0" customHeight="1">
      <c r="C139" s="186"/>
      <c r="D139" s="186"/>
      <c r="E139" s="186"/>
      <c r="F139" s="186"/>
    </row>
    <row r="140" ht="18.0" customHeight="1">
      <c r="C140" s="186"/>
      <c r="D140" s="186"/>
      <c r="E140" s="186"/>
      <c r="F140" s="186"/>
    </row>
    <row r="141" ht="18.0" customHeight="1">
      <c r="C141" s="186"/>
      <c r="D141" s="186"/>
      <c r="E141" s="186"/>
      <c r="F141" s="186"/>
    </row>
    <row r="142" ht="18.0" customHeight="1">
      <c r="C142" s="186"/>
      <c r="D142" s="186"/>
      <c r="E142" s="186"/>
      <c r="F142" s="186"/>
    </row>
    <row r="143" ht="18.0" customHeight="1">
      <c r="C143" s="186"/>
      <c r="D143" s="186"/>
      <c r="E143" s="186"/>
      <c r="F143" s="186"/>
    </row>
    <row r="144" ht="18.0" customHeight="1">
      <c r="C144" s="186"/>
      <c r="D144" s="186"/>
      <c r="E144" s="186"/>
      <c r="F144" s="186"/>
    </row>
    <row r="145" ht="18.0" customHeight="1">
      <c r="C145" s="186"/>
      <c r="D145" s="186"/>
      <c r="E145" s="186"/>
      <c r="F145" s="186"/>
    </row>
    <row r="146" ht="18.0" customHeight="1">
      <c r="C146" s="186"/>
      <c r="D146" s="186"/>
      <c r="E146" s="186"/>
      <c r="F146" s="186"/>
    </row>
    <row r="147" ht="18.0" customHeight="1">
      <c r="C147" s="186"/>
      <c r="D147" s="186"/>
      <c r="E147" s="186"/>
      <c r="F147" s="186"/>
    </row>
    <row r="148" ht="18.0" customHeight="1">
      <c r="C148" s="186"/>
      <c r="D148" s="186"/>
      <c r="E148" s="186"/>
      <c r="F148" s="186"/>
    </row>
    <row r="149" ht="18.0" customHeight="1">
      <c r="C149" s="186"/>
      <c r="D149" s="186"/>
      <c r="E149" s="186"/>
      <c r="F149" s="186"/>
    </row>
    <row r="150" ht="18.0" customHeight="1">
      <c r="C150" s="186"/>
      <c r="D150" s="186"/>
      <c r="E150" s="186"/>
      <c r="F150" s="186"/>
    </row>
    <row r="151" ht="18.0" customHeight="1">
      <c r="C151" s="186"/>
      <c r="D151" s="186"/>
      <c r="E151" s="186"/>
      <c r="F151" s="186"/>
    </row>
    <row r="152" ht="18.0" customHeight="1">
      <c r="C152" s="186"/>
      <c r="D152" s="186"/>
      <c r="E152" s="186"/>
      <c r="F152" s="186"/>
    </row>
    <row r="153" ht="18.0" customHeight="1">
      <c r="C153" s="186"/>
      <c r="D153" s="186"/>
      <c r="E153" s="186"/>
      <c r="F153" s="186"/>
    </row>
    <row r="154" ht="18.0" customHeight="1">
      <c r="C154" s="186"/>
      <c r="D154" s="186"/>
      <c r="E154" s="186"/>
      <c r="F154" s="186"/>
    </row>
    <row r="155" ht="18.0" customHeight="1">
      <c r="C155" s="186"/>
      <c r="D155" s="186"/>
      <c r="E155" s="186"/>
      <c r="F155" s="186"/>
    </row>
    <row r="156" ht="18.0" customHeight="1">
      <c r="C156" s="186"/>
      <c r="D156" s="186"/>
      <c r="E156" s="186"/>
      <c r="F156" s="186"/>
    </row>
    <row r="157" ht="18.0" customHeight="1">
      <c r="C157" s="186"/>
      <c r="D157" s="186"/>
      <c r="E157" s="186"/>
      <c r="F157" s="186"/>
    </row>
    <row r="158" ht="18.0" customHeight="1">
      <c r="C158" s="186"/>
      <c r="D158" s="186"/>
      <c r="E158" s="186"/>
      <c r="F158" s="186"/>
    </row>
    <row r="159" ht="18.0" customHeight="1">
      <c r="C159" s="186"/>
      <c r="D159" s="186"/>
      <c r="E159" s="186"/>
      <c r="F159" s="186"/>
    </row>
    <row r="160" ht="18.0" customHeight="1">
      <c r="C160" s="186"/>
      <c r="D160" s="186"/>
      <c r="E160" s="186"/>
      <c r="F160" s="186"/>
    </row>
    <row r="161" ht="18.0" customHeight="1">
      <c r="C161" s="186"/>
      <c r="D161" s="186"/>
      <c r="E161" s="186"/>
      <c r="F161" s="186"/>
    </row>
    <row r="162" ht="18.0" customHeight="1">
      <c r="C162" s="186"/>
      <c r="D162" s="186"/>
      <c r="E162" s="186"/>
      <c r="F162" s="186"/>
    </row>
    <row r="163" ht="18.0" customHeight="1">
      <c r="C163" s="186"/>
      <c r="D163" s="186"/>
      <c r="E163" s="186"/>
      <c r="F163" s="186"/>
    </row>
    <row r="164" ht="18.0" customHeight="1">
      <c r="C164" s="186"/>
      <c r="D164" s="186"/>
      <c r="E164" s="186"/>
      <c r="F164" s="186"/>
    </row>
    <row r="165" ht="18.0" customHeight="1">
      <c r="C165" s="186"/>
      <c r="D165" s="186"/>
      <c r="E165" s="186"/>
      <c r="F165" s="186"/>
    </row>
    <row r="166" ht="18.0" customHeight="1">
      <c r="C166" s="186"/>
      <c r="D166" s="186"/>
      <c r="E166" s="186"/>
      <c r="F166" s="186"/>
    </row>
    <row r="167" ht="18.0" customHeight="1">
      <c r="C167" s="186"/>
      <c r="D167" s="186"/>
      <c r="E167" s="186"/>
      <c r="F167" s="186"/>
    </row>
    <row r="168" ht="18.0" customHeight="1">
      <c r="C168" s="186"/>
      <c r="D168" s="186"/>
      <c r="E168" s="186"/>
      <c r="F168" s="186"/>
    </row>
    <row r="169" ht="18.0" customHeight="1">
      <c r="C169" s="186"/>
      <c r="D169" s="186"/>
      <c r="E169" s="186"/>
      <c r="F169" s="186"/>
    </row>
    <row r="170" ht="18.0" customHeight="1">
      <c r="C170" s="186"/>
      <c r="D170" s="186"/>
      <c r="E170" s="186"/>
      <c r="F170" s="186"/>
    </row>
    <row r="171" ht="18.0" customHeight="1">
      <c r="C171" s="186"/>
      <c r="D171" s="186"/>
      <c r="E171" s="186"/>
      <c r="F171" s="186"/>
    </row>
    <row r="172" ht="18.0" customHeight="1">
      <c r="C172" s="186"/>
      <c r="D172" s="186"/>
      <c r="E172" s="186"/>
      <c r="F172" s="186"/>
    </row>
    <row r="173" ht="18.0" customHeight="1">
      <c r="C173" s="186"/>
      <c r="D173" s="186"/>
      <c r="E173" s="186"/>
      <c r="F173" s="186"/>
    </row>
    <row r="174" ht="18.0" customHeight="1">
      <c r="C174" s="186"/>
      <c r="D174" s="186"/>
      <c r="E174" s="186"/>
      <c r="F174" s="186"/>
    </row>
    <row r="175" ht="18.0" customHeight="1">
      <c r="C175" s="186"/>
      <c r="D175" s="186"/>
      <c r="E175" s="186"/>
      <c r="F175" s="186"/>
    </row>
    <row r="176" ht="18.0" customHeight="1">
      <c r="C176" s="186"/>
      <c r="D176" s="186"/>
      <c r="E176" s="186"/>
      <c r="F176" s="186"/>
    </row>
    <row r="177" ht="18.0" customHeight="1">
      <c r="C177" s="186"/>
      <c r="D177" s="186"/>
      <c r="E177" s="186"/>
      <c r="F177" s="186"/>
    </row>
    <row r="178" ht="18.0" customHeight="1">
      <c r="C178" s="186"/>
      <c r="D178" s="186"/>
      <c r="E178" s="186"/>
      <c r="F178" s="186"/>
    </row>
    <row r="179" ht="18.0" customHeight="1">
      <c r="C179" s="186"/>
      <c r="D179" s="186"/>
      <c r="E179" s="186"/>
      <c r="F179" s="186"/>
    </row>
    <row r="180" ht="18.0" customHeight="1">
      <c r="C180" s="186"/>
      <c r="D180" s="186"/>
      <c r="E180" s="186"/>
      <c r="F180" s="186"/>
    </row>
    <row r="181" ht="18.0" customHeight="1">
      <c r="C181" s="186"/>
      <c r="D181" s="186"/>
      <c r="E181" s="186"/>
      <c r="F181" s="186"/>
    </row>
    <row r="182" ht="18.0" customHeight="1">
      <c r="C182" s="186"/>
      <c r="D182" s="186"/>
      <c r="E182" s="186"/>
      <c r="F182" s="186"/>
    </row>
    <row r="183" ht="18.0" customHeight="1">
      <c r="C183" s="186"/>
      <c r="D183" s="186"/>
      <c r="E183" s="186"/>
      <c r="F183" s="186"/>
    </row>
    <row r="184" ht="18.0" customHeight="1">
      <c r="C184" s="186"/>
      <c r="D184" s="186"/>
      <c r="E184" s="186"/>
      <c r="F184" s="186"/>
    </row>
    <row r="185" ht="18.0" customHeight="1">
      <c r="C185" s="186"/>
      <c r="D185" s="186"/>
      <c r="E185" s="186"/>
      <c r="F185" s="186"/>
    </row>
    <row r="186" ht="18.0" customHeight="1">
      <c r="C186" s="186"/>
      <c r="D186" s="186"/>
      <c r="E186" s="186"/>
      <c r="F186" s="186"/>
    </row>
    <row r="187" ht="18.0" customHeight="1">
      <c r="C187" s="186"/>
      <c r="D187" s="186"/>
      <c r="E187" s="186"/>
      <c r="F187" s="186"/>
    </row>
    <row r="188" ht="18.0" customHeight="1">
      <c r="C188" s="186"/>
      <c r="D188" s="186"/>
      <c r="E188" s="186"/>
      <c r="F188" s="186"/>
    </row>
    <row r="189" ht="18.0" customHeight="1">
      <c r="C189" s="186"/>
      <c r="D189" s="186"/>
      <c r="E189" s="186"/>
      <c r="F189" s="186"/>
    </row>
    <row r="190" ht="18.0" customHeight="1">
      <c r="C190" s="186"/>
      <c r="D190" s="186"/>
      <c r="E190" s="186"/>
      <c r="F190" s="186"/>
    </row>
    <row r="191" ht="18.0" customHeight="1">
      <c r="C191" s="186"/>
      <c r="D191" s="186"/>
      <c r="E191" s="186"/>
      <c r="F191" s="186"/>
    </row>
    <row r="192" ht="18.0" customHeight="1">
      <c r="C192" s="186"/>
      <c r="D192" s="186"/>
      <c r="E192" s="186"/>
      <c r="F192" s="186"/>
    </row>
    <row r="193" ht="18.0" customHeight="1">
      <c r="C193" s="186"/>
      <c r="D193" s="186"/>
      <c r="E193" s="186"/>
      <c r="F193" s="186"/>
    </row>
    <row r="194" ht="18.0" customHeight="1">
      <c r="C194" s="186"/>
      <c r="D194" s="186"/>
      <c r="E194" s="186"/>
      <c r="F194" s="186"/>
    </row>
    <row r="195" ht="18.0" customHeight="1">
      <c r="C195" s="186"/>
      <c r="D195" s="186"/>
      <c r="E195" s="186"/>
      <c r="F195" s="186"/>
    </row>
    <row r="196" ht="18.0" customHeight="1">
      <c r="C196" s="186"/>
      <c r="D196" s="186"/>
      <c r="E196" s="186"/>
      <c r="F196" s="186"/>
    </row>
    <row r="197" ht="18.0" customHeight="1">
      <c r="C197" s="186"/>
      <c r="D197" s="186"/>
      <c r="E197" s="186"/>
      <c r="F197" s="186"/>
    </row>
    <row r="198" ht="18.0" customHeight="1">
      <c r="C198" s="186"/>
      <c r="D198" s="186"/>
      <c r="E198" s="186"/>
      <c r="F198" s="186"/>
    </row>
    <row r="199" ht="18.0" customHeight="1">
      <c r="C199" s="186"/>
      <c r="D199" s="186"/>
      <c r="E199" s="186"/>
      <c r="F199" s="186"/>
    </row>
    <row r="200" ht="18.0" customHeight="1">
      <c r="C200" s="186"/>
      <c r="D200" s="186"/>
      <c r="E200" s="186"/>
      <c r="F200" s="186"/>
    </row>
    <row r="201" ht="18.0" customHeight="1">
      <c r="C201" s="186"/>
      <c r="D201" s="186"/>
      <c r="E201" s="186"/>
      <c r="F201" s="186"/>
    </row>
    <row r="202" ht="18.0" customHeight="1">
      <c r="C202" s="186"/>
      <c r="D202" s="186"/>
      <c r="E202" s="186"/>
      <c r="F202" s="186"/>
    </row>
    <row r="203" ht="18.0" customHeight="1">
      <c r="C203" s="186"/>
      <c r="D203" s="186"/>
      <c r="E203" s="186"/>
      <c r="F203" s="186"/>
    </row>
    <row r="204" ht="18.0" customHeight="1">
      <c r="C204" s="186"/>
      <c r="D204" s="186"/>
      <c r="E204" s="186"/>
      <c r="F204" s="186"/>
    </row>
    <row r="205" ht="18.0" customHeight="1">
      <c r="C205" s="186"/>
      <c r="D205" s="186"/>
      <c r="E205" s="186"/>
      <c r="F205" s="186"/>
    </row>
    <row r="206" ht="18.0" customHeight="1">
      <c r="C206" s="186"/>
      <c r="D206" s="186"/>
      <c r="E206" s="186"/>
      <c r="F206" s="186"/>
    </row>
    <row r="207" ht="18.0" customHeight="1">
      <c r="C207" s="186"/>
      <c r="D207" s="186"/>
      <c r="E207" s="186"/>
      <c r="F207" s="186"/>
    </row>
    <row r="208" ht="18.0" customHeight="1">
      <c r="C208" s="186"/>
      <c r="D208" s="186"/>
      <c r="E208" s="186"/>
      <c r="F208" s="186"/>
    </row>
    <row r="209" ht="18.0" customHeight="1">
      <c r="C209" s="186"/>
      <c r="D209" s="186"/>
      <c r="E209" s="186"/>
      <c r="F209" s="186"/>
    </row>
    <row r="210" ht="18.0" customHeight="1">
      <c r="C210" s="186"/>
      <c r="D210" s="186"/>
      <c r="E210" s="186"/>
      <c r="F210" s="186"/>
    </row>
    <row r="211" ht="18.0" customHeight="1">
      <c r="C211" s="186"/>
      <c r="D211" s="186"/>
      <c r="E211" s="186"/>
      <c r="F211" s="186"/>
    </row>
    <row r="212" ht="18.0" customHeight="1">
      <c r="C212" s="186"/>
      <c r="D212" s="186"/>
      <c r="E212" s="186"/>
      <c r="F212" s="186"/>
    </row>
    <row r="213" ht="18.0" customHeight="1">
      <c r="C213" s="186"/>
      <c r="D213" s="186"/>
      <c r="E213" s="186"/>
      <c r="F213" s="186"/>
    </row>
    <row r="214" ht="18.0" customHeight="1">
      <c r="C214" s="186"/>
      <c r="D214" s="186"/>
      <c r="E214" s="186"/>
      <c r="F214" s="186"/>
    </row>
    <row r="215" ht="18.0" customHeight="1">
      <c r="C215" s="186"/>
      <c r="D215" s="186"/>
      <c r="E215" s="186"/>
      <c r="F215" s="186"/>
    </row>
    <row r="216" ht="18.0" customHeight="1">
      <c r="C216" s="186"/>
      <c r="D216" s="186"/>
      <c r="E216" s="186"/>
      <c r="F216" s="186"/>
    </row>
    <row r="217" ht="18.0" customHeight="1">
      <c r="C217" s="186"/>
      <c r="D217" s="186"/>
      <c r="E217" s="186"/>
      <c r="F217" s="186"/>
    </row>
    <row r="218" ht="18.0" customHeight="1">
      <c r="C218" s="186"/>
      <c r="D218" s="186"/>
      <c r="E218" s="186"/>
      <c r="F218" s="186"/>
    </row>
    <row r="219" ht="18.0" customHeight="1">
      <c r="C219" s="186"/>
      <c r="D219" s="186"/>
      <c r="E219" s="186"/>
      <c r="F219" s="186"/>
    </row>
    <row r="220" ht="18.0" customHeight="1">
      <c r="C220" s="186"/>
      <c r="D220" s="186"/>
      <c r="E220" s="186"/>
      <c r="F220" s="186"/>
    </row>
    <row r="221" ht="18.0" customHeight="1">
      <c r="C221" s="186"/>
      <c r="D221" s="186"/>
      <c r="E221" s="186"/>
      <c r="F221" s="186"/>
    </row>
    <row r="222" ht="18.0" customHeight="1">
      <c r="C222" s="186"/>
      <c r="D222" s="186"/>
      <c r="E222" s="186"/>
      <c r="F222" s="186"/>
    </row>
    <row r="223" ht="18.0" customHeight="1">
      <c r="C223" s="186"/>
      <c r="D223" s="186"/>
      <c r="E223" s="186"/>
      <c r="F223" s="186"/>
    </row>
    <row r="224" ht="18.0" customHeight="1">
      <c r="C224" s="186"/>
      <c r="D224" s="186"/>
      <c r="E224" s="186"/>
      <c r="F224" s="186"/>
    </row>
    <row r="225" ht="18.0" customHeight="1">
      <c r="C225" s="186"/>
      <c r="D225" s="186"/>
      <c r="E225" s="186"/>
      <c r="F225" s="186"/>
    </row>
    <row r="226" ht="18.0" customHeight="1">
      <c r="C226" s="186"/>
      <c r="D226" s="186"/>
      <c r="E226" s="186"/>
      <c r="F226" s="186"/>
    </row>
    <row r="227" ht="18.0" customHeight="1">
      <c r="C227" s="186"/>
      <c r="D227" s="186"/>
      <c r="E227" s="186"/>
      <c r="F227" s="186"/>
    </row>
    <row r="228" ht="18.0" customHeight="1">
      <c r="C228" s="186"/>
      <c r="D228" s="186"/>
      <c r="E228" s="186"/>
      <c r="F228" s="186"/>
    </row>
    <row r="229" ht="18.0" customHeight="1">
      <c r="C229" s="186"/>
      <c r="D229" s="186"/>
      <c r="E229" s="186"/>
      <c r="F229" s="186"/>
    </row>
    <row r="230" ht="18.0" customHeight="1">
      <c r="C230" s="186"/>
      <c r="D230" s="186"/>
      <c r="E230" s="186"/>
      <c r="F230" s="186"/>
    </row>
    <row r="231" ht="18.0" customHeight="1">
      <c r="C231" s="186"/>
      <c r="D231" s="186"/>
      <c r="E231" s="186"/>
      <c r="F231" s="186"/>
    </row>
    <row r="232" ht="18.0" customHeight="1">
      <c r="C232" s="186"/>
      <c r="D232" s="186"/>
      <c r="E232" s="186"/>
      <c r="F232" s="186"/>
    </row>
    <row r="233" ht="18.0" customHeight="1">
      <c r="C233" s="186"/>
      <c r="D233" s="186"/>
      <c r="E233" s="186"/>
      <c r="F233" s="186"/>
    </row>
    <row r="234" ht="18.0" customHeight="1">
      <c r="C234" s="186"/>
      <c r="D234" s="186"/>
      <c r="E234" s="186"/>
      <c r="F234" s="186"/>
    </row>
    <row r="235" ht="18.0" customHeight="1">
      <c r="C235" s="186"/>
      <c r="D235" s="186"/>
      <c r="E235" s="186"/>
      <c r="F235" s="186"/>
    </row>
    <row r="236" ht="18.0" customHeight="1">
      <c r="C236" s="186"/>
      <c r="D236" s="186"/>
      <c r="E236" s="186"/>
      <c r="F236" s="186"/>
    </row>
    <row r="237" ht="18.0" customHeight="1">
      <c r="C237" s="186"/>
      <c r="D237" s="186"/>
      <c r="E237" s="186"/>
      <c r="F237" s="186"/>
    </row>
    <row r="238" ht="18.0" customHeight="1">
      <c r="C238" s="186"/>
      <c r="D238" s="186"/>
      <c r="E238" s="186"/>
      <c r="F238" s="186"/>
    </row>
    <row r="239" ht="18.0" customHeight="1">
      <c r="C239" s="186"/>
      <c r="D239" s="186"/>
      <c r="E239" s="186"/>
      <c r="F239" s="186"/>
    </row>
    <row r="240" ht="18.0" customHeight="1">
      <c r="C240" s="186"/>
      <c r="D240" s="186"/>
      <c r="E240" s="186"/>
      <c r="F240" s="186"/>
    </row>
    <row r="241" ht="18.0" customHeight="1">
      <c r="C241" s="186"/>
      <c r="D241" s="186"/>
      <c r="E241" s="186"/>
      <c r="F241" s="186"/>
    </row>
    <row r="242" ht="18.0" customHeight="1">
      <c r="C242" s="186"/>
      <c r="D242" s="186"/>
      <c r="E242" s="186"/>
      <c r="F242" s="186"/>
    </row>
    <row r="243" ht="18.0" customHeight="1">
      <c r="C243" s="186"/>
      <c r="D243" s="186"/>
      <c r="E243" s="186"/>
      <c r="F243" s="186"/>
    </row>
    <row r="244" ht="18.0" customHeight="1">
      <c r="C244" s="186"/>
      <c r="D244" s="186"/>
      <c r="E244" s="186"/>
      <c r="F244" s="186"/>
    </row>
    <row r="245" ht="18.0" customHeight="1">
      <c r="C245" s="186"/>
      <c r="D245" s="186"/>
      <c r="E245" s="186"/>
      <c r="F245" s="186"/>
    </row>
    <row r="246" ht="18.0" customHeight="1">
      <c r="C246" s="186"/>
      <c r="D246" s="186"/>
      <c r="E246" s="186"/>
      <c r="F246" s="186"/>
    </row>
    <row r="247" ht="18.0" customHeight="1">
      <c r="C247" s="186"/>
      <c r="D247" s="186"/>
      <c r="E247" s="186"/>
      <c r="F247" s="186"/>
    </row>
    <row r="248" ht="18.0" customHeight="1">
      <c r="C248" s="186"/>
      <c r="D248" s="186"/>
      <c r="E248" s="186"/>
      <c r="F248" s="186"/>
    </row>
    <row r="249" ht="18.0" customHeight="1">
      <c r="C249" s="186"/>
      <c r="D249" s="186"/>
      <c r="E249" s="186"/>
      <c r="F249" s="186"/>
    </row>
    <row r="250" ht="18.0" customHeight="1">
      <c r="C250" s="186"/>
      <c r="D250" s="186"/>
      <c r="E250" s="186"/>
      <c r="F250" s="186"/>
    </row>
    <row r="251" ht="18.0" customHeight="1">
      <c r="C251" s="186"/>
      <c r="D251" s="186"/>
      <c r="E251" s="186"/>
      <c r="F251" s="186"/>
    </row>
    <row r="252" ht="18.0" customHeight="1">
      <c r="C252" s="186"/>
      <c r="D252" s="186"/>
      <c r="E252" s="186"/>
      <c r="F252" s="186"/>
    </row>
    <row r="253" ht="18.0" customHeight="1">
      <c r="C253" s="186"/>
      <c r="D253" s="186"/>
      <c r="E253" s="186"/>
      <c r="F253" s="186"/>
    </row>
    <row r="254" ht="18.0" customHeight="1">
      <c r="C254" s="186"/>
      <c r="D254" s="186"/>
      <c r="E254" s="186"/>
      <c r="F254" s="186"/>
    </row>
    <row r="255" ht="18.0" customHeight="1">
      <c r="C255" s="186"/>
      <c r="D255" s="186"/>
      <c r="E255" s="186"/>
      <c r="F255" s="186"/>
    </row>
    <row r="256" ht="18.0" customHeight="1">
      <c r="C256" s="186"/>
      <c r="D256" s="186"/>
      <c r="E256" s="186"/>
      <c r="F256" s="186"/>
    </row>
    <row r="257" ht="18.0" customHeight="1">
      <c r="C257" s="186"/>
      <c r="D257" s="186"/>
      <c r="E257" s="186"/>
      <c r="F257" s="186"/>
    </row>
    <row r="258" ht="18.0" customHeight="1">
      <c r="C258" s="186"/>
      <c r="D258" s="186"/>
      <c r="E258" s="186"/>
      <c r="F258" s="186"/>
    </row>
    <row r="259" ht="18.0" customHeight="1">
      <c r="C259" s="186"/>
      <c r="D259" s="186"/>
      <c r="E259" s="186"/>
      <c r="F259" s="186"/>
    </row>
    <row r="260" ht="18.0" customHeight="1">
      <c r="C260" s="186"/>
      <c r="D260" s="186"/>
      <c r="E260" s="186"/>
      <c r="F260" s="186"/>
    </row>
    <row r="261" ht="18.0" customHeight="1">
      <c r="C261" s="186"/>
      <c r="D261" s="186"/>
      <c r="E261" s="186"/>
      <c r="F261" s="186"/>
    </row>
    <row r="262" ht="18.0" customHeight="1">
      <c r="C262" s="186"/>
      <c r="D262" s="186"/>
      <c r="E262" s="186"/>
      <c r="F262" s="186"/>
    </row>
    <row r="263" ht="18.0" customHeight="1">
      <c r="C263" s="186"/>
      <c r="D263" s="186"/>
      <c r="E263" s="186"/>
      <c r="F263" s="186"/>
    </row>
    <row r="264" ht="18.0" customHeight="1">
      <c r="C264" s="186"/>
      <c r="D264" s="186"/>
      <c r="E264" s="186"/>
      <c r="F264" s="186"/>
    </row>
    <row r="265" ht="18.0" customHeight="1">
      <c r="C265" s="186"/>
      <c r="D265" s="186"/>
      <c r="E265" s="186"/>
      <c r="F265" s="186"/>
    </row>
    <row r="266" ht="18.0" customHeight="1">
      <c r="C266" s="186"/>
      <c r="D266" s="186"/>
      <c r="E266" s="186"/>
      <c r="F266" s="186"/>
    </row>
    <row r="267" ht="18.0" customHeight="1">
      <c r="C267" s="186"/>
      <c r="D267" s="186"/>
      <c r="E267" s="186"/>
      <c r="F267" s="186"/>
    </row>
    <row r="268" ht="18.0" customHeight="1">
      <c r="C268" s="186"/>
      <c r="D268" s="186"/>
      <c r="E268" s="186"/>
      <c r="F268" s="186"/>
    </row>
    <row r="269" ht="18.0" customHeight="1">
      <c r="C269" s="186"/>
      <c r="D269" s="186"/>
      <c r="E269" s="186"/>
      <c r="F269" s="186"/>
    </row>
    <row r="270" ht="18.0" customHeight="1">
      <c r="C270" s="186"/>
      <c r="D270" s="186"/>
      <c r="E270" s="186"/>
      <c r="F270" s="186"/>
    </row>
    <row r="271" ht="18.0" customHeight="1">
      <c r="C271" s="186"/>
      <c r="D271" s="186"/>
      <c r="E271" s="186"/>
      <c r="F271" s="186"/>
    </row>
    <row r="272" ht="18.0" customHeight="1">
      <c r="C272" s="186"/>
      <c r="D272" s="186"/>
      <c r="E272" s="186"/>
      <c r="F272" s="186"/>
    </row>
    <row r="273" ht="18.0" customHeight="1">
      <c r="C273" s="186"/>
      <c r="D273" s="186"/>
      <c r="E273" s="186"/>
      <c r="F273" s="186"/>
    </row>
    <row r="274" ht="18.0" customHeight="1">
      <c r="C274" s="186"/>
      <c r="D274" s="186"/>
      <c r="E274" s="186"/>
      <c r="F274" s="186"/>
    </row>
    <row r="275" ht="18.0" customHeight="1">
      <c r="C275" s="186"/>
      <c r="D275" s="186"/>
      <c r="E275" s="186"/>
      <c r="F275" s="186"/>
    </row>
    <row r="276" ht="18.0" customHeight="1">
      <c r="C276" s="186"/>
      <c r="D276" s="186"/>
      <c r="E276" s="186"/>
      <c r="F276" s="186"/>
    </row>
    <row r="277" ht="18.0" customHeight="1">
      <c r="C277" s="186"/>
      <c r="D277" s="186"/>
      <c r="E277" s="186"/>
      <c r="F277" s="186"/>
    </row>
    <row r="278" ht="18.0" customHeight="1">
      <c r="C278" s="186"/>
      <c r="D278" s="186"/>
      <c r="E278" s="186"/>
      <c r="F278" s="186"/>
    </row>
    <row r="279" ht="18.0" customHeight="1">
      <c r="C279" s="186"/>
      <c r="D279" s="186"/>
      <c r="E279" s="186"/>
      <c r="F279" s="186"/>
    </row>
    <row r="280" ht="18.0" customHeight="1">
      <c r="C280" s="186"/>
      <c r="D280" s="186"/>
      <c r="E280" s="186"/>
      <c r="F280" s="186"/>
    </row>
    <row r="281" ht="18.0" customHeight="1">
      <c r="C281" s="186"/>
      <c r="D281" s="186"/>
      <c r="E281" s="186"/>
      <c r="F281" s="186"/>
    </row>
    <row r="282" ht="18.0" customHeight="1">
      <c r="C282" s="186"/>
      <c r="D282" s="186"/>
      <c r="E282" s="186"/>
      <c r="F282" s="186"/>
    </row>
    <row r="283" ht="18.0" customHeight="1">
      <c r="C283" s="186"/>
      <c r="D283" s="186"/>
      <c r="E283" s="186"/>
      <c r="F283" s="186"/>
    </row>
    <row r="284" ht="18.0" customHeight="1">
      <c r="C284" s="186"/>
      <c r="D284" s="186"/>
      <c r="E284" s="186"/>
      <c r="F284" s="186"/>
    </row>
    <row r="285" ht="18.0" customHeight="1">
      <c r="C285" s="186"/>
      <c r="D285" s="186"/>
      <c r="E285" s="186"/>
      <c r="F285" s="186"/>
    </row>
    <row r="286" ht="18.0" customHeight="1">
      <c r="C286" s="186"/>
      <c r="D286" s="186"/>
      <c r="E286" s="186"/>
      <c r="F286" s="186"/>
    </row>
    <row r="287" ht="18.0" customHeight="1">
      <c r="C287" s="186"/>
      <c r="D287" s="186"/>
      <c r="E287" s="186"/>
      <c r="F287" s="186"/>
    </row>
    <row r="288" ht="18.0" customHeight="1">
      <c r="C288" s="186"/>
      <c r="D288" s="186"/>
      <c r="E288" s="186"/>
      <c r="F288" s="186"/>
    </row>
    <row r="289" ht="18.0" customHeight="1">
      <c r="C289" s="186"/>
      <c r="D289" s="186"/>
      <c r="E289" s="186"/>
      <c r="F289" s="186"/>
    </row>
    <row r="290" ht="18.0" customHeight="1">
      <c r="C290" s="186"/>
      <c r="D290" s="186"/>
      <c r="E290" s="186"/>
      <c r="F290" s="186"/>
    </row>
    <row r="291" ht="18.0" customHeight="1">
      <c r="C291" s="186"/>
      <c r="D291" s="186"/>
      <c r="E291" s="186"/>
      <c r="F291" s="186"/>
    </row>
    <row r="292" ht="18.0" customHeight="1">
      <c r="C292" s="186"/>
      <c r="D292" s="186"/>
      <c r="E292" s="186"/>
      <c r="F292" s="186"/>
    </row>
    <row r="293" ht="18.0" customHeight="1">
      <c r="C293" s="186"/>
      <c r="D293" s="186"/>
      <c r="E293" s="186"/>
      <c r="F293" s="186"/>
    </row>
    <row r="294" ht="18.0" customHeight="1">
      <c r="C294" s="186"/>
      <c r="D294" s="186"/>
      <c r="E294" s="186"/>
      <c r="F294" s="186"/>
    </row>
    <row r="295" ht="18.0" customHeight="1">
      <c r="C295" s="186"/>
      <c r="D295" s="186"/>
      <c r="E295" s="186"/>
      <c r="F295" s="186"/>
    </row>
    <row r="296" ht="18.0" customHeight="1">
      <c r="C296" s="186"/>
      <c r="D296" s="186"/>
      <c r="E296" s="186"/>
      <c r="F296" s="186"/>
    </row>
    <row r="297" ht="18.0" customHeight="1">
      <c r="C297" s="186"/>
      <c r="D297" s="186"/>
      <c r="E297" s="186"/>
      <c r="F297" s="186"/>
    </row>
    <row r="298" ht="18.0" customHeight="1">
      <c r="C298" s="186"/>
      <c r="D298" s="186"/>
      <c r="E298" s="186"/>
      <c r="F298" s="186"/>
    </row>
    <row r="299" ht="18.0" customHeight="1">
      <c r="C299" s="186"/>
      <c r="D299" s="186"/>
      <c r="E299" s="186"/>
      <c r="F299" s="186"/>
    </row>
    <row r="300" ht="18.0" customHeight="1">
      <c r="C300" s="186"/>
      <c r="D300" s="186"/>
      <c r="E300" s="186"/>
      <c r="F300" s="186"/>
    </row>
    <row r="301" ht="18.0" customHeight="1">
      <c r="C301" s="186"/>
      <c r="D301" s="186"/>
      <c r="E301" s="186"/>
      <c r="F301" s="186"/>
    </row>
    <row r="302" ht="18.0" customHeight="1">
      <c r="C302" s="186"/>
      <c r="D302" s="186"/>
      <c r="E302" s="186"/>
      <c r="F302" s="186"/>
    </row>
    <row r="303" ht="18.0" customHeight="1">
      <c r="C303" s="186"/>
      <c r="D303" s="186"/>
      <c r="E303" s="186"/>
      <c r="F303" s="186"/>
    </row>
    <row r="304" ht="18.0" customHeight="1">
      <c r="C304" s="186"/>
      <c r="D304" s="186"/>
      <c r="E304" s="186"/>
      <c r="F304" s="186"/>
    </row>
    <row r="305" ht="18.0" customHeight="1">
      <c r="C305" s="186"/>
      <c r="D305" s="186"/>
      <c r="E305" s="186"/>
      <c r="F305" s="186"/>
    </row>
    <row r="306" ht="18.0" customHeight="1">
      <c r="C306" s="186"/>
      <c r="D306" s="186"/>
      <c r="E306" s="186"/>
      <c r="F306" s="186"/>
    </row>
    <row r="307" ht="18.0" customHeight="1">
      <c r="C307" s="186"/>
      <c r="D307" s="186"/>
      <c r="E307" s="186"/>
      <c r="F307" s="186"/>
    </row>
    <row r="308" ht="18.0" customHeight="1">
      <c r="C308" s="186"/>
      <c r="D308" s="186"/>
      <c r="E308" s="186"/>
      <c r="F308" s="186"/>
    </row>
    <row r="309" ht="18.0" customHeight="1">
      <c r="C309" s="186"/>
      <c r="D309" s="186"/>
      <c r="E309" s="186"/>
      <c r="F309" s="186"/>
    </row>
    <row r="310" ht="18.0" customHeight="1">
      <c r="C310" s="186"/>
      <c r="D310" s="186"/>
      <c r="E310" s="186"/>
      <c r="F310" s="186"/>
    </row>
    <row r="311" ht="18.0" customHeight="1">
      <c r="C311" s="186"/>
      <c r="D311" s="186"/>
      <c r="E311" s="186"/>
      <c r="F311" s="186"/>
    </row>
    <row r="312" ht="18.0" customHeight="1">
      <c r="C312" s="186"/>
      <c r="D312" s="186"/>
      <c r="E312" s="186"/>
      <c r="F312" s="186"/>
    </row>
    <row r="313" ht="18.0" customHeight="1">
      <c r="C313" s="186"/>
      <c r="D313" s="186"/>
      <c r="E313" s="186"/>
      <c r="F313" s="186"/>
    </row>
    <row r="314" ht="18.0" customHeight="1">
      <c r="C314" s="186"/>
      <c r="D314" s="186"/>
      <c r="E314" s="186"/>
      <c r="F314" s="186"/>
    </row>
    <row r="315" ht="18.0" customHeight="1">
      <c r="C315" s="186"/>
      <c r="D315" s="186"/>
      <c r="E315" s="186"/>
      <c r="F315" s="186"/>
    </row>
    <row r="316" ht="18.0" customHeight="1">
      <c r="C316" s="186"/>
      <c r="D316" s="186"/>
      <c r="E316" s="186"/>
      <c r="F316" s="186"/>
    </row>
    <row r="317" ht="18.0" customHeight="1">
      <c r="C317" s="186"/>
      <c r="D317" s="186"/>
      <c r="E317" s="186"/>
      <c r="F317" s="186"/>
    </row>
    <row r="318" ht="18.0" customHeight="1">
      <c r="C318" s="186"/>
      <c r="D318" s="186"/>
      <c r="E318" s="186"/>
      <c r="F318" s="186"/>
    </row>
    <row r="319" ht="18.0" customHeight="1">
      <c r="C319" s="186"/>
      <c r="D319" s="186"/>
      <c r="E319" s="186"/>
      <c r="F319" s="186"/>
    </row>
    <row r="320" ht="18.0" customHeight="1">
      <c r="C320" s="186"/>
      <c r="D320" s="186"/>
      <c r="E320" s="186"/>
      <c r="F320" s="186"/>
    </row>
    <row r="321" ht="18.0" customHeight="1">
      <c r="C321" s="186"/>
      <c r="D321" s="186"/>
      <c r="E321" s="186"/>
      <c r="F321" s="186"/>
    </row>
    <row r="322" ht="18.0" customHeight="1">
      <c r="C322" s="186"/>
      <c r="D322" s="186"/>
      <c r="E322" s="186"/>
      <c r="F322" s="186"/>
    </row>
    <row r="323" ht="18.0" customHeight="1">
      <c r="C323" s="186"/>
      <c r="D323" s="186"/>
      <c r="E323" s="186"/>
      <c r="F323" s="186"/>
    </row>
    <row r="324" ht="18.0" customHeight="1">
      <c r="C324" s="186"/>
      <c r="D324" s="186"/>
      <c r="E324" s="186"/>
      <c r="F324" s="186"/>
    </row>
    <row r="325" ht="18.0" customHeight="1">
      <c r="C325" s="186"/>
      <c r="D325" s="186"/>
      <c r="E325" s="186"/>
      <c r="F325" s="186"/>
    </row>
    <row r="326" ht="18.0" customHeight="1">
      <c r="C326" s="186"/>
      <c r="D326" s="186"/>
      <c r="E326" s="186"/>
      <c r="F326" s="186"/>
    </row>
    <row r="327" ht="18.0" customHeight="1">
      <c r="C327" s="186"/>
      <c r="D327" s="186"/>
      <c r="E327" s="186"/>
      <c r="F327" s="186"/>
    </row>
    <row r="328" ht="18.0" customHeight="1">
      <c r="C328" s="186"/>
      <c r="D328" s="186"/>
      <c r="E328" s="186"/>
      <c r="F328" s="186"/>
    </row>
    <row r="329" ht="18.0" customHeight="1">
      <c r="C329" s="186"/>
      <c r="D329" s="186"/>
      <c r="E329" s="186"/>
      <c r="F329" s="186"/>
    </row>
    <row r="330" ht="18.0" customHeight="1">
      <c r="C330" s="186"/>
      <c r="D330" s="186"/>
      <c r="E330" s="186"/>
      <c r="F330" s="186"/>
    </row>
    <row r="331" ht="18.0" customHeight="1">
      <c r="C331" s="186"/>
      <c r="D331" s="186"/>
      <c r="E331" s="186"/>
      <c r="F331" s="186"/>
    </row>
    <row r="332" ht="18.0" customHeight="1">
      <c r="C332" s="186"/>
      <c r="D332" s="186"/>
      <c r="E332" s="186"/>
      <c r="F332" s="186"/>
    </row>
    <row r="333" ht="18.0" customHeight="1">
      <c r="C333" s="186"/>
      <c r="D333" s="186"/>
      <c r="E333" s="186"/>
      <c r="F333" s="186"/>
    </row>
    <row r="334" ht="18.0" customHeight="1">
      <c r="C334" s="186"/>
      <c r="D334" s="186"/>
      <c r="E334" s="186"/>
      <c r="F334" s="186"/>
    </row>
    <row r="335" ht="18.0" customHeight="1">
      <c r="C335" s="186"/>
      <c r="D335" s="186"/>
      <c r="E335" s="186"/>
      <c r="F335" s="186"/>
    </row>
    <row r="336" ht="18.0" customHeight="1">
      <c r="C336" s="186"/>
      <c r="D336" s="186"/>
      <c r="E336" s="186"/>
      <c r="F336" s="186"/>
    </row>
    <row r="337" ht="18.0" customHeight="1">
      <c r="C337" s="186"/>
      <c r="D337" s="186"/>
      <c r="E337" s="186"/>
      <c r="F337" s="186"/>
    </row>
    <row r="338" ht="18.0" customHeight="1">
      <c r="C338" s="186"/>
      <c r="D338" s="186"/>
      <c r="E338" s="186"/>
      <c r="F338" s="186"/>
    </row>
    <row r="339" ht="18.0" customHeight="1">
      <c r="C339" s="186"/>
      <c r="D339" s="186"/>
      <c r="E339" s="186"/>
      <c r="F339" s="186"/>
    </row>
    <row r="340" ht="18.0" customHeight="1">
      <c r="C340" s="186"/>
      <c r="D340" s="186"/>
      <c r="E340" s="186"/>
      <c r="F340" s="186"/>
    </row>
    <row r="341" ht="18.0" customHeight="1">
      <c r="C341" s="186"/>
      <c r="D341" s="186"/>
      <c r="E341" s="186"/>
      <c r="F341" s="186"/>
    </row>
    <row r="342" ht="18.0" customHeight="1">
      <c r="C342" s="186"/>
      <c r="D342" s="186"/>
      <c r="E342" s="186"/>
      <c r="F342" s="186"/>
    </row>
    <row r="343" ht="18.0" customHeight="1">
      <c r="C343" s="186"/>
      <c r="D343" s="186"/>
      <c r="E343" s="186"/>
      <c r="F343" s="186"/>
    </row>
    <row r="344" ht="18.0" customHeight="1">
      <c r="C344" s="186"/>
      <c r="D344" s="186"/>
      <c r="E344" s="186"/>
      <c r="F344" s="186"/>
    </row>
    <row r="345" ht="18.0" customHeight="1">
      <c r="C345" s="186"/>
      <c r="D345" s="186"/>
      <c r="E345" s="186"/>
      <c r="F345" s="186"/>
    </row>
    <row r="346" ht="18.0" customHeight="1">
      <c r="C346" s="186"/>
      <c r="D346" s="186"/>
      <c r="E346" s="186"/>
      <c r="F346" s="186"/>
    </row>
    <row r="347" ht="18.0" customHeight="1">
      <c r="C347" s="186"/>
      <c r="D347" s="186"/>
      <c r="E347" s="186"/>
      <c r="F347" s="186"/>
    </row>
    <row r="348" ht="18.0" customHeight="1">
      <c r="C348" s="186"/>
      <c r="D348" s="186"/>
      <c r="E348" s="186"/>
      <c r="F348" s="186"/>
    </row>
    <row r="349" ht="18.0" customHeight="1">
      <c r="C349" s="186"/>
      <c r="D349" s="186"/>
      <c r="E349" s="186"/>
      <c r="F349" s="186"/>
    </row>
    <row r="350" ht="18.0" customHeight="1">
      <c r="C350" s="186"/>
      <c r="D350" s="186"/>
      <c r="E350" s="186"/>
      <c r="F350" s="186"/>
    </row>
    <row r="351" ht="18.0" customHeight="1">
      <c r="C351" s="186"/>
      <c r="D351" s="186"/>
      <c r="E351" s="186"/>
      <c r="F351" s="186"/>
    </row>
    <row r="352" ht="18.0" customHeight="1">
      <c r="C352" s="186"/>
      <c r="D352" s="186"/>
      <c r="E352" s="186"/>
      <c r="F352" s="186"/>
    </row>
    <row r="353" ht="18.0" customHeight="1">
      <c r="C353" s="186"/>
      <c r="D353" s="186"/>
      <c r="E353" s="186"/>
      <c r="F353" s="186"/>
    </row>
    <row r="354" ht="18.0" customHeight="1">
      <c r="C354" s="186"/>
      <c r="D354" s="186"/>
      <c r="E354" s="186"/>
      <c r="F354" s="186"/>
    </row>
    <row r="355" ht="18.0" customHeight="1">
      <c r="C355" s="186"/>
      <c r="D355" s="186"/>
      <c r="E355" s="186"/>
      <c r="F355" s="186"/>
    </row>
    <row r="356" ht="18.0" customHeight="1">
      <c r="C356" s="186"/>
      <c r="D356" s="186"/>
      <c r="E356" s="186"/>
      <c r="F356" s="186"/>
    </row>
    <row r="357" ht="18.0" customHeight="1">
      <c r="C357" s="186"/>
      <c r="D357" s="186"/>
      <c r="E357" s="186"/>
      <c r="F357" s="186"/>
    </row>
    <row r="358" ht="18.0" customHeight="1">
      <c r="C358" s="186"/>
      <c r="D358" s="186"/>
      <c r="E358" s="186"/>
      <c r="F358" s="186"/>
    </row>
    <row r="359" ht="18.0" customHeight="1">
      <c r="C359" s="186"/>
      <c r="D359" s="186"/>
      <c r="E359" s="186"/>
      <c r="F359" s="186"/>
    </row>
    <row r="360" ht="18.0" customHeight="1">
      <c r="C360" s="186"/>
      <c r="D360" s="186"/>
      <c r="E360" s="186"/>
      <c r="F360" s="186"/>
    </row>
    <row r="361" ht="18.0" customHeight="1">
      <c r="C361" s="186"/>
      <c r="D361" s="186"/>
      <c r="E361" s="186"/>
      <c r="F361" s="186"/>
    </row>
    <row r="362" ht="18.0" customHeight="1">
      <c r="C362" s="186"/>
      <c r="D362" s="186"/>
      <c r="E362" s="186"/>
      <c r="F362" s="186"/>
    </row>
    <row r="363" ht="18.0" customHeight="1">
      <c r="C363" s="186"/>
      <c r="D363" s="186"/>
      <c r="E363" s="186"/>
      <c r="F363" s="186"/>
    </row>
    <row r="364" ht="18.0" customHeight="1">
      <c r="C364" s="186"/>
      <c r="D364" s="186"/>
      <c r="E364" s="186"/>
      <c r="F364" s="186"/>
    </row>
    <row r="365" ht="18.0" customHeight="1">
      <c r="C365" s="186"/>
      <c r="D365" s="186"/>
      <c r="E365" s="186"/>
      <c r="F365" s="186"/>
    </row>
    <row r="366" ht="18.0" customHeight="1">
      <c r="C366" s="186"/>
      <c r="D366" s="186"/>
      <c r="E366" s="186"/>
      <c r="F366" s="186"/>
    </row>
    <row r="367" ht="18.0" customHeight="1">
      <c r="C367" s="186"/>
      <c r="D367" s="186"/>
      <c r="E367" s="186"/>
      <c r="F367" s="186"/>
    </row>
    <row r="368" ht="18.0" customHeight="1">
      <c r="C368" s="186"/>
      <c r="D368" s="186"/>
      <c r="E368" s="186"/>
      <c r="F368" s="186"/>
    </row>
    <row r="369" ht="18.0" customHeight="1">
      <c r="C369" s="186"/>
      <c r="D369" s="186"/>
      <c r="E369" s="186"/>
      <c r="F369" s="186"/>
    </row>
    <row r="370" ht="18.0" customHeight="1">
      <c r="C370" s="186"/>
      <c r="D370" s="186"/>
      <c r="E370" s="186"/>
      <c r="F370" s="186"/>
    </row>
    <row r="371" ht="18.0" customHeight="1">
      <c r="C371" s="186"/>
      <c r="D371" s="186"/>
      <c r="E371" s="186"/>
      <c r="F371" s="186"/>
    </row>
    <row r="372" ht="18.0" customHeight="1">
      <c r="C372" s="186"/>
      <c r="D372" s="186"/>
      <c r="E372" s="186"/>
      <c r="F372" s="186"/>
    </row>
    <row r="373" ht="18.0" customHeight="1">
      <c r="C373" s="186"/>
      <c r="D373" s="186"/>
      <c r="E373" s="186"/>
      <c r="F373" s="186"/>
    </row>
    <row r="374" ht="18.0" customHeight="1">
      <c r="C374" s="186"/>
      <c r="D374" s="186"/>
      <c r="E374" s="186"/>
      <c r="F374" s="186"/>
    </row>
    <row r="375" ht="18.0" customHeight="1">
      <c r="C375" s="186"/>
      <c r="D375" s="186"/>
      <c r="E375" s="186"/>
      <c r="F375" s="186"/>
    </row>
    <row r="376" ht="18.0" customHeight="1">
      <c r="C376" s="186"/>
      <c r="D376" s="186"/>
      <c r="E376" s="186"/>
      <c r="F376" s="186"/>
    </row>
    <row r="377" ht="18.0" customHeight="1">
      <c r="C377" s="186"/>
      <c r="D377" s="186"/>
      <c r="E377" s="186"/>
      <c r="F377" s="186"/>
    </row>
    <row r="378" ht="18.0" customHeight="1">
      <c r="C378" s="186"/>
      <c r="D378" s="186"/>
      <c r="E378" s="186"/>
      <c r="F378" s="186"/>
    </row>
    <row r="379" ht="18.0" customHeight="1">
      <c r="C379" s="186"/>
      <c r="D379" s="186"/>
      <c r="E379" s="186"/>
      <c r="F379" s="186"/>
    </row>
    <row r="380" ht="18.0" customHeight="1">
      <c r="C380" s="186"/>
      <c r="D380" s="186"/>
      <c r="E380" s="186"/>
      <c r="F380" s="186"/>
    </row>
    <row r="381" ht="18.0" customHeight="1">
      <c r="C381" s="186"/>
      <c r="D381" s="186"/>
      <c r="E381" s="186"/>
      <c r="F381" s="186"/>
    </row>
    <row r="382" ht="18.0" customHeight="1">
      <c r="C382" s="186"/>
      <c r="D382" s="186"/>
      <c r="E382" s="186"/>
      <c r="F382" s="186"/>
    </row>
    <row r="383" ht="18.0" customHeight="1">
      <c r="C383" s="186"/>
      <c r="D383" s="186"/>
      <c r="E383" s="186"/>
      <c r="F383" s="186"/>
    </row>
    <row r="384" ht="18.0" customHeight="1">
      <c r="C384" s="186"/>
      <c r="D384" s="186"/>
      <c r="E384" s="186"/>
      <c r="F384" s="186"/>
    </row>
    <row r="385" ht="18.0" customHeight="1">
      <c r="C385" s="186"/>
      <c r="D385" s="186"/>
      <c r="E385" s="186"/>
      <c r="F385" s="186"/>
    </row>
    <row r="386" ht="18.0" customHeight="1">
      <c r="C386" s="186"/>
      <c r="D386" s="186"/>
      <c r="E386" s="186"/>
      <c r="F386" s="186"/>
    </row>
    <row r="387" ht="18.0" customHeight="1">
      <c r="C387" s="186"/>
      <c r="D387" s="186"/>
      <c r="E387" s="186"/>
      <c r="F387" s="186"/>
    </row>
    <row r="388" ht="18.0" customHeight="1">
      <c r="C388" s="186"/>
      <c r="D388" s="186"/>
      <c r="E388" s="186"/>
      <c r="F388" s="186"/>
    </row>
    <row r="389" ht="18.0" customHeight="1">
      <c r="C389" s="186"/>
      <c r="D389" s="186"/>
      <c r="E389" s="186"/>
      <c r="F389" s="186"/>
    </row>
    <row r="390" ht="18.0" customHeight="1">
      <c r="C390" s="186"/>
      <c r="D390" s="186"/>
      <c r="E390" s="186"/>
      <c r="F390" s="186"/>
    </row>
    <row r="391" ht="18.0" customHeight="1">
      <c r="C391" s="186"/>
      <c r="D391" s="186"/>
      <c r="E391" s="186"/>
      <c r="F391" s="186"/>
    </row>
    <row r="392" ht="18.0" customHeight="1">
      <c r="C392" s="186"/>
      <c r="D392" s="186"/>
      <c r="E392" s="186"/>
      <c r="F392" s="186"/>
    </row>
    <row r="393" ht="18.0" customHeight="1">
      <c r="C393" s="186"/>
      <c r="D393" s="186"/>
      <c r="E393" s="186"/>
      <c r="F393" s="186"/>
    </row>
    <row r="394" ht="18.0" customHeight="1">
      <c r="C394" s="186"/>
      <c r="D394" s="186"/>
      <c r="E394" s="186"/>
      <c r="F394" s="186"/>
    </row>
    <row r="395" ht="18.0" customHeight="1">
      <c r="C395" s="186"/>
      <c r="D395" s="186"/>
      <c r="E395" s="186"/>
      <c r="F395" s="186"/>
    </row>
    <row r="396" ht="18.0" customHeight="1">
      <c r="C396" s="186"/>
      <c r="D396" s="186"/>
      <c r="E396" s="186"/>
      <c r="F396" s="186"/>
    </row>
    <row r="397" ht="18.0" customHeight="1">
      <c r="C397" s="186"/>
      <c r="D397" s="186"/>
      <c r="E397" s="186"/>
      <c r="F397" s="186"/>
    </row>
    <row r="398" ht="18.0" customHeight="1">
      <c r="C398" s="186"/>
      <c r="D398" s="186"/>
      <c r="E398" s="186"/>
      <c r="F398" s="186"/>
    </row>
    <row r="399" ht="18.0" customHeight="1">
      <c r="C399" s="186"/>
      <c r="D399" s="186"/>
      <c r="E399" s="186"/>
      <c r="F399" s="186"/>
    </row>
    <row r="400" ht="18.0" customHeight="1">
      <c r="C400" s="186"/>
      <c r="D400" s="186"/>
      <c r="E400" s="186"/>
      <c r="F400" s="186"/>
    </row>
    <row r="401" ht="18.0" customHeight="1">
      <c r="C401" s="186"/>
      <c r="D401" s="186"/>
      <c r="E401" s="186"/>
      <c r="F401" s="186"/>
    </row>
    <row r="402" ht="18.0" customHeight="1">
      <c r="C402" s="186"/>
      <c r="D402" s="186"/>
      <c r="E402" s="186"/>
      <c r="F402" s="186"/>
    </row>
    <row r="403" ht="18.0" customHeight="1">
      <c r="C403" s="186"/>
      <c r="D403" s="186"/>
      <c r="E403" s="186"/>
      <c r="F403" s="186"/>
    </row>
    <row r="404" ht="18.0" customHeight="1">
      <c r="C404" s="186"/>
      <c r="D404" s="186"/>
      <c r="E404" s="186"/>
      <c r="F404" s="186"/>
    </row>
    <row r="405" ht="18.0" customHeight="1">
      <c r="C405" s="186"/>
      <c r="D405" s="186"/>
      <c r="E405" s="186"/>
      <c r="F405" s="186"/>
    </row>
    <row r="406" ht="18.0" customHeight="1">
      <c r="C406" s="186"/>
      <c r="D406" s="186"/>
      <c r="E406" s="186"/>
      <c r="F406" s="186"/>
    </row>
    <row r="407" ht="18.0" customHeight="1">
      <c r="C407" s="186"/>
      <c r="D407" s="186"/>
      <c r="E407" s="186"/>
      <c r="F407" s="186"/>
    </row>
    <row r="408" ht="18.0" customHeight="1">
      <c r="C408" s="186"/>
      <c r="D408" s="186"/>
      <c r="E408" s="186"/>
      <c r="F408" s="186"/>
    </row>
    <row r="409" ht="18.0" customHeight="1">
      <c r="C409" s="186"/>
      <c r="D409" s="186"/>
      <c r="E409" s="186"/>
      <c r="F409" s="186"/>
    </row>
    <row r="410" ht="18.0" customHeight="1">
      <c r="C410" s="186"/>
      <c r="D410" s="186"/>
      <c r="E410" s="186"/>
      <c r="F410" s="186"/>
    </row>
    <row r="411" ht="18.0" customHeight="1">
      <c r="C411" s="186"/>
      <c r="D411" s="186"/>
      <c r="E411" s="186"/>
      <c r="F411" s="186"/>
    </row>
    <row r="412" ht="18.0" customHeight="1">
      <c r="C412" s="186"/>
      <c r="D412" s="186"/>
      <c r="E412" s="186"/>
      <c r="F412" s="186"/>
    </row>
    <row r="413" ht="18.0" customHeight="1">
      <c r="C413" s="186"/>
      <c r="D413" s="186"/>
      <c r="E413" s="186"/>
      <c r="F413" s="186"/>
    </row>
    <row r="414" ht="18.0" customHeight="1">
      <c r="C414" s="186"/>
      <c r="D414" s="186"/>
      <c r="E414" s="186"/>
      <c r="F414" s="186"/>
    </row>
    <row r="415" ht="18.0" customHeight="1">
      <c r="C415" s="186"/>
      <c r="D415" s="186"/>
      <c r="E415" s="186"/>
      <c r="F415" s="186"/>
    </row>
    <row r="416" ht="18.0" customHeight="1">
      <c r="C416" s="186"/>
      <c r="D416" s="186"/>
      <c r="E416" s="186"/>
      <c r="F416" s="186"/>
    </row>
    <row r="417" ht="18.0" customHeight="1">
      <c r="C417" s="186"/>
      <c r="D417" s="186"/>
      <c r="E417" s="186"/>
      <c r="F417" s="186"/>
    </row>
    <row r="418" ht="18.0" customHeight="1">
      <c r="C418" s="186"/>
      <c r="D418" s="186"/>
      <c r="E418" s="186"/>
      <c r="F418" s="186"/>
    </row>
    <row r="419" ht="18.0" customHeight="1">
      <c r="C419" s="186"/>
      <c r="D419" s="186"/>
      <c r="E419" s="186"/>
      <c r="F419" s="186"/>
    </row>
    <row r="420" ht="18.0" customHeight="1">
      <c r="C420" s="186"/>
      <c r="D420" s="186"/>
      <c r="E420" s="186"/>
      <c r="F420" s="186"/>
    </row>
    <row r="421" ht="18.0" customHeight="1">
      <c r="C421" s="186"/>
      <c r="D421" s="186"/>
      <c r="E421" s="186"/>
      <c r="F421" s="186"/>
    </row>
    <row r="422" ht="18.0" customHeight="1">
      <c r="C422" s="186"/>
      <c r="D422" s="186"/>
      <c r="E422" s="186"/>
      <c r="F422" s="186"/>
    </row>
    <row r="423" ht="18.0" customHeight="1">
      <c r="C423" s="186"/>
      <c r="D423" s="186"/>
      <c r="E423" s="186"/>
      <c r="F423" s="186"/>
    </row>
    <row r="424" ht="18.0" customHeight="1">
      <c r="C424" s="186"/>
      <c r="D424" s="186"/>
      <c r="E424" s="186"/>
      <c r="F424" s="186"/>
    </row>
    <row r="425" ht="18.0" customHeight="1">
      <c r="C425" s="186"/>
      <c r="D425" s="186"/>
      <c r="E425" s="186"/>
      <c r="F425" s="186"/>
    </row>
    <row r="426" ht="18.0" customHeight="1">
      <c r="C426" s="186"/>
      <c r="D426" s="186"/>
      <c r="E426" s="186"/>
      <c r="F426" s="186"/>
    </row>
    <row r="427" ht="18.0" customHeight="1">
      <c r="C427" s="186"/>
      <c r="D427" s="186"/>
      <c r="E427" s="186"/>
      <c r="F427" s="186"/>
    </row>
    <row r="428" ht="18.0" customHeight="1">
      <c r="C428" s="186"/>
      <c r="D428" s="186"/>
      <c r="E428" s="186"/>
      <c r="F428" s="186"/>
    </row>
    <row r="429" ht="18.0" customHeight="1">
      <c r="C429" s="186"/>
      <c r="D429" s="186"/>
      <c r="E429" s="186"/>
      <c r="F429" s="186"/>
    </row>
    <row r="430" ht="18.0" customHeight="1">
      <c r="C430" s="186"/>
      <c r="D430" s="186"/>
      <c r="E430" s="186"/>
      <c r="F430" s="186"/>
    </row>
    <row r="431" ht="18.0" customHeight="1">
      <c r="C431" s="186"/>
      <c r="D431" s="186"/>
      <c r="E431" s="186"/>
      <c r="F431" s="186"/>
    </row>
    <row r="432" ht="18.0" customHeight="1">
      <c r="C432" s="186"/>
      <c r="D432" s="186"/>
      <c r="E432" s="186"/>
      <c r="F432" s="186"/>
    </row>
    <row r="433" ht="18.0" customHeight="1">
      <c r="C433" s="186"/>
      <c r="D433" s="186"/>
      <c r="E433" s="186"/>
      <c r="F433" s="186"/>
    </row>
    <row r="434" ht="18.0" customHeight="1">
      <c r="C434" s="186"/>
      <c r="D434" s="186"/>
      <c r="E434" s="186"/>
      <c r="F434" s="186"/>
    </row>
    <row r="435" ht="18.0" customHeight="1">
      <c r="C435" s="186"/>
      <c r="D435" s="186"/>
      <c r="E435" s="186"/>
      <c r="F435" s="186"/>
    </row>
    <row r="436" ht="18.0" customHeight="1">
      <c r="C436" s="186"/>
      <c r="D436" s="186"/>
      <c r="E436" s="186"/>
      <c r="F436" s="186"/>
    </row>
    <row r="437" ht="18.0" customHeight="1">
      <c r="C437" s="186"/>
      <c r="D437" s="186"/>
      <c r="E437" s="186"/>
      <c r="F437" s="186"/>
    </row>
    <row r="438" ht="18.0" customHeight="1">
      <c r="C438" s="186"/>
      <c r="D438" s="186"/>
      <c r="E438" s="186"/>
      <c r="F438" s="186"/>
    </row>
    <row r="439" ht="18.0" customHeight="1">
      <c r="C439" s="186"/>
      <c r="D439" s="186"/>
      <c r="E439" s="186"/>
      <c r="F439" s="186"/>
    </row>
    <row r="440" ht="18.0" customHeight="1">
      <c r="C440" s="186"/>
      <c r="D440" s="186"/>
      <c r="E440" s="186"/>
      <c r="F440" s="186"/>
    </row>
    <row r="441" ht="18.0" customHeight="1">
      <c r="C441" s="186"/>
      <c r="D441" s="186"/>
      <c r="E441" s="186"/>
      <c r="F441" s="186"/>
    </row>
    <row r="442" ht="18.0" customHeight="1">
      <c r="C442" s="186"/>
      <c r="D442" s="186"/>
      <c r="E442" s="186"/>
      <c r="F442" s="186"/>
    </row>
    <row r="443" ht="18.0" customHeight="1">
      <c r="C443" s="186"/>
      <c r="D443" s="186"/>
      <c r="E443" s="186"/>
      <c r="F443" s="186"/>
    </row>
    <row r="444" ht="18.0" customHeight="1">
      <c r="C444" s="186"/>
      <c r="D444" s="186"/>
      <c r="E444" s="186"/>
      <c r="F444" s="186"/>
    </row>
    <row r="445" ht="18.0" customHeight="1">
      <c r="C445" s="186"/>
      <c r="D445" s="186"/>
      <c r="E445" s="186"/>
      <c r="F445" s="186"/>
    </row>
    <row r="446" ht="18.0" customHeight="1">
      <c r="C446" s="186"/>
      <c r="D446" s="186"/>
      <c r="E446" s="186"/>
      <c r="F446" s="186"/>
    </row>
    <row r="447" ht="18.0" customHeight="1">
      <c r="C447" s="186"/>
      <c r="D447" s="186"/>
      <c r="E447" s="186"/>
      <c r="F447" s="186"/>
    </row>
    <row r="448" ht="18.0" customHeight="1">
      <c r="C448" s="186"/>
      <c r="D448" s="186"/>
      <c r="E448" s="186"/>
      <c r="F448" s="186"/>
    </row>
    <row r="449" ht="18.0" customHeight="1">
      <c r="C449" s="186"/>
      <c r="D449" s="186"/>
      <c r="E449" s="186"/>
      <c r="F449" s="186"/>
    </row>
    <row r="450" ht="18.0" customHeight="1">
      <c r="C450" s="186"/>
      <c r="D450" s="186"/>
      <c r="E450" s="186"/>
      <c r="F450" s="186"/>
    </row>
    <row r="451" ht="18.0" customHeight="1">
      <c r="C451" s="186"/>
      <c r="D451" s="186"/>
      <c r="E451" s="186"/>
      <c r="F451" s="186"/>
    </row>
    <row r="452" ht="18.0" customHeight="1">
      <c r="C452" s="186"/>
      <c r="D452" s="186"/>
      <c r="E452" s="186"/>
      <c r="F452" s="186"/>
    </row>
    <row r="453" ht="18.0" customHeight="1">
      <c r="C453" s="186"/>
      <c r="D453" s="186"/>
      <c r="E453" s="186"/>
      <c r="F453" s="186"/>
    </row>
    <row r="454" ht="18.0" customHeight="1">
      <c r="C454" s="186"/>
      <c r="D454" s="186"/>
      <c r="E454" s="186"/>
      <c r="F454" s="186"/>
    </row>
    <row r="455" ht="18.0" customHeight="1">
      <c r="C455" s="186"/>
      <c r="D455" s="186"/>
      <c r="E455" s="186"/>
      <c r="F455" s="186"/>
    </row>
    <row r="456" ht="18.0" customHeight="1">
      <c r="C456" s="186"/>
      <c r="D456" s="186"/>
      <c r="E456" s="186"/>
      <c r="F456" s="186"/>
    </row>
    <row r="457" ht="18.0" customHeight="1">
      <c r="C457" s="186"/>
      <c r="D457" s="186"/>
      <c r="E457" s="186"/>
      <c r="F457" s="186"/>
    </row>
    <row r="458" ht="18.0" customHeight="1">
      <c r="C458" s="186"/>
      <c r="D458" s="186"/>
      <c r="E458" s="186"/>
      <c r="F458" s="186"/>
    </row>
    <row r="459" ht="18.0" customHeight="1">
      <c r="C459" s="186"/>
      <c r="D459" s="186"/>
      <c r="E459" s="186"/>
      <c r="F459" s="186"/>
    </row>
    <row r="460" ht="18.0" customHeight="1">
      <c r="C460" s="186"/>
      <c r="D460" s="186"/>
      <c r="E460" s="186"/>
      <c r="F460" s="186"/>
    </row>
    <row r="461" ht="18.0" customHeight="1">
      <c r="C461" s="186"/>
      <c r="D461" s="186"/>
      <c r="E461" s="186"/>
      <c r="F461" s="186"/>
    </row>
    <row r="462" ht="18.0" customHeight="1">
      <c r="C462" s="186"/>
      <c r="D462" s="186"/>
      <c r="E462" s="186"/>
      <c r="F462" s="186"/>
    </row>
    <row r="463" ht="18.0" customHeight="1">
      <c r="C463" s="186"/>
      <c r="D463" s="186"/>
      <c r="E463" s="186"/>
      <c r="F463" s="186"/>
    </row>
    <row r="464" ht="18.0" customHeight="1">
      <c r="C464" s="186"/>
      <c r="D464" s="186"/>
      <c r="E464" s="186"/>
      <c r="F464" s="186"/>
    </row>
    <row r="465" ht="18.0" customHeight="1">
      <c r="C465" s="186"/>
      <c r="D465" s="186"/>
      <c r="E465" s="186"/>
      <c r="F465" s="186"/>
    </row>
    <row r="466" ht="18.0" customHeight="1">
      <c r="C466" s="186"/>
      <c r="D466" s="186"/>
      <c r="E466" s="186"/>
      <c r="F466" s="186"/>
    </row>
    <row r="467" ht="18.0" customHeight="1">
      <c r="C467" s="186"/>
      <c r="D467" s="186"/>
      <c r="E467" s="186"/>
      <c r="F467" s="186"/>
    </row>
    <row r="468" ht="18.0" customHeight="1">
      <c r="C468" s="186"/>
      <c r="D468" s="186"/>
      <c r="E468" s="186"/>
      <c r="F468" s="186"/>
    </row>
    <row r="469" ht="18.0" customHeight="1">
      <c r="C469" s="186"/>
      <c r="D469" s="186"/>
      <c r="E469" s="186"/>
      <c r="F469" s="186"/>
    </row>
    <row r="470" ht="18.0" customHeight="1">
      <c r="C470" s="186"/>
      <c r="D470" s="186"/>
      <c r="E470" s="186"/>
      <c r="F470" s="186"/>
    </row>
    <row r="471" ht="18.0" customHeight="1">
      <c r="C471" s="186"/>
      <c r="D471" s="186"/>
      <c r="E471" s="186"/>
      <c r="F471" s="186"/>
    </row>
    <row r="472" ht="18.0" customHeight="1">
      <c r="C472" s="186"/>
      <c r="D472" s="186"/>
      <c r="E472" s="186"/>
      <c r="F472" s="186"/>
    </row>
    <row r="473" ht="18.0" customHeight="1">
      <c r="C473" s="186"/>
      <c r="D473" s="186"/>
      <c r="E473" s="186"/>
      <c r="F473" s="186"/>
    </row>
    <row r="474" ht="18.0" customHeight="1">
      <c r="C474" s="186"/>
      <c r="D474" s="186"/>
      <c r="E474" s="186"/>
      <c r="F474" s="186"/>
    </row>
    <row r="475" ht="18.0" customHeight="1">
      <c r="C475" s="186"/>
      <c r="D475" s="186"/>
      <c r="E475" s="186"/>
      <c r="F475" s="186"/>
    </row>
    <row r="476" ht="18.0" customHeight="1">
      <c r="C476" s="186"/>
      <c r="D476" s="186"/>
      <c r="E476" s="186"/>
      <c r="F476" s="186"/>
    </row>
    <row r="477" ht="18.0" customHeight="1">
      <c r="C477" s="186"/>
      <c r="D477" s="186"/>
      <c r="E477" s="186"/>
      <c r="F477" s="186"/>
    </row>
    <row r="478" ht="18.0" customHeight="1">
      <c r="C478" s="186"/>
      <c r="D478" s="186"/>
      <c r="E478" s="186"/>
      <c r="F478" s="186"/>
    </row>
    <row r="479" ht="18.0" customHeight="1">
      <c r="C479" s="186"/>
      <c r="D479" s="186"/>
      <c r="E479" s="186"/>
      <c r="F479" s="186"/>
    </row>
    <row r="480" ht="18.0" customHeight="1">
      <c r="C480" s="186"/>
      <c r="D480" s="186"/>
      <c r="E480" s="186"/>
      <c r="F480" s="186"/>
    </row>
    <row r="481" ht="18.0" customHeight="1">
      <c r="C481" s="186"/>
      <c r="D481" s="186"/>
      <c r="E481" s="186"/>
      <c r="F481" s="186"/>
    </row>
    <row r="482" ht="18.0" customHeight="1">
      <c r="C482" s="186"/>
      <c r="D482" s="186"/>
      <c r="E482" s="186"/>
      <c r="F482" s="186"/>
    </row>
    <row r="483" ht="18.0" customHeight="1">
      <c r="C483" s="186"/>
      <c r="D483" s="186"/>
      <c r="E483" s="186"/>
      <c r="F483" s="186"/>
    </row>
    <row r="484" ht="18.0" customHeight="1">
      <c r="C484" s="186"/>
      <c r="D484" s="186"/>
      <c r="E484" s="186"/>
      <c r="F484" s="186"/>
    </row>
    <row r="485" ht="18.0" customHeight="1">
      <c r="C485" s="186"/>
      <c r="D485" s="186"/>
      <c r="E485" s="186"/>
      <c r="F485" s="186"/>
    </row>
    <row r="486" ht="18.0" customHeight="1">
      <c r="C486" s="186"/>
      <c r="D486" s="186"/>
      <c r="E486" s="186"/>
      <c r="F486" s="186"/>
    </row>
    <row r="487" ht="18.0" customHeight="1">
      <c r="C487" s="186"/>
      <c r="D487" s="186"/>
      <c r="E487" s="186"/>
      <c r="F487" s="186"/>
    </row>
    <row r="488" ht="18.0" customHeight="1">
      <c r="C488" s="186"/>
      <c r="D488" s="186"/>
      <c r="E488" s="186"/>
      <c r="F488" s="186"/>
    </row>
    <row r="489" ht="18.0" customHeight="1">
      <c r="C489" s="186"/>
      <c r="D489" s="186"/>
      <c r="E489" s="186"/>
      <c r="F489" s="186"/>
    </row>
    <row r="490" ht="18.0" customHeight="1">
      <c r="C490" s="186"/>
      <c r="D490" s="186"/>
      <c r="E490" s="186"/>
      <c r="F490" s="186"/>
    </row>
    <row r="491" ht="18.0" customHeight="1">
      <c r="C491" s="186"/>
      <c r="D491" s="186"/>
      <c r="E491" s="186"/>
      <c r="F491" s="186"/>
    </row>
    <row r="492" ht="18.0" customHeight="1">
      <c r="C492" s="186"/>
      <c r="D492" s="186"/>
      <c r="E492" s="186"/>
      <c r="F492" s="186"/>
    </row>
    <row r="493" ht="18.0" customHeight="1">
      <c r="C493" s="186"/>
      <c r="D493" s="186"/>
      <c r="E493" s="186"/>
      <c r="F493" s="186"/>
    </row>
    <row r="494" ht="18.0" customHeight="1">
      <c r="C494" s="186"/>
      <c r="D494" s="186"/>
      <c r="E494" s="186"/>
      <c r="F494" s="186"/>
    </row>
    <row r="495" ht="18.0" customHeight="1">
      <c r="C495" s="186"/>
      <c r="D495" s="186"/>
      <c r="E495" s="186"/>
      <c r="F495" s="186"/>
    </row>
    <row r="496" ht="18.0" customHeight="1">
      <c r="C496" s="186"/>
      <c r="D496" s="186"/>
      <c r="E496" s="186"/>
      <c r="F496" s="186"/>
    </row>
    <row r="497" ht="18.0" customHeight="1">
      <c r="C497" s="186"/>
      <c r="D497" s="186"/>
      <c r="E497" s="186"/>
      <c r="F497" s="186"/>
    </row>
    <row r="498" ht="18.0" customHeight="1">
      <c r="C498" s="186"/>
      <c r="D498" s="186"/>
      <c r="E498" s="186"/>
      <c r="F498" s="186"/>
    </row>
    <row r="499" ht="18.0" customHeight="1">
      <c r="C499" s="186"/>
      <c r="D499" s="186"/>
      <c r="E499" s="186"/>
      <c r="F499" s="186"/>
    </row>
    <row r="500" ht="18.0" customHeight="1">
      <c r="C500" s="186"/>
      <c r="D500" s="186"/>
      <c r="E500" s="186"/>
      <c r="F500" s="186"/>
    </row>
    <row r="501" ht="18.0" customHeight="1">
      <c r="C501" s="186"/>
      <c r="D501" s="186"/>
      <c r="E501" s="186"/>
      <c r="F501" s="186"/>
    </row>
    <row r="502" ht="18.0" customHeight="1">
      <c r="C502" s="186"/>
      <c r="D502" s="186"/>
      <c r="E502" s="186"/>
      <c r="F502" s="186"/>
    </row>
    <row r="503" ht="18.0" customHeight="1">
      <c r="C503" s="186"/>
      <c r="D503" s="186"/>
      <c r="E503" s="186"/>
      <c r="F503" s="186"/>
    </row>
    <row r="504" ht="18.0" customHeight="1">
      <c r="C504" s="186"/>
      <c r="D504" s="186"/>
      <c r="E504" s="186"/>
      <c r="F504" s="186"/>
    </row>
    <row r="505" ht="18.0" customHeight="1">
      <c r="C505" s="186"/>
      <c r="D505" s="186"/>
      <c r="E505" s="186"/>
      <c r="F505" s="186"/>
    </row>
    <row r="506" ht="18.0" customHeight="1">
      <c r="C506" s="186"/>
      <c r="D506" s="186"/>
      <c r="E506" s="186"/>
      <c r="F506" s="186"/>
    </row>
    <row r="507" ht="18.0" customHeight="1">
      <c r="C507" s="186"/>
      <c r="D507" s="186"/>
      <c r="E507" s="186"/>
      <c r="F507" s="186"/>
    </row>
    <row r="508" ht="18.0" customHeight="1">
      <c r="C508" s="186"/>
      <c r="D508" s="186"/>
      <c r="E508" s="186"/>
      <c r="F508" s="186"/>
    </row>
    <row r="509" ht="18.0" customHeight="1">
      <c r="C509" s="186"/>
      <c r="D509" s="186"/>
      <c r="E509" s="186"/>
      <c r="F509" s="186"/>
    </row>
    <row r="510" ht="18.0" customHeight="1">
      <c r="C510" s="186"/>
      <c r="D510" s="186"/>
      <c r="E510" s="186"/>
      <c r="F510" s="186"/>
    </row>
    <row r="511" ht="18.0" customHeight="1">
      <c r="C511" s="186"/>
      <c r="D511" s="186"/>
      <c r="E511" s="186"/>
      <c r="F511" s="186"/>
    </row>
    <row r="512" ht="18.0" customHeight="1">
      <c r="C512" s="186"/>
      <c r="D512" s="186"/>
      <c r="E512" s="186"/>
      <c r="F512" s="186"/>
    </row>
    <row r="513" ht="18.0" customHeight="1">
      <c r="C513" s="186"/>
      <c r="D513" s="186"/>
      <c r="E513" s="186"/>
      <c r="F513" s="186"/>
    </row>
    <row r="514" ht="18.0" customHeight="1">
      <c r="C514" s="186"/>
      <c r="D514" s="186"/>
      <c r="E514" s="186"/>
      <c r="F514" s="186"/>
    </row>
    <row r="515" ht="18.0" customHeight="1">
      <c r="C515" s="186"/>
      <c r="D515" s="186"/>
      <c r="E515" s="186"/>
      <c r="F515" s="186"/>
    </row>
    <row r="516" ht="18.0" customHeight="1">
      <c r="C516" s="186"/>
      <c r="D516" s="186"/>
      <c r="E516" s="186"/>
      <c r="F516" s="186"/>
    </row>
    <row r="517" ht="18.0" customHeight="1">
      <c r="C517" s="186"/>
      <c r="D517" s="186"/>
      <c r="E517" s="186"/>
      <c r="F517" s="186"/>
    </row>
    <row r="518" ht="18.0" customHeight="1">
      <c r="C518" s="186"/>
      <c r="D518" s="186"/>
      <c r="E518" s="186"/>
      <c r="F518" s="186"/>
    </row>
    <row r="519" ht="18.0" customHeight="1">
      <c r="C519" s="186"/>
      <c r="D519" s="186"/>
      <c r="E519" s="186"/>
      <c r="F519" s="186"/>
    </row>
    <row r="520" ht="18.0" customHeight="1">
      <c r="C520" s="186"/>
      <c r="D520" s="186"/>
      <c r="E520" s="186"/>
      <c r="F520" s="186"/>
    </row>
    <row r="521" ht="18.0" customHeight="1">
      <c r="C521" s="186"/>
      <c r="D521" s="186"/>
      <c r="E521" s="186"/>
      <c r="F521" s="186"/>
    </row>
    <row r="522" ht="18.0" customHeight="1">
      <c r="C522" s="186"/>
      <c r="D522" s="186"/>
      <c r="E522" s="186"/>
      <c r="F522" s="186"/>
    </row>
    <row r="523" ht="18.0" customHeight="1">
      <c r="C523" s="186"/>
      <c r="D523" s="186"/>
      <c r="E523" s="186"/>
      <c r="F523" s="186"/>
    </row>
    <row r="524" ht="18.0" customHeight="1">
      <c r="C524" s="186"/>
      <c r="D524" s="186"/>
      <c r="E524" s="186"/>
      <c r="F524" s="186"/>
    </row>
    <row r="525" ht="18.0" customHeight="1">
      <c r="C525" s="186"/>
      <c r="D525" s="186"/>
      <c r="E525" s="186"/>
      <c r="F525" s="186"/>
    </row>
    <row r="526" ht="18.0" customHeight="1">
      <c r="C526" s="186"/>
      <c r="D526" s="186"/>
      <c r="E526" s="186"/>
      <c r="F526" s="186"/>
    </row>
    <row r="527" ht="18.0" customHeight="1">
      <c r="C527" s="186"/>
      <c r="D527" s="186"/>
      <c r="E527" s="186"/>
      <c r="F527" s="186"/>
    </row>
    <row r="528" ht="18.0" customHeight="1">
      <c r="C528" s="186"/>
      <c r="D528" s="186"/>
      <c r="E528" s="186"/>
      <c r="F528" s="186"/>
    </row>
    <row r="529" ht="18.0" customHeight="1">
      <c r="C529" s="186"/>
      <c r="D529" s="186"/>
      <c r="E529" s="186"/>
      <c r="F529" s="186"/>
    </row>
    <row r="530" ht="18.0" customHeight="1">
      <c r="C530" s="186"/>
      <c r="D530" s="186"/>
      <c r="E530" s="186"/>
      <c r="F530" s="186"/>
    </row>
    <row r="531" ht="18.0" customHeight="1">
      <c r="C531" s="186"/>
      <c r="D531" s="186"/>
      <c r="E531" s="186"/>
      <c r="F531" s="186"/>
    </row>
    <row r="532" ht="18.0" customHeight="1">
      <c r="C532" s="186"/>
      <c r="D532" s="186"/>
      <c r="E532" s="186"/>
      <c r="F532" s="186"/>
    </row>
    <row r="533" ht="18.0" customHeight="1">
      <c r="C533" s="186"/>
      <c r="D533" s="186"/>
      <c r="E533" s="186"/>
      <c r="F533" s="186"/>
    </row>
    <row r="534" ht="18.0" customHeight="1">
      <c r="C534" s="186"/>
      <c r="D534" s="186"/>
      <c r="E534" s="186"/>
      <c r="F534" s="186"/>
    </row>
    <row r="535" ht="18.0" customHeight="1">
      <c r="C535" s="186"/>
      <c r="D535" s="186"/>
      <c r="E535" s="186"/>
      <c r="F535" s="186"/>
    </row>
    <row r="536" ht="18.0" customHeight="1">
      <c r="C536" s="186"/>
      <c r="D536" s="186"/>
      <c r="E536" s="186"/>
      <c r="F536" s="186"/>
    </row>
    <row r="537" ht="18.0" customHeight="1">
      <c r="C537" s="186"/>
      <c r="D537" s="186"/>
      <c r="E537" s="186"/>
      <c r="F537" s="186"/>
    </row>
    <row r="538" ht="18.0" customHeight="1">
      <c r="C538" s="186"/>
      <c r="D538" s="186"/>
      <c r="E538" s="186"/>
      <c r="F538" s="186"/>
    </row>
    <row r="539" ht="18.0" customHeight="1">
      <c r="C539" s="186"/>
      <c r="D539" s="186"/>
      <c r="E539" s="186"/>
      <c r="F539" s="186"/>
    </row>
    <row r="540" ht="18.0" customHeight="1">
      <c r="C540" s="186"/>
      <c r="D540" s="186"/>
      <c r="E540" s="186"/>
      <c r="F540" s="186"/>
    </row>
    <row r="541" ht="18.0" customHeight="1">
      <c r="C541" s="186"/>
      <c r="D541" s="186"/>
      <c r="E541" s="186"/>
      <c r="F541" s="186"/>
    </row>
    <row r="542" ht="18.0" customHeight="1">
      <c r="C542" s="186"/>
      <c r="D542" s="186"/>
      <c r="E542" s="186"/>
      <c r="F542" s="186"/>
    </row>
    <row r="543" ht="18.0" customHeight="1">
      <c r="C543" s="186"/>
      <c r="D543" s="186"/>
      <c r="E543" s="186"/>
      <c r="F543" s="186"/>
    </row>
    <row r="544" ht="18.0" customHeight="1">
      <c r="C544" s="186"/>
      <c r="D544" s="186"/>
      <c r="E544" s="186"/>
      <c r="F544" s="186"/>
    </row>
    <row r="545" ht="18.0" customHeight="1">
      <c r="C545" s="186"/>
      <c r="D545" s="186"/>
      <c r="E545" s="186"/>
      <c r="F545" s="186"/>
    </row>
    <row r="546" ht="18.0" customHeight="1">
      <c r="C546" s="186"/>
      <c r="D546" s="186"/>
      <c r="E546" s="186"/>
      <c r="F546" s="186"/>
    </row>
    <row r="547" ht="18.0" customHeight="1">
      <c r="C547" s="186"/>
      <c r="D547" s="186"/>
      <c r="E547" s="186"/>
      <c r="F547" s="186"/>
    </row>
    <row r="548" ht="18.0" customHeight="1">
      <c r="C548" s="186"/>
      <c r="D548" s="186"/>
      <c r="E548" s="186"/>
      <c r="F548" s="186"/>
    </row>
    <row r="549" ht="18.0" customHeight="1">
      <c r="C549" s="186"/>
      <c r="D549" s="186"/>
      <c r="E549" s="186"/>
      <c r="F549" s="186"/>
    </row>
    <row r="550" ht="18.0" customHeight="1">
      <c r="C550" s="186"/>
      <c r="D550" s="186"/>
      <c r="E550" s="186"/>
      <c r="F550" s="186"/>
    </row>
    <row r="551" ht="18.0" customHeight="1">
      <c r="C551" s="186"/>
      <c r="D551" s="186"/>
      <c r="E551" s="186"/>
      <c r="F551" s="186"/>
    </row>
    <row r="552" ht="18.0" customHeight="1">
      <c r="C552" s="186"/>
      <c r="D552" s="186"/>
      <c r="E552" s="186"/>
      <c r="F552" s="186"/>
    </row>
    <row r="553" ht="18.0" customHeight="1">
      <c r="C553" s="186"/>
      <c r="D553" s="186"/>
      <c r="E553" s="186"/>
      <c r="F553" s="186"/>
    </row>
    <row r="554" ht="18.0" customHeight="1">
      <c r="C554" s="186"/>
      <c r="D554" s="186"/>
      <c r="E554" s="186"/>
      <c r="F554" s="186"/>
    </row>
    <row r="555" ht="18.0" customHeight="1">
      <c r="C555" s="186"/>
      <c r="D555" s="186"/>
      <c r="E555" s="186"/>
      <c r="F555" s="186"/>
    </row>
    <row r="556" ht="18.0" customHeight="1">
      <c r="C556" s="186"/>
      <c r="D556" s="186"/>
      <c r="E556" s="186"/>
      <c r="F556" s="186"/>
    </row>
    <row r="557" ht="18.0" customHeight="1">
      <c r="C557" s="186"/>
      <c r="D557" s="186"/>
      <c r="E557" s="186"/>
      <c r="F557" s="186"/>
    </row>
    <row r="558" ht="18.0" customHeight="1">
      <c r="C558" s="186"/>
      <c r="D558" s="186"/>
      <c r="E558" s="186"/>
      <c r="F558" s="186"/>
    </row>
    <row r="559" ht="18.0" customHeight="1">
      <c r="C559" s="186"/>
      <c r="D559" s="186"/>
      <c r="E559" s="186"/>
      <c r="F559" s="186"/>
    </row>
    <row r="560" ht="18.0" customHeight="1">
      <c r="C560" s="186"/>
      <c r="D560" s="186"/>
      <c r="E560" s="186"/>
      <c r="F560" s="186"/>
    </row>
    <row r="561" ht="18.0" customHeight="1">
      <c r="C561" s="186"/>
      <c r="D561" s="186"/>
      <c r="E561" s="186"/>
      <c r="F561" s="186"/>
    </row>
    <row r="562" ht="18.0" customHeight="1">
      <c r="C562" s="186"/>
      <c r="D562" s="186"/>
      <c r="E562" s="186"/>
      <c r="F562" s="186"/>
    </row>
    <row r="563" ht="18.0" customHeight="1">
      <c r="C563" s="186"/>
      <c r="D563" s="186"/>
      <c r="E563" s="186"/>
      <c r="F563" s="186"/>
    </row>
    <row r="564" ht="18.0" customHeight="1">
      <c r="C564" s="186"/>
      <c r="D564" s="186"/>
      <c r="E564" s="186"/>
      <c r="F564" s="186"/>
    </row>
    <row r="565" ht="18.0" customHeight="1">
      <c r="C565" s="186"/>
      <c r="D565" s="186"/>
      <c r="E565" s="186"/>
      <c r="F565" s="186"/>
    </row>
    <row r="566" ht="18.0" customHeight="1">
      <c r="C566" s="186"/>
      <c r="D566" s="186"/>
      <c r="E566" s="186"/>
      <c r="F566" s="186"/>
    </row>
    <row r="567" ht="18.0" customHeight="1">
      <c r="C567" s="186"/>
      <c r="D567" s="186"/>
      <c r="E567" s="186"/>
      <c r="F567" s="186"/>
    </row>
    <row r="568" ht="18.0" customHeight="1">
      <c r="C568" s="186"/>
      <c r="D568" s="186"/>
      <c r="E568" s="186"/>
      <c r="F568" s="186"/>
    </row>
    <row r="569" ht="18.0" customHeight="1">
      <c r="C569" s="186"/>
      <c r="D569" s="186"/>
      <c r="E569" s="186"/>
      <c r="F569" s="186"/>
    </row>
    <row r="570" ht="18.0" customHeight="1">
      <c r="C570" s="186"/>
      <c r="D570" s="186"/>
      <c r="E570" s="186"/>
      <c r="F570" s="186"/>
    </row>
    <row r="571" ht="18.0" customHeight="1">
      <c r="C571" s="186"/>
      <c r="D571" s="186"/>
      <c r="E571" s="186"/>
      <c r="F571" s="186"/>
    </row>
    <row r="572" ht="18.0" customHeight="1">
      <c r="C572" s="186"/>
      <c r="D572" s="186"/>
      <c r="E572" s="186"/>
      <c r="F572" s="186"/>
    </row>
    <row r="573" ht="18.0" customHeight="1">
      <c r="C573" s="186"/>
      <c r="D573" s="186"/>
      <c r="E573" s="186"/>
      <c r="F573" s="186"/>
    </row>
    <row r="574" ht="18.0" customHeight="1">
      <c r="C574" s="186"/>
      <c r="D574" s="186"/>
      <c r="E574" s="186"/>
      <c r="F574" s="186"/>
    </row>
    <row r="575" ht="18.0" customHeight="1">
      <c r="C575" s="186"/>
      <c r="D575" s="186"/>
      <c r="E575" s="186"/>
      <c r="F575" s="186"/>
    </row>
    <row r="576" ht="18.0" customHeight="1">
      <c r="C576" s="186"/>
      <c r="D576" s="186"/>
      <c r="E576" s="186"/>
      <c r="F576" s="186"/>
    </row>
    <row r="577" ht="18.0" customHeight="1">
      <c r="C577" s="186"/>
      <c r="D577" s="186"/>
      <c r="E577" s="186"/>
      <c r="F577" s="186"/>
    </row>
    <row r="578" ht="18.0" customHeight="1">
      <c r="C578" s="186"/>
      <c r="D578" s="186"/>
      <c r="E578" s="186"/>
      <c r="F578" s="186"/>
    </row>
    <row r="579" ht="18.0" customHeight="1">
      <c r="C579" s="186"/>
      <c r="D579" s="186"/>
      <c r="E579" s="186"/>
      <c r="F579" s="186"/>
    </row>
    <row r="580" ht="18.0" customHeight="1">
      <c r="C580" s="186"/>
      <c r="D580" s="186"/>
      <c r="E580" s="186"/>
      <c r="F580" s="186"/>
    </row>
    <row r="581" ht="18.0" customHeight="1">
      <c r="C581" s="186"/>
      <c r="D581" s="186"/>
      <c r="E581" s="186"/>
      <c r="F581" s="186"/>
    </row>
    <row r="582" ht="18.0" customHeight="1">
      <c r="C582" s="186"/>
      <c r="D582" s="186"/>
      <c r="E582" s="186"/>
      <c r="F582" s="186"/>
    </row>
    <row r="583" ht="18.0" customHeight="1">
      <c r="C583" s="186"/>
      <c r="D583" s="186"/>
      <c r="E583" s="186"/>
      <c r="F583" s="186"/>
    </row>
    <row r="584" ht="18.0" customHeight="1">
      <c r="C584" s="186"/>
      <c r="D584" s="186"/>
      <c r="E584" s="186"/>
      <c r="F584" s="186"/>
    </row>
    <row r="585" ht="18.0" customHeight="1">
      <c r="C585" s="186"/>
      <c r="D585" s="186"/>
      <c r="E585" s="186"/>
      <c r="F585" s="186"/>
    </row>
    <row r="586" ht="18.0" customHeight="1">
      <c r="C586" s="186"/>
      <c r="D586" s="186"/>
      <c r="E586" s="186"/>
      <c r="F586" s="186"/>
    </row>
    <row r="587" ht="18.0" customHeight="1">
      <c r="C587" s="186"/>
      <c r="D587" s="186"/>
      <c r="E587" s="186"/>
      <c r="F587" s="186"/>
    </row>
    <row r="588" ht="18.0" customHeight="1">
      <c r="C588" s="186"/>
      <c r="D588" s="186"/>
      <c r="E588" s="186"/>
      <c r="F588" s="186"/>
    </row>
    <row r="589" ht="18.0" customHeight="1">
      <c r="C589" s="186"/>
      <c r="D589" s="186"/>
      <c r="E589" s="186"/>
      <c r="F589" s="186"/>
    </row>
    <row r="590" ht="18.0" customHeight="1">
      <c r="C590" s="186"/>
      <c r="D590" s="186"/>
      <c r="E590" s="186"/>
      <c r="F590" s="186"/>
    </row>
    <row r="591" ht="18.0" customHeight="1">
      <c r="C591" s="186"/>
      <c r="D591" s="186"/>
      <c r="E591" s="186"/>
      <c r="F591" s="186"/>
    </row>
    <row r="592" ht="18.0" customHeight="1">
      <c r="C592" s="186"/>
      <c r="D592" s="186"/>
      <c r="E592" s="186"/>
      <c r="F592" s="186"/>
    </row>
    <row r="593" ht="18.0" customHeight="1">
      <c r="C593" s="186"/>
      <c r="D593" s="186"/>
      <c r="E593" s="186"/>
      <c r="F593" s="186"/>
    </row>
    <row r="594" ht="18.0" customHeight="1">
      <c r="C594" s="186"/>
      <c r="D594" s="186"/>
      <c r="E594" s="186"/>
      <c r="F594" s="186"/>
    </row>
    <row r="595" ht="18.0" customHeight="1">
      <c r="C595" s="186"/>
      <c r="D595" s="186"/>
      <c r="E595" s="186"/>
      <c r="F595" s="186"/>
    </row>
    <row r="596" ht="18.0" customHeight="1">
      <c r="C596" s="186"/>
      <c r="D596" s="186"/>
      <c r="E596" s="186"/>
      <c r="F596" s="186"/>
    </row>
    <row r="597" ht="18.0" customHeight="1">
      <c r="C597" s="186"/>
      <c r="D597" s="186"/>
      <c r="E597" s="186"/>
      <c r="F597" s="186"/>
    </row>
    <row r="598" ht="18.0" customHeight="1">
      <c r="C598" s="186"/>
      <c r="D598" s="186"/>
      <c r="E598" s="186"/>
      <c r="F598" s="186"/>
    </row>
    <row r="599" ht="18.0" customHeight="1">
      <c r="C599" s="186"/>
      <c r="D599" s="186"/>
      <c r="E599" s="186"/>
      <c r="F599" s="186"/>
    </row>
    <row r="600" ht="18.0" customHeight="1">
      <c r="C600" s="186"/>
      <c r="D600" s="186"/>
      <c r="E600" s="186"/>
      <c r="F600" s="186"/>
    </row>
    <row r="601" ht="18.0" customHeight="1">
      <c r="C601" s="186"/>
      <c r="D601" s="186"/>
      <c r="E601" s="186"/>
      <c r="F601" s="186"/>
    </row>
    <row r="602" ht="18.0" customHeight="1">
      <c r="C602" s="186"/>
      <c r="D602" s="186"/>
      <c r="E602" s="186"/>
      <c r="F602" s="186"/>
    </row>
    <row r="603" ht="18.0" customHeight="1">
      <c r="C603" s="186"/>
      <c r="D603" s="186"/>
      <c r="E603" s="186"/>
      <c r="F603" s="186"/>
    </row>
    <row r="604" ht="18.0" customHeight="1">
      <c r="C604" s="186"/>
      <c r="D604" s="186"/>
      <c r="E604" s="186"/>
      <c r="F604" s="186"/>
    </row>
    <row r="605" ht="18.0" customHeight="1">
      <c r="C605" s="186"/>
      <c r="D605" s="186"/>
      <c r="E605" s="186"/>
      <c r="F605" s="186"/>
    </row>
    <row r="606" ht="18.0" customHeight="1">
      <c r="C606" s="186"/>
      <c r="D606" s="186"/>
      <c r="E606" s="186"/>
      <c r="F606" s="186"/>
    </row>
    <row r="607" ht="18.0" customHeight="1">
      <c r="C607" s="186"/>
      <c r="D607" s="186"/>
      <c r="E607" s="186"/>
      <c r="F607" s="186"/>
    </row>
    <row r="608" ht="18.0" customHeight="1">
      <c r="C608" s="186"/>
      <c r="D608" s="186"/>
      <c r="E608" s="186"/>
      <c r="F608" s="186"/>
    </row>
    <row r="609" ht="18.0" customHeight="1">
      <c r="C609" s="186"/>
      <c r="D609" s="186"/>
      <c r="E609" s="186"/>
      <c r="F609" s="186"/>
    </row>
    <row r="610" ht="18.0" customHeight="1">
      <c r="C610" s="186"/>
      <c r="D610" s="186"/>
      <c r="E610" s="186"/>
      <c r="F610" s="186"/>
    </row>
    <row r="611" ht="18.0" customHeight="1">
      <c r="C611" s="186"/>
      <c r="D611" s="186"/>
      <c r="E611" s="186"/>
      <c r="F611" s="186"/>
    </row>
    <row r="612" ht="18.0" customHeight="1">
      <c r="C612" s="186"/>
      <c r="D612" s="186"/>
      <c r="E612" s="186"/>
      <c r="F612" s="186"/>
    </row>
    <row r="613" ht="18.0" customHeight="1">
      <c r="C613" s="186"/>
      <c r="D613" s="186"/>
      <c r="E613" s="186"/>
      <c r="F613" s="186"/>
    </row>
    <row r="614" ht="18.0" customHeight="1">
      <c r="C614" s="186"/>
      <c r="D614" s="186"/>
      <c r="E614" s="186"/>
      <c r="F614" s="186"/>
    </row>
    <row r="615" ht="18.0" customHeight="1">
      <c r="C615" s="186"/>
      <c r="D615" s="186"/>
      <c r="E615" s="186"/>
      <c r="F615" s="186"/>
    </row>
    <row r="616" ht="18.0" customHeight="1">
      <c r="C616" s="186"/>
      <c r="D616" s="186"/>
      <c r="E616" s="186"/>
      <c r="F616" s="186"/>
    </row>
    <row r="617" ht="18.0" customHeight="1">
      <c r="C617" s="186"/>
      <c r="D617" s="186"/>
      <c r="E617" s="186"/>
      <c r="F617" s="186"/>
    </row>
    <row r="618" ht="18.0" customHeight="1">
      <c r="C618" s="186"/>
      <c r="D618" s="186"/>
      <c r="E618" s="186"/>
      <c r="F618" s="186"/>
    </row>
    <row r="619" ht="18.0" customHeight="1">
      <c r="C619" s="186"/>
      <c r="D619" s="186"/>
      <c r="E619" s="186"/>
      <c r="F619" s="186"/>
    </row>
    <row r="620" ht="18.0" customHeight="1">
      <c r="C620" s="186"/>
      <c r="D620" s="186"/>
      <c r="E620" s="186"/>
      <c r="F620" s="186"/>
    </row>
    <row r="621" ht="18.0" customHeight="1">
      <c r="C621" s="186"/>
      <c r="D621" s="186"/>
      <c r="E621" s="186"/>
      <c r="F621" s="186"/>
    </row>
    <row r="622" ht="18.0" customHeight="1">
      <c r="C622" s="186"/>
      <c r="D622" s="186"/>
      <c r="E622" s="186"/>
      <c r="F622" s="186"/>
    </row>
    <row r="623" ht="18.0" customHeight="1">
      <c r="C623" s="186"/>
      <c r="D623" s="186"/>
      <c r="E623" s="186"/>
      <c r="F623" s="186"/>
    </row>
    <row r="624" ht="18.0" customHeight="1">
      <c r="C624" s="186"/>
      <c r="D624" s="186"/>
      <c r="E624" s="186"/>
      <c r="F624" s="186"/>
    </row>
    <row r="625" ht="18.0" customHeight="1">
      <c r="C625" s="186"/>
      <c r="D625" s="186"/>
      <c r="E625" s="186"/>
      <c r="F625" s="186"/>
    </row>
    <row r="626" ht="18.0" customHeight="1">
      <c r="C626" s="186"/>
      <c r="D626" s="186"/>
      <c r="E626" s="186"/>
      <c r="F626" s="186"/>
    </row>
    <row r="627" ht="18.0" customHeight="1">
      <c r="C627" s="186"/>
      <c r="D627" s="186"/>
      <c r="E627" s="186"/>
      <c r="F627" s="186"/>
    </row>
    <row r="628" ht="18.0" customHeight="1">
      <c r="C628" s="186"/>
      <c r="D628" s="186"/>
      <c r="E628" s="186"/>
      <c r="F628" s="186"/>
    </row>
    <row r="629" ht="18.0" customHeight="1">
      <c r="C629" s="186"/>
      <c r="D629" s="186"/>
      <c r="E629" s="186"/>
      <c r="F629" s="186"/>
    </row>
    <row r="630" ht="18.0" customHeight="1">
      <c r="C630" s="186"/>
      <c r="D630" s="186"/>
      <c r="E630" s="186"/>
      <c r="F630" s="186"/>
    </row>
    <row r="631" ht="18.0" customHeight="1">
      <c r="C631" s="186"/>
      <c r="D631" s="186"/>
      <c r="E631" s="186"/>
      <c r="F631" s="186"/>
    </row>
    <row r="632" ht="18.0" customHeight="1">
      <c r="C632" s="186"/>
      <c r="D632" s="186"/>
      <c r="E632" s="186"/>
      <c r="F632" s="186"/>
    </row>
    <row r="633" ht="18.0" customHeight="1">
      <c r="C633" s="186"/>
      <c r="D633" s="186"/>
      <c r="E633" s="186"/>
      <c r="F633" s="186"/>
    </row>
    <row r="634" ht="18.0" customHeight="1">
      <c r="C634" s="186"/>
      <c r="D634" s="186"/>
      <c r="E634" s="186"/>
      <c r="F634" s="186"/>
    </row>
    <row r="635" ht="18.0" customHeight="1">
      <c r="C635" s="186"/>
      <c r="D635" s="186"/>
      <c r="E635" s="186"/>
      <c r="F635" s="186"/>
    </row>
    <row r="636" ht="18.0" customHeight="1">
      <c r="C636" s="186"/>
      <c r="D636" s="186"/>
      <c r="E636" s="186"/>
      <c r="F636" s="186"/>
    </row>
    <row r="637" ht="18.0" customHeight="1">
      <c r="C637" s="186"/>
      <c r="D637" s="186"/>
      <c r="E637" s="186"/>
      <c r="F637" s="186"/>
    </row>
    <row r="638" ht="18.0" customHeight="1">
      <c r="C638" s="186"/>
      <c r="D638" s="186"/>
      <c r="E638" s="186"/>
      <c r="F638" s="186"/>
    </row>
    <row r="639" ht="18.0" customHeight="1">
      <c r="C639" s="186"/>
      <c r="D639" s="186"/>
      <c r="E639" s="186"/>
      <c r="F639" s="186"/>
    </row>
    <row r="640" ht="18.0" customHeight="1">
      <c r="C640" s="186"/>
      <c r="D640" s="186"/>
      <c r="E640" s="186"/>
      <c r="F640" s="186"/>
    </row>
    <row r="641" ht="18.0" customHeight="1">
      <c r="C641" s="186"/>
      <c r="D641" s="186"/>
      <c r="E641" s="186"/>
      <c r="F641" s="186"/>
    </row>
    <row r="642" ht="18.0" customHeight="1">
      <c r="C642" s="186"/>
      <c r="D642" s="186"/>
      <c r="E642" s="186"/>
      <c r="F642" s="186"/>
    </row>
    <row r="643" ht="18.0" customHeight="1">
      <c r="C643" s="186"/>
      <c r="D643" s="186"/>
      <c r="E643" s="186"/>
      <c r="F643" s="186"/>
    </row>
    <row r="644" ht="18.0" customHeight="1">
      <c r="C644" s="186"/>
      <c r="D644" s="186"/>
      <c r="E644" s="186"/>
      <c r="F644" s="186"/>
    </row>
    <row r="645" ht="18.0" customHeight="1">
      <c r="C645" s="186"/>
      <c r="D645" s="186"/>
      <c r="E645" s="186"/>
      <c r="F645" s="186"/>
    </row>
    <row r="646" ht="18.0" customHeight="1">
      <c r="C646" s="186"/>
      <c r="D646" s="186"/>
      <c r="E646" s="186"/>
      <c r="F646" s="186"/>
    </row>
    <row r="647" ht="18.0" customHeight="1">
      <c r="C647" s="186"/>
      <c r="D647" s="186"/>
      <c r="E647" s="186"/>
      <c r="F647" s="186"/>
    </row>
    <row r="648" ht="18.0" customHeight="1">
      <c r="C648" s="186"/>
      <c r="D648" s="186"/>
      <c r="E648" s="186"/>
      <c r="F648" s="186"/>
    </row>
    <row r="649" ht="18.0" customHeight="1">
      <c r="C649" s="186"/>
      <c r="D649" s="186"/>
      <c r="E649" s="186"/>
      <c r="F649" s="186"/>
    </row>
    <row r="650" ht="18.0" customHeight="1">
      <c r="C650" s="186"/>
      <c r="D650" s="186"/>
      <c r="E650" s="186"/>
      <c r="F650" s="186"/>
    </row>
    <row r="651" ht="18.0" customHeight="1">
      <c r="C651" s="186"/>
      <c r="D651" s="186"/>
      <c r="E651" s="186"/>
      <c r="F651" s="186"/>
    </row>
    <row r="652" ht="18.0" customHeight="1">
      <c r="C652" s="186"/>
      <c r="D652" s="186"/>
      <c r="E652" s="186"/>
      <c r="F652" s="186"/>
    </row>
    <row r="653" ht="18.0" customHeight="1">
      <c r="C653" s="186"/>
      <c r="D653" s="186"/>
      <c r="E653" s="186"/>
      <c r="F653" s="186"/>
    </row>
    <row r="654" ht="18.0" customHeight="1">
      <c r="C654" s="186"/>
      <c r="D654" s="186"/>
      <c r="E654" s="186"/>
      <c r="F654" s="186"/>
    </row>
    <row r="655" ht="18.0" customHeight="1">
      <c r="C655" s="186"/>
      <c r="D655" s="186"/>
      <c r="E655" s="186"/>
      <c r="F655" s="186"/>
    </row>
    <row r="656" ht="18.0" customHeight="1">
      <c r="C656" s="186"/>
      <c r="D656" s="186"/>
      <c r="E656" s="186"/>
      <c r="F656" s="186"/>
    </row>
    <row r="657" ht="18.0" customHeight="1">
      <c r="C657" s="186"/>
      <c r="D657" s="186"/>
      <c r="E657" s="186"/>
      <c r="F657" s="186"/>
    </row>
    <row r="658" ht="18.0" customHeight="1">
      <c r="C658" s="186"/>
      <c r="D658" s="186"/>
      <c r="E658" s="186"/>
      <c r="F658" s="186"/>
    </row>
    <row r="659" ht="18.0" customHeight="1">
      <c r="C659" s="186"/>
      <c r="D659" s="186"/>
      <c r="E659" s="186"/>
      <c r="F659" s="186"/>
    </row>
    <row r="660" ht="18.0" customHeight="1">
      <c r="C660" s="186"/>
      <c r="D660" s="186"/>
      <c r="E660" s="186"/>
      <c r="F660" s="186"/>
    </row>
    <row r="661" ht="18.0" customHeight="1">
      <c r="C661" s="186"/>
      <c r="D661" s="186"/>
      <c r="E661" s="186"/>
      <c r="F661" s="186"/>
    </row>
    <row r="662" ht="18.0" customHeight="1">
      <c r="C662" s="186"/>
      <c r="D662" s="186"/>
      <c r="E662" s="186"/>
      <c r="F662" s="186"/>
    </row>
    <row r="663" ht="18.0" customHeight="1">
      <c r="C663" s="186"/>
      <c r="D663" s="186"/>
      <c r="E663" s="186"/>
      <c r="F663" s="186"/>
    </row>
    <row r="664" ht="18.0" customHeight="1">
      <c r="C664" s="186"/>
      <c r="D664" s="186"/>
      <c r="E664" s="186"/>
      <c r="F664" s="186"/>
    </row>
    <row r="665" ht="18.0" customHeight="1">
      <c r="C665" s="186"/>
      <c r="D665" s="186"/>
      <c r="E665" s="186"/>
      <c r="F665" s="186"/>
    </row>
    <row r="666" ht="18.0" customHeight="1">
      <c r="C666" s="186"/>
      <c r="D666" s="186"/>
      <c r="E666" s="186"/>
      <c r="F666" s="186"/>
    </row>
    <row r="667" ht="18.0" customHeight="1">
      <c r="C667" s="186"/>
      <c r="D667" s="186"/>
      <c r="E667" s="186"/>
      <c r="F667" s="186"/>
    </row>
    <row r="668" ht="18.0" customHeight="1">
      <c r="C668" s="186"/>
      <c r="D668" s="186"/>
      <c r="E668" s="186"/>
      <c r="F668" s="186"/>
    </row>
    <row r="669" ht="18.0" customHeight="1">
      <c r="C669" s="186"/>
      <c r="D669" s="186"/>
      <c r="E669" s="186"/>
      <c r="F669" s="186"/>
    </row>
    <row r="670" ht="18.0" customHeight="1">
      <c r="C670" s="186"/>
      <c r="D670" s="186"/>
      <c r="E670" s="186"/>
      <c r="F670" s="186"/>
    </row>
    <row r="671" ht="18.0" customHeight="1">
      <c r="C671" s="186"/>
      <c r="D671" s="186"/>
      <c r="E671" s="186"/>
      <c r="F671" s="186"/>
    </row>
    <row r="672" ht="18.0" customHeight="1">
      <c r="C672" s="186"/>
      <c r="D672" s="186"/>
      <c r="E672" s="186"/>
      <c r="F672" s="186"/>
    </row>
    <row r="673" ht="18.0" customHeight="1">
      <c r="C673" s="186"/>
      <c r="D673" s="186"/>
      <c r="E673" s="186"/>
      <c r="F673" s="186"/>
    </row>
    <row r="674" ht="18.0" customHeight="1">
      <c r="C674" s="186"/>
      <c r="D674" s="186"/>
      <c r="E674" s="186"/>
      <c r="F674" s="186"/>
    </row>
    <row r="675" ht="18.0" customHeight="1">
      <c r="C675" s="186"/>
      <c r="D675" s="186"/>
      <c r="E675" s="186"/>
      <c r="F675" s="186"/>
    </row>
    <row r="676" ht="18.0" customHeight="1">
      <c r="C676" s="186"/>
      <c r="D676" s="186"/>
      <c r="E676" s="186"/>
      <c r="F676" s="186"/>
    </row>
    <row r="677" ht="18.0" customHeight="1">
      <c r="C677" s="186"/>
      <c r="D677" s="186"/>
      <c r="E677" s="186"/>
      <c r="F677" s="186"/>
    </row>
    <row r="678" ht="18.0" customHeight="1">
      <c r="C678" s="186"/>
      <c r="D678" s="186"/>
      <c r="E678" s="186"/>
      <c r="F678" s="186"/>
    </row>
    <row r="679" ht="18.0" customHeight="1">
      <c r="C679" s="186"/>
      <c r="D679" s="186"/>
      <c r="E679" s="186"/>
      <c r="F679" s="186"/>
    </row>
    <row r="680" ht="18.0" customHeight="1">
      <c r="C680" s="186"/>
      <c r="D680" s="186"/>
      <c r="E680" s="186"/>
      <c r="F680" s="186"/>
    </row>
    <row r="681" ht="18.0" customHeight="1">
      <c r="C681" s="186"/>
      <c r="D681" s="186"/>
      <c r="E681" s="186"/>
      <c r="F681" s="186"/>
    </row>
    <row r="682" ht="18.0" customHeight="1">
      <c r="C682" s="186"/>
      <c r="D682" s="186"/>
      <c r="E682" s="186"/>
      <c r="F682" s="186"/>
    </row>
    <row r="683" ht="18.0" customHeight="1">
      <c r="C683" s="186"/>
      <c r="D683" s="186"/>
      <c r="E683" s="186"/>
      <c r="F683" s="186"/>
    </row>
    <row r="684" ht="18.0" customHeight="1">
      <c r="C684" s="186"/>
      <c r="D684" s="186"/>
      <c r="E684" s="186"/>
      <c r="F684" s="186"/>
    </row>
    <row r="685" ht="18.0" customHeight="1">
      <c r="C685" s="186"/>
      <c r="D685" s="186"/>
      <c r="E685" s="186"/>
      <c r="F685" s="186"/>
    </row>
    <row r="686" ht="18.0" customHeight="1">
      <c r="C686" s="186"/>
      <c r="D686" s="186"/>
      <c r="E686" s="186"/>
      <c r="F686" s="186"/>
    </row>
    <row r="687" ht="18.0" customHeight="1">
      <c r="C687" s="186"/>
      <c r="D687" s="186"/>
      <c r="E687" s="186"/>
      <c r="F687" s="186"/>
    </row>
    <row r="688" ht="18.0" customHeight="1">
      <c r="C688" s="186"/>
      <c r="D688" s="186"/>
      <c r="E688" s="186"/>
      <c r="F688" s="186"/>
    </row>
    <row r="689" ht="18.0" customHeight="1">
      <c r="C689" s="186"/>
      <c r="D689" s="186"/>
      <c r="E689" s="186"/>
      <c r="F689" s="186"/>
    </row>
    <row r="690" ht="18.0" customHeight="1">
      <c r="C690" s="186"/>
      <c r="D690" s="186"/>
      <c r="E690" s="186"/>
      <c r="F690" s="186"/>
    </row>
    <row r="691" ht="18.0" customHeight="1">
      <c r="C691" s="186"/>
      <c r="D691" s="186"/>
      <c r="E691" s="186"/>
      <c r="F691" s="186"/>
    </row>
    <row r="692" ht="18.0" customHeight="1">
      <c r="C692" s="186"/>
      <c r="D692" s="186"/>
      <c r="E692" s="186"/>
      <c r="F692" s="186"/>
    </row>
    <row r="693" ht="18.0" customHeight="1">
      <c r="C693" s="186"/>
      <c r="D693" s="186"/>
      <c r="E693" s="186"/>
      <c r="F693" s="186"/>
    </row>
    <row r="694" ht="18.0" customHeight="1">
      <c r="C694" s="186"/>
      <c r="D694" s="186"/>
      <c r="E694" s="186"/>
      <c r="F694" s="186"/>
    </row>
    <row r="695" ht="18.0" customHeight="1">
      <c r="C695" s="186"/>
      <c r="D695" s="186"/>
      <c r="E695" s="186"/>
      <c r="F695" s="186"/>
    </row>
    <row r="696" ht="18.0" customHeight="1">
      <c r="C696" s="186"/>
      <c r="D696" s="186"/>
      <c r="E696" s="186"/>
      <c r="F696" s="186"/>
    </row>
    <row r="697" ht="18.0" customHeight="1">
      <c r="C697" s="186"/>
      <c r="D697" s="186"/>
      <c r="E697" s="186"/>
      <c r="F697" s="186"/>
    </row>
    <row r="698" ht="18.0" customHeight="1">
      <c r="C698" s="186"/>
      <c r="D698" s="186"/>
      <c r="E698" s="186"/>
      <c r="F698" s="186"/>
    </row>
    <row r="699" ht="18.0" customHeight="1">
      <c r="C699" s="186"/>
      <c r="D699" s="186"/>
      <c r="E699" s="186"/>
      <c r="F699" s="186"/>
    </row>
    <row r="700" ht="18.0" customHeight="1">
      <c r="C700" s="186"/>
      <c r="D700" s="186"/>
      <c r="E700" s="186"/>
      <c r="F700" s="186"/>
    </row>
    <row r="701" ht="18.0" customHeight="1">
      <c r="C701" s="186"/>
      <c r="D701" s="186"/>
      <c r="E701" s="186"/>
      <c r="F701" s="186"/>
    </row>
    <row r="702" ht="18.0" customHeight="1">
      <c r="C702" s="186"/>
      <c r="D702" s="186"/>
      <c r="E702" s="186"/>
      <c r="F702" s="186"/>
    </row>
    <row r="703" ht="18.0" customHeight="1">
      <c r="C703" s="186"/>
      <c r="D703" s="186"/>
      <c r="E703" s="186"/>
      <c r="F703" s="186"/>
    </row>
    <row r="704" ht="18.0" customHeight="1">
      <c r="C704" s="186"/>
      <c r="D704" s="186"/>
      <c r="E704" s="186"/>
      <c r="F704" s="186"/>
    </row>
    <row r="705" ht="18.0" customHeight="1">
      <c r="C705" s="186"/>
      <c r="D705" s="186"/>
      <c r="E705" s="186"/>
      <c r="F705" s="186"/>
    </row>
    <row r="706" ht="18.0" customHeight="1">
      <c r="C706" s="186"/>
      <c r="D706" s="186"/>
      <c r="E706" s="186"/>
      <c r="F706" s="186"/>
    </row>
    <row r="707" ht="18.0" customHeight="1">
      <c r="C707" s="186"/>
      <c r="D707" s="186"/>
      <c r="E707" s="186"/>
      <c r="F707" s="186"/>
    </row>
    <row r="708" ht="18.0" customHeight="1">
      <c r="C708" s="186"/>
      <c r="D708" s="186"/>
      <c r="E708" s="186"/>
      <c r="F708" s="186"/>
    </row>
    <row r="709" ht="18.0" customHeight="1">
      <c r="C709" s="186"/>
      <c r="D709" s="186"/>
      <c r="E709" s="186"/>
      <c r="F709" s="186"/>
    </row>
    <row r="710" ht="18.0" customHeight="1">
      <c r="C710" s="186"/>
      <c r="D710" s="186"/>
      <c r="E710" s="186"/>
      <c r="F710" s="186"/>
    </row>
    <row r="711" ht="18.0" customHeight="1">
      <c r="C711" s="186"/>
      <c r="D711" s="186"/>
      <c r="E711" s="186"/>
      <c r="F711" s="186"/>
    </row>
    <row r="712" ht="18.0" customHeight="1">
      <c r="C712" s="186"/>
      <c r="D712" s="186"/>
      <c r="E712" s="186"/>
      <c r="F712" s="186"/>
    </row>
    <row r="713" ht="18.0" customHeight="1">
      <c r="C713" s="186"/>
      <c r="D713" s="186"/>
      <c r="E713" s="186"/>
      <c r="F713" s="186"/>
    </row>
    <row r="714" ht="18.0" customHeight="1">
      <c r="C714" s="186"/>
      <c r="D714" s="186"/>
      <c r="E714" s="186"/>
      <c r="F714" s="186"/>
    </row>
    <row r="715" ht="18.0" customHeight="1">
      <c r="C715" s="186"/>
      <c r="D715" s="186"/>
      <c r="E715" s="186"/>
      <c r="F715" s="186"/>
    </row>
    <row r="716" ht="18.0" customHeight="1">
      <c r="C716" s="186"/>
      <c r="D716" s="186"/>
      <c r="E716" s="186"/>
      <c r="F716" s="186"/>
    </row>
    <row r="717" ht="18.0" customHeight="1">
      <c r="C717" s="186"/>
      <c r="D717" s="186"/>
      <c r="E717" s="186"/>
      <c r="F717" s="186"/>
    </row>
    <row r="718" ht="18.0" customHeight="1">
      <c r="C718" s="186"/>
      <c r="D718" s="186"/>
      <c r="E718" s="186"/>
      <c r="F718" s="186"/>
    </row>
    <row r="719" ht="18.0" customHeight="1">
      <c r="C719" s="186"/>
      <c r="D719" s="186"/>
      <c r="E719" s="186"/>
      <c r="F719" s="186"/>
    </row>
    <row r="720" ht="18.0" customHeight="1">
      <c r="C720" s="186"/>
      <c r="D720" s="186"/>
      <c r="E720" s="186"/>
      <c r="F720" s="186"/>
    </row>
    <row r="721" ht="18.0" customHeight="1">
      <c r="C721" s="186"/>
      <c r="D721" s="186"/>
      <c r="E721" s="186"/>
      <c r="F721" s="186"/>
    </row>
    <row r="722" ht="18.0" customHeight="1">
      <c r="C722" s="186"/>
      <c r="D722" s="186"/>
      <c r="E722" s="186"/>
      <c r="F722" s="186"/>
    </row>
    <row r="723" ht="18.0" customHeight="1">
      <c r="C723" s="186"/>
      <c r="D723" s="186"/>
      <c r="E723" s="186"/>
      <c r="F723" s="186"/>
    </row>
    <row r="724" ht="18.0" customHeight="1">
      <c r="C724" s="186"/>
      <c r="D724" s="186"/>
      <c r="E724" s="186"/>
      <c r="F724" s="186"/>
    </row>
    <row r="725" ht="18.0" customHeight="1">
      <c r="C725" s="186"/>
      <c r="D725" s="186"/>
      <c r="E725" s="186"/>
      <c r="F725" s="186"/>
    </row>
    <row r="726" ht="18.0" customHeight="1">
      <c r="C726" s="186"/>
      <c r="D726" s="186"/>
      <c r="E726" s="186"/>
      <c r="F726" s="186"/>
    </row>
    <row r="727" ht="18.0" customHeight="1">
      <c r="C727" s="186"/>
      <c r="D727" s="186"/>
      <c r="E727" s="186"/>
      <c r="F727" s="186"/>
    </row>
    <row r="728" ht="18.0" customHeight="1">
      <c r="C728" s="186"/>
      <c r="D728" s="186"/>
      <c r="E728" s="186"/>
      <c r="F728" s="186"/>
    </row>
    <row r="729" ht="18.0" customHeight="1">
      <c r="C729" s="186"/>
      <c r="D729" s="186"/>
      <c r="E729" s="186"/>
      <c r="F729" s="186"/>
    </row>
    <row r="730" ht="18.0" customHeight="1">
      <c r="C730" s="186"/>
      <c r="D730" s="186"/>
      <c r="E730" s="186"/>
      <c r="F730" s="186"/>
    </row>
    <row r="731" ht="18.0" customHeight="1">
      <c r="C731" s="186"/>
      <c r="D731" s="186"/>
      <c r="E731" s="186"/>
      <c r="F731" s="186"/>
    </row>
    <row r="732" ht="18.0" customHeight="1">
      <c r="C732" s="186"/>
      <c r="D732" s="186"/>
      <c r="E732" s="186"/>
      <c r="F732" s="186"/>
    </row>
    <row r="733" ht="18.0" customHeight="1">
      <c r="C733" s="186"/>
      <c r="D733" s="186"/>
      <c r="E733" s="186"/>
      <c r="F733" s="186"/>
    </row>
    <row r="734" ht="18.0" customHeight="1">
      <c r="C734" s="186"/>
      <c r="D734" s="186"/>
      <c r="E734" s="186"/>
      <c r="F734" s="186"/>
    </row>
    <row r="735" ht="18.0" customHeight="1">
      <c r="C735" s="186"/>
      <c r="D735" s="186"/>
      <c r="E735" s="186"/>
      <c r="F735" s="186"/>
    </row>
    <row r="736" ht="18.0" customHeight="1">
      <c r="C736" s="186"/>
      <c r="D736" s="186"/>
      <c r="E736" s="186"/>
      <c r="F736" s="186"/>
    </row>
    <row r="737" ht="18.0" customHeight="1">
      <c r="C737" s="186"/>
      <c r="D737" s="186"/>
      <c r="E737" s="186"/>
      <c r="F737" s="186"/>
    </row>
    <row r="738" ht="18.0" customHeight="1">
      <c r="C738" s="186"/>
      <c r="D738" s="186"/>
      <c r="E738" s="186"/>
      <c r="F738" s="186"/>
    </row>
    <row r="739" ht="18.0" customHeight="1">
      <c r="C739" s="186"/>
      <c r="D739" s="186"/>
      <c r="E739" s="186"/>
      <c r="F739" s="186"/>
    </row>
    <row r="740" ht="18.0" customHeight="1">
      <c r="C740" s="186"/>
      <c r="D740" s="186"/>
      <c r="E740" s="186"/>
      <c r="F740" s="186"/>
    </row>
    <row r="741" ht="18.0" customHeight="1">
      <c r="C741" s="186"/>
      <c r="D741" s="186"/>
      <c r="E741" s="186"/>
      <c r="F741" s="186"/>
    </row>
    <row r="742" ht="18.0" customHeight="1">
      <c r="C742" s="186"/>
      <c r="D742" s="186"/>
      <c r="E742" s="186"/>
      <c r="F742" s="186"/>
    </row>
    <row r="743" ht="18.0" customHeight="1">
      <c r="C743" s="186"/>
      <c r="D743" s="186"/>
      <c r="E743" s="186"/>
      <c r="F743" s="186"/>
    </row>
    <row r="744" ht="18.0" customHeight="1">
      <c r="C744" s="186"/>
      <c r="D744" s="186"/>
      <c r="E744" s="186"/>
      <c r="F744" s="186"/>
    </row>
    <row r="745" ht="18.0" customHeight="1">
      <c r="C745" s="186"/>
      <c r="D745" s="186"/>
      <c r="E745" s="186"/>
      <c r="F745" s="186"/>
    </row>
    <row r="746" ht="18.0" customHeight="1">
      <c r="C746" s="186"/>
      <c r="D746" s="186"/>
      <c r="E746" s="186"/>
      <c r="F746" s="186"/>
    </row>
    <row r="747" ht="18.0" customHeight="1">
      <c r="C747" s="186"/>
      <c r="D747" s="186"/>
      <c r="E747" s="186"/>
      <c r="F747" s="186"/>
    </row>
    <row r="748" ht="18.0" customHeight="1">
      <c r="C748" s="186"/>
      <c r="D748" s="186"/>
      <c r="E748" s="186"/>
      <c r="F748" s="186"/>
    </row>
    <row r="749" ht="18.0" customHeight="1">
      <c r="C749" s="186"/>
      <c r="D749" s="186"/>
      <c r="E749" s="186"/>
      <c r="F749" s="186"/>
    </row>
    <row r="750" ht="18.0" customHeight="1">
      <c r="C750" s="186"/>
      <c r="D750" s="186"/>
      <c r="E750" s="186"/>
      <c r="F750" s="186"/>
    </row>
    <row r="751" ht="18.0" customHeight="1">
      <c r="C751" s="186"/>
      <c r="D751" s="186"/>
      <c r="E751" s="186"/>
      <c r="F751" s="186"/>
    </row>
    <row r="752" ht="18.0" customHeight="1">
      <c r="C752" s="186"/>
      <c r="D752" s="186"/>
      <c r="E752" s="186"/>
      <c r="F752" s="186"/>
    </row>
    <row r="753" ht="18.0" customHeight="1">
      <c r="C753" s="186"/>
      <c r="D753" s="186"/>
      <c r="E753" s="186"/>
      <c r="F753" s="186"/>
    </row>
    <row r="754" ht="18.0" customHeight="1">
      <c r="C754" s="186"/>
      <c r="D754" s="186"/>
      <c r="E754" s="186"/>
      <c r="F754" s="186"/>
    </row>
    <row r="755" ht="18.0" customHeight="1">
      <c r="C755" s="186"/>
      <c r="D755" s="186"/>
      <c r="E755" s="186"/>
      <c r="F755" s="186"/>
    </row>
    <row r="756" ht="18.0" customHeight="1">
      <c r="C756" s="186"/>
      <c r="D756" s="186"/>
      <c r="E756" s="186"/>
      <c r="F756" s="186"/>
    </row>
    <row r="757" ht="18.0" customHeight="1">
      <c r="C757" s="186"/>
      <c r="D757" s="186"/>
      <c r="E757" s="186"/>
      <c r="F757" s="186"/>
    </row>
    <row r="758" ht="18.0" customHeight="1">
      <c r="C758" s="186"/>
      <c r="D758" s="186"/>
      <c r="E758" s="186"/>
      <c r="F758" s="186"/>
    </row>
    <row r="759" ht="18.0" customHeight="1">
      <c r="C759" s="186"/>
      <c r="D759" s="186"/>
      <c r="E759" s="186"/>
      <c r="F759" s="186"/>
    </row>
    <row r="760" ht="18.0" customHeight="1">
      <c r="C760" s="186"/>
      <c r="D760" s="186"/>
      <c r="E760" s="186"/>
      <c r="F760" s="186"/>
    </row>
    <row r="761" ht="18.0" customHeight="1">
      <c r="C761" s="186"/>
      <c r="D761" s="186"/>
      <c r="E761" s="186"/>
      <c r="F761" s="186"/>
    </row>
    <row r="762" ht="18.0" customHeight="1">
      <c r="C762" s="186"/>
      <c r="D762" s="186"/>
      <c r="E762" s="186"/>
      <c r="F762" s="186"/>
    </row>
    <row r="763" ht="18.0" customHeight="1">
      <c r="C763" s="186"/>
      <c r="D763" s="186"/>
      <c r="E763" s="186"/>
      <c r="F763" s="186"/>
    </row>
    <row r="764" ht="18.0" customHeight="1">
      <c r="C764" s="186"/>
      <c r="D764" s="186"/>
      <c r="E764" s="186"/>
      <c r="F764" s="186"/>
    </row>
    <row r="765" ht="18.0" customHeight="1">
      <c r="C765" s="186"/>
      <c r="D765" s="186"/>
      <c r="E765" s="186"/>
      <c r="F765" s="186"/>
    </row>
    <row r="766" ht="18.0" customHeight="1">
      <c r="C766" s="186"/>
      <c r="D766" s="186"/>
      <c r="E766" s="186"/>
      <c r="F766" s="186"/>
    </row>
    <row r="767" ht="18.0" customHeight="1">
      <c r="C767" s="186"/>
      <c r="D767" s="186"/>
      <c r="E767" s="186"/>
      <c r="F767" s="186"/>
    </row>
    <row r="768" ht="18.0" customHeight="1">
      <c r="C768" s="186"/>
      <c r="D768" s="186"/>
      <c r="E768" s="186"/>
      <c r="F768" s="186"/>
    </row>
    <row r="769" ht="18.0" customHeight="1">
      <c r="C769" s="186"/>
      <c r="D769" s="186"/>
      <c r="E769" s="186"/>
      <c r="F769" s="186"/>
    </row>
    <row r="770" ht="18.0" customHeight="1">
      <c r="C770" s="186"/>
      <c r="D770" s="186"/>
      <c r="E770" s="186"/>
      <c r="F770" s="186"/>
    </row>
    <row r="771" ht="18.0" customHeight="1">
      <c r="C771" s="186"/>
      <c r="D771" s="186"/>
      <c r="E771" s="186"/>
      <c r="F771" s="186"/>
    </row>
    <row r="772" ht="18.0" customHeight="1">
      <c r="C772" s="186"/>
      <c r="D772" s="186"/>
      <c r="E772" s="186"/>
      <c r="F772" s="186"/>
    </row>
    <row r="773" ht="18.0" customHeight="1">
      <c r="C773" s="186"/>
      <c r="D773" s="186"/>
      <c r="E773" s="186"/>
      <c r="F773" s="186"/>
    </row>
    <row r="774" ht="18.0" customHeight="1">
      <c r="C774" s="186"/>
      <c r="D774" s="186"/>
      <c r="E774" s="186"/>
      <c r="F774" s="186"/>
    </row>
    <row r="775" ht="18.0" customHeight="1">
      <c r="C775" s="186"/>
      <c r="D775" s="186"/>
      <c r="E775" s="186"/>
      <c r="F775" s="186"/>
    </row>
    <row r="776" ht="18.0" customHeight="1">
      <c r="C776" s="186"/>
      <c r="D776" s="186"/>
      <c r="E776" s="186"/>
      <c r="F776" s="186"/>
    </row>
    <row r="777" ht="18.0" customHeight="1">
      <c r="C777" s="186"/>
      <c r="D777" s="186"/>
      <c r="E777" s="186"/>
      <c r="F777" s="186"/>
    </row>
    <row r="778" ht="18.0" customHeight="1">
      <c r="C778" s="186"/>
      <c r="D778" s="186"/>
      <c r="E778" s="186"/>
      <c r="F778" s="186"/>
    </row>
    <row r="779" ht="18.0" customHeight="1">
      <c r="C779" s="186"/>
      <c r="D779" s="186"/>
      <c r="E779" s="186"/>
      <c r="F779" s="186"/>
    </row>
    <row r="780" ht="18.0" customHeight="1">
      <c r="C780" s="186"/>
      <c r="D780" s="186"/>
      <c r="E780" s="186"/>
      <c r="F780" s="186"/>
    </row>
    <row r="781" ht="18.0" customHeight="1">
      <c r="C781" s="186"/>
      <c r="D781" s="186"/>
      <c r="E781" s="186"/>
      <c r="F781" s="186"/>
    </row>
    <row r="782" ht="18.0" customHeight="1">
      <c r="C782" s="186"/>
      <c r="D782" s="186"/>
      <c r="E782" s="186"/>
      <c r="F782" s="186"/>
    </row>
    <row r="783" ht="18.0" customHeight="1">
      <c r="C783" s="186"/>
      <c r="D783" s="186"/>
      <c r="E783" s="186"/>
      <c r="F783" s="186"/>
    </row>
    <row r="784" ht="18.0" customHeight="1">
      <c r="C784" s="186"/>
      <c r="D784" s="186"/>
      <c r="E784" s="186"/>
      <c r="F784" s="186"/>
    </row>
    <row r="785" ht="18.0" customHeight="1">
      <c r="C785" s="186"/>
      <c r="D785" s="186"/>
      <c r="E785" s="186"/>
      <c r="F785" s="186"/>
    </row>
    <row r="786" ht="18.0" customHeight="1">
      <c r="C786" s="186"/>
      <c r="D786" s="186"/>
      <c r="E786" s="186"/>
      <c r="F786" s="186"/>
    </row>
    <row r="787" ht="18.0" customHeight="1">
      <c r="C787" s="186"/>
      <c r="D787" s="186"/>
      <c r="E787" s="186"/>
      <c r="F787" s="186"/>
    </row>
    <row r="788" ht="18.0" customHeight="1">
      <c r="C788" s="186"/>
      <c r="D788" s="186"/>
      <c r="E788" s="186"/>
      <c r="F788" s="186"/>
    </row>
    <row r="789" ht="18.0" customHeight="1">
      <c r="C789" s="186"/>
      <c r="D789" s="186"/>
      <c r="E789" s="186"/>
      <c r="F789" s="186"/>
    </row>
    <row r="790" ht="18.0" customHeight="1">
      <c r="C790" s="186"/>
      <c r="D790" s="186"/>
      <c r="E790" s="186"/>
      <c r="F790" s="186"/>
    </row>
    <row r="791" ht="18.0" customHeight="1">
      <c r="C791" s="186"/>
      <c r="D791" s="186"/>
      <c r="E791" s="186"/>
      <c r="F791" s="186"/>
    </row>
    <row r="792" ht="18.0" customHeight="1">
      <c r="C792" s="186"/>
      <c r="D792" s="186"/>
      <c r="E792" s="186"/>
      <c r="F792" s="186"/>
    </row>
    <row r="793" ht="18.0" customHeight="1">
      <c r="C793" s="186"/>
      <c r="D793" s="186"/>
      <c r="E793" s="186"/>
      <c r="F793" s="186"/>
    </row>
    <row r="794" ht="18.0" customHeight="1">
      <c r="C794" s="186"/>
      <c r="D794" s="186"/>
      <c r="E794" s="186"/>
      <c r="F794" s="186"/>
    </row>
    <row r="795" ht="18.0" customHeight="1">
      <c r="C795" s="186"/>
      <c r="D795" s="186"/>
      <c r="E795" s="186"/>
      <c r="F795" s="186"/>
    </row>
    <row r="796" ht="18.0" customHeight="1">
      <c r="C796" s="186"/>
      <c r="D796" s="186"/>
      <c r="E796" s="186"/>
      <c r="F796" s="186"/>
    </row>
    <row r="797" ht="18.0" customHeight="1">
      <c r="C797" s="186"/>
      <c r="D797" s="186"/>
      <c r="E797" s="186"/>
      <c r="F797" s="186"/>
    </row>
    <row r="798" ht="18.0" customHeight="1">
      <c r="C798" s="186"/>
      <c r="D798" s="186"/>
      <c r="E798" s="186"/>
      <c r="F798" s="186"/>
    </row>
    <row r="799" ht="18.0" customHeight="1">
      <c r="C799" s="186"/>
      <c r="D799" s="186"/>
      <c r="E799" s="186"/>
      <c r="F799" s="186"/>
    </row>
    <row r="800" ht="18.0" customHeight="1">
      <c r="C800" s="186"/>
      <c r="D800" s="186"/>
      <c r="E800" s="186"/>
      <c r="F800" s="186"/>
    </row>
    <row r="801" ht="18.0" customHeight="1">
      <c r="C801" s="186"/>
      <c r="D801" s="186"/>
      <c r="E801" s="186"/>
      <c r="F801" s="186"/>
    </row>
    <row r="802" ht="18.0" customHeight="1">
      <c r="C802" s="186"/>
      <c r="D802" s="186"/>
      <c r="E802" s="186"/>
      <c r="F802" s="186"/>
    </row>
    <row r="803" ht="18.0" customHeight="1">
      <c r="C803" s="186"/>
      <c r="D803" s="186"/>
      <c r="E803" s="186"/>
      <c r="F803" s="186"/>
    </row>
    <row r="804" ht="18.0" customHeight="1">
      <c r="C804" s="186"/>
      <c r="D804" s="186"/>
      <c r="E804" s="186"/>
      <c r="F804" s="186"/>
    </row>
    <row r="805" ht="18.0" customHeight="1">
      <c r="C805" s="186"/>
      <c r="D805" s="186"/>
      <c r="E805" s="186"/>
      <c r="F805" s="186"/>
    </row>
    <row r="806" ht="18.0" customHeight="1">
      <c r="C806" s="186"/>
      <c r="D806" s="186"/>
      <c r="E806" s="186"/>
      <c r="F806" s="186"/>
    </row>
    <row r="807" ht="18.0" customHeight="1">
      <c r="C807" s="186"/>
      <c r="D807" s="186"/>
      <c r="E807" s="186"/>
      <c r="F807" s="186"/>
    </row>
    <row r="808" ht="18.0" customHeight="1">
      <c r="C808" s="186"/>
      <c r="D808" s="186"/>
      <c r="E808" s="186"/>
      <c r="F808" s="186"/>
    </row>
    <row r="809" ht="18.0" customHeight="1">
      <c r="C809" s="186"/>
      <c r="D809" s="186"/>
      <c r="E809" s="186"/>
      <c r="F809" s="186"/>
    </row>
    <row r="810" ht="18.0" customHeight="1">
      <c r="C810" s="186"/>
      <c r="D810" s="186"/>
      <c r="E810" s="186"/>
      <c r="F810" s="186"/>
    </row>
    <row r="811" ht="18.0" customHeight="1">
      <c r="C811" s="186"/>
      <c r="D811" s="186"/>
      <c r="E811" s="186"/>
      <c r="F811" s="186"/>
    </row>
    <row r="812" ht="18.0" customHeight="1">
      <c r="C812" s="186"/>
      <c r="D812" s="186"/>
      <c r="E812" s="186"/>
      <c r="F812" s="186"/>
    </row>
    <row r="813" ht="18.0" customHeight="1">
      <c r="C813" s="186"/>
      <c r="D813" s="186"/>
      <c r="E813" s="186"/>
      <c r="F813" s="186"/>
    </row>
    <row r="814" ht="18.0" customHeight="1">
      <c r="C814" s="186"/>
      <c r="D814" s="186"/>
      <c r="E814" s="186"/>
      <c r="F814" s="186"/>
    </row>
    <row r="815" ht="18.0" customHeight="1">
      <c r="C815" s="186"/>
      <c r="D815" s="186"/>
      <c r="E815" s="186"/>
      <c r="F815" s="186"/>
    </row>
    <row r="816" ht="18.0" customHeight="1">
      <c r="C816" s="186"/>
      <c r="D816" s="186"/>
      <c r="E816" s="186"/>
      <c r="F816" s="186"/>
    </row>
    <row r="817" ht="18.0" customHeight="1">
      <c r="C817" s="186"/>
      <c r="D817" s="186"/>
      <c r="E817" s="186"/>
      <c r="F817" s="186"/>
    </row>
    <row r="818" ht="18.0" customHeight="1">
      <c r="C818" s="186"/>
      <c r="D818" s="186"/>
      <c r="E818" s="186"/>
      <c r="F818" s="186"/>
    </row>
    <row r="819" ht="18.0" customHeight="1">
      <c r="C819" s="186"/>
      <c r="D819" s="186"/>
      <c r="E819" s="186"/>
      <c r="F819" s="186"/>
    </row>
    <row r="820" ht="18.0" customHeight="1">
      <c r="C820" s="186"/>
      <c r="D820" s="186"/>
      <c r="E820" s="186"/>
      <c r="F820" s="186"/>
    </row>
    <row r="821" ht="18.0" customHeight="1">
      <c r="C821" s="186"/>
      <c r="D821" s="186"/>
      <c r="E821" s="186"/>
      <c r="F821" s="186"/>
    </row>
    <row r="822" ht="18.0" customHeight="1">
      <c r="C822" s="186"/>
      <c r="D822" s="186"/>
      <c r="E822" s="186"/>
      <c r="F822" s="186"/>
    </row>
    <row r="823" ht="18.0" customHeight="1">
      <c r="C823" s="186"/>
      <c r="D823" s="186"/>
      <c r="E823" s="186"/>
      <c r="F823" s="186"/>
    </row>
    <row r="824" ht="18.0" customHeight="1">
      <c r="C824" s="186"/>
      <c r="D824" s="186"/>
      <c r="E824" s="186"/>
      <c r="F824" s="186"/>
    </row>
    <row r="825" ht="18.0" customHeight="1">
      <c r="C825" s="186"/>
      <c r="D825" s="186"/>
      <c r="E825" s="186"/>
      <c r="F825" s="186"/>
    </row>
    <row r="826" ht="18.0" customHeight="1">
      <c r="C826" s="186"/>
      <c r="D826" s="186"/>
      <c r="E826" s="186"/>
      <c r="F826" s="186"/>
    </row>
    <row r="827" ht="18.0" customHeight="1">
      <c r="C827" s="186"/>
      <c r="D827" s="186"/>
      <c r="E827" s="186"/>
      <c r="F827" s="186"/>
    </row>
    <row r="828" ht="18.0" customHeight="1">
      <c r="C828" s="186"/>
      <c r="D828" s="186"/>
      <c r="E828" s="186"/>
      <c r="F828" s="186"/>
    </row>
    <row r="829" ht="18.0" customHeight="1">
      <c r="C829" s="186"/>
      <c r="D829" s="186"/>
      <c r="E829" s="186"/>
      <c r="F829" s="186"/>
    </row>
    <row r="830" ht="18.0" customHeight="1">
      <c r="C830" s="186"/>
      <c r="D830" s="186"/>
      <c r="E830" s="186"/>
      <c r="F830" s="186"/>
    </row>
    <row r="831" ht="18.0" customHeight="1">
      <c r="C831" s="186"/>
      <c r="D831" s="186"/>
      <c r="E831" s="186"/>
      <c r="F831" s="186"/>
    </row>
    <row r="832" ht="18.0" customHeight="1">
      <c r="C832" s="186"/>
      <c r="D832" s="186"/>
      <c r="E832" s="186"/>
      <c r="F832" s="186"/>
    </row>
    <row r="833" ht="18.0" customHeight="1">
      <c r="C833" s="186"/>
      <c r="D833" s="186"/>
      <c r="E833" s="186"/>
      <c r="F833" s="186"/>
    </row>
    <row r="834" ht="18.0" customHeight="1">
      <c r="C834" s="186"/>
      <c r="D834" s="186"/>
      <c r="E834" s="186"/>
      <c r="F834" s="186"/>
    </row>
    <row r="835" ht="18.0" customHeight="1">
      <c r="C835" s="186"/>
      <c r="D835" s="186"/>
      <c r="E835" s="186"/>
      <c r="F835" s="186"/>
    </row>
    <row r="836" ht="18.0" customHeight="1">
      <c r="C836" s="186"/>
      <c r="D836" s="186"/>
      <c r="E836" s="186"/>
      <c r="F836" s="186"/>
    </row>
    <row r="837" ht="18.0" customHeight="1">
      <c r="C837" s="186"/>
      <c r="D837" s="186"/>
      <c r="E837" s="186"/>
      <c r="F837" s="186"/>
    </row>
    <row r="838" ht="18.0" customHeight="1">
      <c r="C838" s="186"/>
      <c r="D838" s="186"/>
      <c r="E838" s="186"/>
      <c r="F838" s="186"/>
    </row>
    <row r="839" ht="18.0" customHeight="1">
      <c r="C839" s="186"/>
      <c r="D839" s="186"/>
      <c r="E839" s="186"/>
      <c r="F839" s="186"/>
    </row>
    <row r="840" ht="18.0" customHeight="1">
      <c r="C840" s="186"/>
      <c r="D840" s="186"/>
      <c r="E840" s="186"/>
      <c r="F840" s="186"/>
    </row>
    <row r="841" ht="18.0" customHeight="1">
      <c r="C841" s="186"/>
      <c r="D841" s="186"/>
      <c r="E841" s="186"/>
      <c r="F841" s="186"/>
    </row>
    <row r="842" ht="18.0" customHeight="1">
      <c r="C842" s="186"/>
      <c r="D842" s="186"/>
      <c r="E842" s="186"/>
      <c r="F842" s="186"/>
    </row>
    <row r="843" ht="18.0" customHeight="1">
      <c r="C843" s="186"/>
      <c r="D843" s="186"/>
      <c r="E843" s="186"/>
      <c r="F843" s="186"/>
    </row>
    <row r="844" ht="18.0" customHeight="1">
      <c r="C844" s="186"/>
      <c r="D844" s="186"/>
      <c r="E844" s="186"/>
      <c r="F844" s="186"/>
    </row>
    <row r="845" ht="18.0" customHeight="1">
      <c r="C845" s="186"/>
      <c r="D845" s="186"/>
      <c r="E845" s="186"/>
      <c r="F845" s="186"/>
    </row>
    <row r="846" ht="18.0" customHeight="1">
      <c r="C846" s="186"/>
      <c r="D846" s="186"/>
      <c r="E846" s="186"/>
      <c r="F846" s="186"/>
    </row>
    <row r="847" ht="18.0" customHeight="1">
      <c r="C847" s="186"/>
      <c r="D847" s="186"/>
      <c r="E847" s="186"/>
      <c r="F847" s="186"/>
    </row>
    <row r="848" ht="18.0" customHeight="1">
      <c r="C848" s="186"/>
      <c r="D848" s="186"/>
      <c r="E848" s="186"/>
      <c r="F848" s="186"/>
    </row>
    <row r="849" ht="18.0" customHeight="1">
      <c r="C849" s="186"/>
      <c r="D849" s="186"/>
      <c r="E849" s="186"/>
      <c r="F849" s="186"/>
    </row>
    <row r="850" ht="18.0" customHeight="1">
      <c r="C850" s="186"/>
      <c r="D850" s="186"/>
      <c r="E850" s="186"/>
      <c r="F850" s="186"/>
    </row>
    <row r="851" ht="18.0" customHeight="1">
      <c r="C851" s="186"/>
      <c r="D851" s="186"/>
      <c r="E851" s="186"/>
      <c r="F851" s="186"/>
    </row>
    <row r="852" ht="18.0" customHeight="1">
      <c r="C852" s="186"/>
      <c r="D852" s="186"/>
      <c r="E852" s="186"/>
      <c r="F852" s="186"/>
    </row>
    <row r="853" ht="18.0" customHeight="1">
      <c r="C853" s="186"/>
      <c r="D853" s="186"/>
      <c r="E853" s="186"/>
      <c r="F853" s="186"/>
    </row>
    <row r="854" ht="18.0" customHeight="1">
      <c r="C854" s="186"/>
      <c r="D854" s="186"/>
      <c r="E854" s="186"/>
      <c r="F854" s="186"/>
    </row>
    <row r="855" ht="18.0" customHeight="1">
      <c r="C855" s="186"/>
      <c r="D855" s="186"/>
      <c r="E855" s="186"/>
      <c r="F855" s="186"/>
    </row>
    <row r="856" ht="18.0" customHeight="1">
      <c r="C856" s="186"/>
      <c r="D856" s="186"/>
      <c r="E856" s="186"/>
      <c r="F856" s="186"/>
    </row>
    <row r="857" ht="18.0" customHeight="1">
      <c r="C857" s="186"/>
      <c r="D857" s="186"/>
      <c r="E857" s="186"/>
      <c r="F857" s="186"/>
    </row>
    <row r="858" ht="18.0" customHeight="1">
      <c r="C858" s="186"/>
      <c r="D858" s="186"/>
      <c r="E858" s="186"/>
      <c r="F858" s="186"/>
    </row>
    <row r="859" ht="18.0" customHeight="1">
      <c r="C859" s="186"/>
      <c r="D859" s="186"/>
      <c r="E859" s="186"/>
      <c r="F859" s="186"/>
    </row>
    <row r="860" ht="18.0" customHeight="1">
      <c r="C860" s="186"/>
      <c r="D860" s="186"/>
      <c r="E860" s="186"/>
      <c r="F860" s="186"/>
    </row>
    <row r="861" ht="18.0" customHeight="1">
      <c r="C861" s="186"/>
      <c r="D861" s="186"/>
      <c r="E861" s="186"/>
      <c r="F861" s="186"/>
    </row>
    <row r="862" ht="18.0" customHeight="1">
      <c r="C862" s="186"/>
      <c r="D862" s="186"/>
      <c r="E862" s="186"/>
      <c r="F862" s="186"/>
    </row>
    <row r="863" ht="18.0" customHeight="1">
      <c r="C863" s="186"/>
      <c r="D863" s="186"/>
      <c r="E863" s="186"/>
      <c r="F863" s="186"/>
    </row>
    <row r="864" ht="18.0" customHeight="1">
      <c r="C864" s="186"/>
      <c r="D864" s="186"/>
      <c r="E864" s="186"/>
      <c r="F864" s="186"/>
    </row>
    <row r="865" ht="18.0" customHeight="1">
      <c r="C865" s="186"/>
      <c r="D865" s="186"/>
      <c r="E865" s="186"/>
      <c r="F865" s="186"/>
    </row>
    <row r="866" ht="18.0" customHeight="1">
      <c r="C866" s="186"/>
      <c r="D866" s="186"/>
      <c r="E866" s="186"/>
      <c r="F866" s="186"/>
    </row>
    <row r="867" ht="18.0" customHeight="1">
      <c r="C867" s="186"/>
      <c r="D867" s="186"/>
      <c r="E867" s="186"/>
      <c r="F867" s="186"/>
    </row>
    <row r="868" ht="18.0" customHeight="1">
      <c r="C868" s="186"/>
      <c r="D868" s="186"/>
      <c r="E868" s="186"/>
      <c r="F868" s="186"/>
    </row>
    <row r="869" ht="18.0" customHeight="1">
      <c r="C869" s="186"/>
      <c r="D869" s="186"/>
      <c r="E869" s="186"/>
      <c r="F869" s="186"/>
    </row>
    <row r="870" ht="18.0" customHeight="1">
      <c r="C870" s="186"/>
      <c r="D870" s="186"/>
      <c r="E870" s="186"/>
      <c r="F870" s="186"/>
    </row>
    <row r="871" ht="18.0" customHeight="1">
      <c r="C871" s="186"/>
      <c r="D871" s="186"/>
      <c r="E871" s="186"/>
      <c r="F871" s="186"/>
    </row>
    <row r="872" ht="18.0" customHeight="1">
      <c r="C872" s="186"/>
      <c r="D872" s="186"/>
      <c r="E872" s="186"/>
      <c r="F872" s="186"/>
    </row>
    <row r="873" ht="18.0" customHeight="1">
      <c r="C873" s="186"/>
      <c r="D873" s="186"/>
      <c r="E873" s="186"/>
      <c r="F873" s="186"/>
    </row>
    <row r="874" ht="18.0" customHeight="1">
      <c r="C874" s="186"/>
      <c r="D874" s="186"/>
      <c r="E874" s="186"/>
      <c r="F874" s="186"/>
    </row>
    <row r="875" ht="18.0" customHeight="1">
      <c r="C875" s="186"/>
      <c r="D875" s="186"/>
      <c r="E875" s="186"/>
      <c r="F875" s="186"/>
    </row>
    <row r="876" ht="18.0" customHeight="1">
      <c r="C876" s="186"/>
      <c r="D876" s="186"/>
      <c r="E876" s="186"/>
      <c r="F876" s="186"/>
    </row>
    <row r="877" ht="18.0" customHeight="1">
      <c r="C877" s="186"/>
      <c r="D877" s="186"/>
      <c r="E877" s="186"/>
      <c r="F877" s="186"/>
    </row>
    <row r="878" ht="18.0" customHeight="1">
      <c r="C878" s="186"/>
      <c r="D878" s="186"/>
      <c r="E878" s="186"/>
      <c r="F878" s="186"/>
    </row>
    <row r="879" ht="18.0" customHeight="1">
      <c r="C879" s="186"/>
      <c r="D879" s="186"/>
      <c r="E879" s="186"/>
      <c r="F879" s="186"/>
    </row>
    <row r="880" ht="18.0" customHeight="1">
      <c r="C880" s="186"/>
      <c r="D880" s="186"/>
      <c r="E880" s="186"/>
      <c r="F880" s="186"/>
    </row>
    <row r="881" ht="18.0" customHeight="1">
      <c r="C881" s="186"/>
      <c r="D881" s="186"/>
      <c r="E881" s="186"/>
      <c r="F881" s="186"/>
    </row>
    <row r="882" ht="18.0" customHeight="1">
      <c r="C882" s="186"/>
      <c r="D882" s="186"/>
      <c r="E882" s="186"/>
      <c r="F882" s="186"/>
    </row>
    <row r="883" ht="18.0" customHeight="1">
      <c r="C883" s="186"/>
      <c r="D883" s="186"/>
      <c r="E883" s="186"/>
      <c r="F883" s="186"/>
    </row>
    <row r="884" ht="18.0" customHeight="1">
      <c r="C884" s="186"/>
      <c r="D884" s="186"/>
      <c r="E884" s="186"/>
      <c r="F884" s="186"/>
    </row>
    <row r="885" ht="18.0" customHeight="1">
      <c r="C885" s="186"/>
      <c r="D885" s="186"/>
      <c r="E885" s="186"/>
      <c r="F885" s="186"/>
    </row>
    <row r="886" ht="18.0" customHeight="1">
      <c r="C886" s="186"/>
      <c r="D886" s="186"/>
      <c r="E886" s="186"/>
      <c r="F886" s="186"/>
    </row>
    <row r="887" ht="18.0" customHeight="1">
      <c r="C887" s="186"/>
      <c r="D887" s="186"/>
      <c r="E887" s="186"/>
      <c r="F887" s="186"/>
    </row>
    <row r="888" ht="18.0" customHeight="1">
      <c r="C888" s="186"/>
      <c r="D888" s="186"/>
      <c r="E888" s="186"/>
      <c r="F888" s="186"/>
    </row>
    <row r="889" ht="18.0" customHeight="1">
      <c r="C889" s="186"/>
      <c r="D889" s="186"/>
      <c r="E889" s="186"/>
      <c r="F889" s="186"/>
    </row>
    <row r="890" ht="18.0" customHeight="1">
      <c r="C890" s="186"/>
      <c r="D890" s="186"/>
      <c r="E890" s="186"/>
      <c r="F890" s="186"/>
    </row>
    <row r="891" ht="18.0" customHeight="1">
      <c r="C891" s="186"/>
      <c r="D891" s="186"/>
      <c r="E891" s="186"/>
      <c r="F891" s="186"/>
    </row>
    <row r="892" ht="18.0" customHeight="1">
      <c r="C892" s="186"/>
      <c r="D892" s="186"/>
      <c r="E892" s="186"/>
      <c r="F892" s="186"/>
    </row>
    <row r="893" ht="18.0" customHeight="1">
      <c r="C893" s="186"/>
      <c r="D893" s="186"/>
      <c r="E893" s="186"/>
      <c r="F893" s="186"/>
    </row>
    <row r="894" ht="18.0" customHeight="1">
      <c r="C894" s="186"/>
      <c r="D894" s="186"/>
      <c r="E894" s="186"/>
      <c r="F894" s="186"/>
    </row>
    <row r="895" ht="18.0" customHeight="1">
      <c r="C895" s="186"/>
      <c r="D895" s="186"/>
      <c r="E895" s="186"/>
      <c r="F895" s="186"/>
    </row>
    <row r="896" ht="18.0" customHeight="1">
      <c r="C896" s="186"/>
      <c r="D896" s="186"/>
      <c r="E896" s="186"/>
      <c r="F896" s="186"/>
    </row>
    <row r="897" ht="18.0" customHeight="1">
      <c r="C897" s="186"/>
      <c r="D897" s="186"/>
      <c r="E897" s="186"/>
      <c r="F897" s="186"/>
    </row>
    <row r="898" ht="18.0" customHeight="1">
      <c r="C898" s="186"/>
      <c r="D898" s="186"/>
      <c r="E898" s="186"/>
      <c r="F898" s="186"/>
    </row>
    <row r="899" ht="18.0" customHeight="1">
      <c r="C899" s="186"/>
      <c r="D899" s="186"/>
      <c r="E899" s="186"/>
      <c r="F899" s="186"/>
    </row>
    <row r="900" ht="18.0" customHeight="1">
      <c r="C900" s="186"/>
      <c r="D900" s="186"/>
      <c r="E900" s="186"/>
      <c r="F900" s="186"/>
    </row>
    <row r="901" ht="18.0" customHeight="1">
      <c r="C901" s="186"/>
      <c r="D901" s="186"/>
      <c r="E901" s="186"/>
      <c r="F901" s="186"/>
    </row>
    <row r="902" ht="18.0" customHeight="1">
      <c r="C902" s="186"/>
      <c r="D902" s="186"/>
      <c r="E902" s="186"/>
      <c r="F902" s="186"/>
    </row>
    <row r="903" ht="18.0" customHeight="1">
      <c r="C903" s="186"/>
      <c r="D903" s="186"/>
      <c r="E903" s="186"/>
      <c r="F903" s="186"/>
    </row>
    <row r="904" ht="18.0" customHeight="1">
      <c r="C904" s="186"/>
      <c r="D904" s="186"/>
      <c r="E904" s="186"/>
      <c r="F904" s="186"/>
    </row>
    <row r="905" ht="18.0" customHeight="1">
      <c r="C905" s="186"/>
      <c r="D905" s="186"/>
      <c r="E905" s="186"/>
      <c r="F905" s="186"/>
    </row>
    <row r="906" ht="18.0" customHeight="1">
      <c r="C906" s="186"/>
      <c r="D906" s="186"/>
      <c r="E906" s="186"/>
      <c r="F906" s="186"/>
    </row>
    <row r="907" ht="18.0" customHeight="1">
      <c r="C907" s="186"/>
      <c r="D907" s="186"/>
      <c r="E907" s="186"/>
      <c r="F907" s="186"/>
    </row>
    <row r="908" ht="18.0" customHeight="1">
      <c r="C908" s="186"/>
      <c r="D908" s="186"/>
      <c r="E908" s="186"/>
      <c r="F908" s="186"/>
    </row>
    <row r="909" ht="18.0" customHeight="1">
      <c r="C909" s="186"/>
      <c r="D909" s="186"/>
      <c r="E909" s="186"/>
      <c r="F909" s="186"/>
    </row>
    <row r="910" ht="18.0" customHeight="1">
      <c r="C910" s="186"/>
      <c r="D910" s="186"/>
      <c r="E910" s="186"/>
      <c r="F910" s="186"/>
    </row>
    <row r="911" ht="18.0" customHeight="1">
      <c r="C911" s="186"/>
      <c r="D911" s="186"/>
      <c r="E911" s="186"/>
      <c r="F911" s="186"/>
    </row>
    <row r="912" ht="18.0" customHeight="1">
      <c r="C912" s="186"/>
      <c r="D912" s="186"/>
      <c r="E912" s="186"/>
      <c r="F912" s="186"/>
    </row>
    <row r="913" ht="18.0" customHeight="1">
      <c r="C913" s="186"/>
      <c r="D913" s="186"/>
      <c r="E913" s="186"/>
      <c r="F913" s="186"/>
    </row>
    <row r="914" ht="18.0" customHeight="1">
      <c r="C914" s="186"/>
      <c r="D914" s="186"/>
      <c r="E914" s="186"/>
      <c r="F914" s="186"/>
    </row>
    <row r="915" ht="18.0" customHeight="1">
      <c r="C915" s="186"/>
      <c r="D915" s="186"/>
      <c r="E915" s="186"/>
      <c r="F915" s="186"/>
    </row>
    <row r="916" ht="18.0" customHeight="1">
      <c r="C916" s="186"/>
      <c r="D916" s="186"/>
      <c r="E916" s="186"/>
      <c r="F916" s="186"/>
    </row>
    <row r="917" ht="18.0" customHeight="1">
      <c r="C917" s="186"/>
      <c r="D917" s="186"/>
      <c r="E917" s="186"/>
      <c r="F917" s="186"/>
    </row>
    <row r="918" ht="18.0" customHeight="1">
      <c r="C918" s="186"/>
      <c r="D918" s="186"/>
      <c r="E918" s="186"/>
      <c r="F918" s="186"/>
    </row>
    <row r="919" ht="18.0" customHeight="1">
      <c r="C919" s="186"/>
      <c r="D919" s="186"/>
      <c r="E919" s="186"/>
      <c r="F919" s="186"/>
    </row>
    <row r="920" ht="18.0" customHeight="1">
      <c r="C920" s="186"/>
      <c r="D920" s="186"/>
      <c r="E920" s="186"/>
      <c r="F920" s="186"/>
    </row>
    <row r="921" ht="18.0" customHeight="1">
      <c r="C921" s="186"/>
      <c r="D921" s="186"/>
      <c r="E921" s="186"/>
      <c r="F921" s="186"/>
    </row>
    <row r="922" ht="18.0" customHeight="1">
      <c r="C922" s="186"/>
      <c r="D922" s="186"/>
      <c r="E922" s="186"/>
      <c r="F922" s="186"/>
    </row>
    <row r="923" ht="18.0" customHeight="1">
      <c r="C923" s="186"/>
      <c r="D923" s="186"/>
      <c r="E923" s="186"/>
      <c r="F923" s="186"/>
    </row>
    <row r="924" ht="18.0" customHeight="1">
      <c r="C924" s="186"/>
      <c r="D924" s="186"/>
      <c r="E924" s="186"/>
      <c r="F924" s="186"/>
    </row>
    <row r="925" ht="18.0" customHeight="1">
      <c r="C925" s="186"/>
      <c r="D925" s="186"/>
      <c r="E925" s="186"/>
      <c r="F925" s="186"/>
    </row>
    <row r="926" ht="18.0" customHeight="1">
      <c r="C926" s="186"/>
      <c r="D926" s="186"/>
      <c r="E926" s="186"/>
      <c r="F926" s="186"/>
    </row>
    <row r="927" ht="18.0" customHeight="1">
      <c r="C927" s="186"/>
      <c r="D927" s="186"/>
      <c r="E927" s="186"/>
      <c r="F927" s="186"/>
    </row>
    <row r="928" ht="18.0" customHeight="1">
      <c r="C928" s="186"/>
      <c r="D928" s="186"/>
      <c r="E928" s="186"/>
      <c r="F928" s="186"/>
    </row>
    <row r="929" ht="18.0" customHeight="1">
      <c r="C929" s="186"/>
      <c r="D929" s="186"/>
      <c r="E929" s="186"/>
      <c r="F929" s="186"/>
    </row>
    <row r="930" ht="18.0" customHeight="1">
      <c r="C930" s="186"/>
      <c r="D930" s="186"/>
      <c r="E930" s="186"/>
      <c r="F930" s="186"/>
    </row>
    <row r="931" ht="18.0" customHeight="1">
      <c r="C931" s="186"/>
      <c r="D931" s="186"/>
      <c r="E931" s="186"/>
      <c r="F931" s="186"/>
    </row>
    <row r="932" ht="18.0" customHeight="1">
      <c r="C932" s="186"/>
      <c r="D932" s="186"/>
      <c r="E932" s="186"/>
      <c r="F932" s="186"/>
    </row>
    <row r="933" ht="18.0" customHeight="1">
      <c r="C933" s="186"/>
      <c r="D933" s="186"/>
      <c r="E933" s="186"/>
      <c r="F933" s="186"/>
    </row>
    <row r="934" ht="18.0" customHeight="1">
      <c r="C934" s="186"/>
      <c r="D934" s="186"/>
      <c r="E934" s="186"/>
      <c r="F934" s="186"/>
    </row>
    <row r="935" ht="18.0" customHeight="1">
      <c r="C935" s="186"/>
      <c r="D935" s="186"/>
      <c r="E935" s="186"/>
      <c r="F935" s="186"/>
    </row>
    <row r="936" ht="18.0" customHeight="1">
      <c r="C936" s="186"/>
      <c r="D936" s="186"/>
      <c r="E936" s="186"/>
      <c r="F936" s="186"/>
    </row>
    <row r="937" ht="18.0" customHeight="1">
      <c r="C937" s="186"/>
      <c r="D937" s="186"/>
      <c r="E937" s="186"/>
      <c r="F937" s="186"/>
    </row>
    <row r="938" ht="18.0" customHeight="1">
      <c r="C938" s="186"/>
      <c r="D938" s="186"/>
      <c r="E938" s="186"/>
      <c r="F938" s="186"/>
    </row>
    <row r="939" ht="18.0" customHeight="1">
      <c r="C939" s="186"/>
      <c r="D939" s="186"/>
      <c r="E939" s="186"/>
      <c r="F939" s="186"/>
    </row>
    <row r="940" ht="18.0" customHeight="1">
      <c r="C940" s="186"/>
      <c r="D940" s="186"/>
      <c r="E940" s="186"/>
      <c r="F940" s="186"/>
    </row>
    <row r="941" ht="18.0" customHeight="1">
      <c r="C941" s="186"/>
      <c r="D941" s="186"/>
      <c r="E941" s="186"/>
      <c r="F941" s="186"/>
    </row>
    <row r="942" ht="18.0" customHeight="1">
      <c r="C942" s="186"/>
      <c r="D942" s="186"/>
      <c r="E942" s="186"/>
      <c r="F942" s="186"/>
    </row>
    <row r="943" ht="18.0" customHeight="1">
      <c r="C943" s="186"/>
      <c r="D943" s="186"/>
      <c r="E943" s="186"/>
      <c r="F943" s="186"/>
    </row>
    <row r="944" ht="18.0" customHeight="1">
      <c r="C944" s="186"/>
      <c r="D944" s="186"/>
      <c r="E944" s="186"/>
      <c r="F944" s="186"/>
    </row>
    <row r="945" ht="18.0" customHeight="1">
      <c r="C945" s="186"/>
      <c r="D945" s="186"/>
      <c r="E945" s="186"/>
      <c r="F945" s="186"/>
    </row>
    <row r="946" ht="18.0" customHeight="1">
      <c r="C946" s="186"/>
      <c r="D946" s="186"/>
      <c r="E946" s="186"/>
      <c r="F946" s="186"/>
    </row>
    <row r="947" ht="18.0" customHeight="1">
      <c r="C947" s="186"/>
      <c r="D947" s="186"/>
      <c r="E947" s="186"/>
      <c r="F947" s="186"/>
    </row>
    <row r="948" ht="18.0" customHeight="1">
      <c r="C948" s="186"/>
      <c r="D948" s="186"/>
      <c r="E948" s="186"/>
      <c r="F948" s="186"/>
    </row>
    <row r="949" ht="18.0" customHeight="1">
      <c r="C949" s="186"/>
      <c r="D949" s="186"/>
      <c r="E949" s="186"/>
      <c r="F949" s="186"/>
    </row>
    <row r="950" ht="18.0" customHeight="1">
      <c r="C950" s="186"/>
      <c r="D950" s="186"/>
      <c r="E950" s="186"/>
      <c r="F950" s="186"/>
    </row>
    <row r="951" ht="18.0" customHeight="1">
      <c r="C951" s="186"/>
      <c r="D951" s="186"/>
      <c r="E951" s="186"/>
      <c r="F951" s="186"/>
    </row>
    <row r="952" ht="18.0" customHeight="1">
      <c r="C952" s="186"/>
      <c r="D952" s="186"/>
      <c r="E952" s="186"/>
      <c r="F952" s="186"/>
    </row>
    <row r="953" ht="18.0" customHeight="1">
      <c r="C953" s="186"/>
      <c r="D953" s="186"/>
      <c r="E953" s="186"/>
      <c r="F953" s="186"/>
    </row>
    <row r="954" ht="18.0" customHeight="1">
      <c r="C954" s="186"/>
      <c r="D954" s="186"/>
      <c r="E954" s="186"/>
      <c r="F954" s="186"/>
    </row>
    <row r="955" ht="18.0" customHeight="1">
      <c r="C955" s="186"/>
      <c r="D955" s="186"/>
      <c r="E955" s="186"/>
      <c r="F955" s="186"/>
    </row>
    <row r="956" ht="18.0" customHeight="1">
      <c r="C956" s="186"/>
      <c r="D956" s="186"/>
      <c r="E956" s="186"/>
      <c r="F956" s="186"/>
    </row>
    <row r="957" ht="18.0" customHeight="1">
      <c r="C957" s="186"/>
      <c r="D957" s="186"/>
      <c r="E957" s="186"/>
      <c r="F957" s="186"/>
    </row>
    <row r="958" ht="18.0" customHeight="1">
      <c r="C958" s="186"/>
      <c r="D958" s="186"/>
      <c r="E958" s="186"/>
      <c r="F958" s="186"/>
    </row>
    <row r="959" ht="18.0" customHeight="1">
      <c r="C959" s="186"/>
      <c r="D959" s="186"/>
      <c r="E959" s="186"/>
      <c r="F959" s="186"/>
    </row>
    <row r="960" ht="18.0" customHeight="1">
      <c r="C960" s="186"/>
      <c r="D960" s="186"/>
      <c r="E960" s="186"/>
      <c r="F960" s="186"/>
    </row>
    <row r="961" ht="18.0" customHeight="1">
      <c r="C961" s="186"/>
      <c r="D961" s="186"/>
      <c r="E961" s="186"/>
      <c r="F961" s="186"/>
    </row>
    <row r="962" ht="18.0" customHeight="1">
      <c r="C962" s="186"/>
      <c r="D962" s="186"/>
      <c r="E962" s="186"/>
      <c r="F962" s="186"/>
    </row>
    <row r="963" ht="18.0" customHeight="1">
      <c r="C963" s="186"/>
      <c r="D963" s="186"/>
      <c r="E963" s="186"/>
      <c r="F963" s="186"/>
    </row>
    <row r="964" ht="18.0" customHeight="1">
      <c r="C964" s="186"/>
      <c r="D964" s="186"/>
      <c r="E964" s="186"/>
      <c r="F964" s="186"/>
    </row>
    <row r="965" ht="18.0" customHeight="1">
      <c r="C965" s="186"/>
      <c r="D965" s="186"/>
      <c r="E965" s="186"/>
      <c r="F965" s="186"/>
    </row>
    <row r="966" ht="18.0" customHeight="1">
      <c r="C966" s="186"/>
      <c r="D966" s="186"/>
      <c r="E966" s="186"/>
      <c r="F966" s="186"/>
    </row>
    <row r="967" ht="18.0" customHeight="1">
      <c r="C967" s="186"/>
      <c r="D967" s="186"/>
      <c r="E967" s="186"/>
      <c r="F967" s="186"/>
    </row>
    <row r="968" ht="18.0" customHeight="1">
      <c r="C968" s="186"/>
      <c r="D968" s="186"/>
      <c r="E968" s="186"/>
      <c r="F968" s="186"/>
    </row>
    <row r="969" ht="18.0" customHeight="1">
      <c r="C969" s="186"/>
      <c r="D969" s="186"/>
      <c r="E969" s="186"/>
      <c r="F969" s="186"/>
    </row>
    <row r="970" ht="18.0" customHeight="1">
      <c r="C970" s="186"/>
      <c r="D970" s="186"/>
      <c r="E970" s="186"/>
      <c r="F970" s="186"/>
    </row>
    <row r="971" ht="18.0" customHeight="1">
      <c r="C971" s="186"/>
      <c r="D971" s="186"/>
      <c r="E971" s="186"/>
      <c r="F971" s="186"/>
    </row>
    <row r="972" ht="18.0" customHeight="1">
      <c r="C972" s="186"/>
      <c r="D972" s="186"/>
      <c r="E972" s="186"/>
      <c r="F972" s="186"/>
    </row>
    <row r="973" ht="18.0" customHeight="1">
      <c r="C973" s="186"/>
      <c r="D973" s="186"/>
      <c r="E973" s="186"/>
      <c r="F973" s="186"/>
    </row>
    <row r="974" ht="18.0" customHeight="1">
      <c r="C974" s="186"/>
      <c r="D974" s="186"/>
      <c r="E974" s="186"/>
      <c r="F974" s="186"/>
    </row>
    <row r="975" ht="18.0" customHeight="1">
      <c r="C975" s="186"/>
      <c r="D975" s="186"/>
      <c r="E975" s="186"/>
      <c r="F975" s="186"/>
    </row>
    <row r="976" ht="18.0" customHeight="1">
      <c r="C976" s="186"/>
      <c r="D976" s="186"/>
      <c r="E976" s="186"/>
      <c r="F976" s="186"/>
    </row>
    <row r="977" ht="18.0" customHeight="1">
      <c r="C977" s="186"/>
      <c r="D977" s="186"/>
      <c r="E977" s="186"/>
      <c r="F977" s="186"/>
    </row>
    <row r="978" ht="18.0" customHeight="1">
      <c r="C978" s="186"/>
      <c r="D978" s="186"/>
      <c r="E978" s="186"/>
      <c r="F978" s="186"/>
    </row>
    <row r="979" ht="18.0" customHeight="1">
      <c r="C979" s="186"/>
      <c r="D979" s="186"/>
      <c r="E979" s="186"/>
      <c r="F979" s="186"/>
    </row>
    <row r="980" ht="18.0" customHeight="1">
      <c r="C980" s="186"/>
      <c r="D980" s="186"/>
      <c r="E980" s="186"/>
      <c r="F980" s="186"/>
    </row>
    <row r="981" ht="18.0" customHeight="1">
      <c r="C981" s="186"/>
      <c r="D981" s="186"/>
      <c r="E981" s="186"/>
      <c r="F981" s="186"/>
    </row>
    <row r="982" ht="18.0" customHeight="1">
      <c r="C982" s="186"/>
      <c r="D982" s="186"/>
      <c r="E982" s="186"/>
      <c r="F982" s="186"/>
    </row>
    <row r="983" ht="18.0" customHeight="1">
      <c r="C983" s="186"/>
      <c r="D983" s="186"/>
      <c r="E983" s="186"/>
      <c r="F983" s="186"/>
    </row>
    <row r="984" ht="18.0" customHeight="1">
      <c r="C984" s="186"/>
      <c r="D984" s="186"/>
      <c r="E984" s="186"/>
      <c r="F984" s="186"/>
    </row>
    <row r="985" ht="18.0" customHeight="1">
      <c r="C985" s="186"/>
      <c r="D985" s="186"/>
      <c r="E985" s="186"/>
      <c r="F985" s="186"/>
    </row>
    <row r="986" ht="18.0" customHeight="1">
      <c r="C986" s="186"/>
      <c r="D986" s="186"/>
      <c r="E986" s="186"/>
      <c r="F986" s="186"/>
    </row>
    <row r="987" ht="18.0" customHeight="1">
      <c r="C987" s="186"/>
      <c r="D987" s="186"/>
      <c r="E987" s="186"/>
      <c r="F987" s="186"/>
    </row>
    <row r="988" ht="18.0" customHeight="1">
      <c r="C988" s="186"/>
      <c r="D988" s="186"/>
      <c r="E988" s="186"/>
      <c r="F988" s="186"/>
    </row>
    <row r="989" ht="18.0" customHeight="1">
      <c r="C989" s="186"/>
      <c r="D989" s="186"/>
      <c r="E989" s="186"/>
      <c r="F989" s="186"/>
    </row>
    <row r="990" ht="18.0" customHeight="1">
      <c r="C990" s="186"/>
      <c r="D990" s="186"/>
      <c r="E990" s="186"/>
      <c r="F990" s="186"/>
    </row>
    <row r="991" ht="18.0" customHeight="1">
      <c r="C991" s="186"/>
      <c r="D991" s="186"/>
      <c r="E991" s="186"/>
      <c r="F991" s="186"/>
    </row>
    <row r="992" ht="18.0" customHeight="1">
      <c r="C992" s="186"/>
      <c r="D992" s="186"/>
      <c r="E992" s="186"/>
      <c r="F992" s="186"/>
    </row>
    <row r="993" ht="18.0" customHeight="1">
      <c r="C993" s="186"/>
      <c r="D993" s="186"/>
      <c r="E993" s="186"/>
      <c r="F993" s="186"/>
    </row>
    <row r="994" ht="18.0" customHeight="1">
      <c r="C994" s="186"/>
      <c r="D994" s="186"/>
      <c r="E994" s="186"/>
      <c r="F994" s="186"/>
    </row>
    <row r="995" ht="18.0" customHeight="1">
      <c r="C995" s="186"/>
      <c r="D995" s="186"/>
      <c r="E995" s="186"/>
      <c r="F995" s="186"/>
    </row>
    <row r="996" ht="18.0" customHeight="1">
      <c r="C996" s="186"/>
      <c r="D996" s="186"/>
      <c r="E996" s="186"/>
      <c r="F996" s="186"/>
    </row>
    <row r="997" ht="18.0" customHeight="1">
      <c r="C997" s="186"/>
      <c r="D997" s="186"/>
      <c r="E997" s="186"/>
      <c r="F997" s="186"/>
    </row>
    <row r="998" ht="18.0" customHeight="1">
      <c r="C998" s="186"/>
      <c r="D998" s="186"/>
      <c r="E998" s="186"/>
      <c r="F998" s="186"/>
    </row>
    <row r="999" ht="18.0" customHeight="1">
      <c r="C999" s="186"/>
      <c r="D999" s="186"/>
      <c r="E999" s="186"/>
      <c r="F999" s="186"/>
    </row>
    <row r="1000" ht="18.0" customHeight="1">
      <c r="C1000" s="186"/>
      <c r="D1000" s="186"/>
      <c r="E1000" s="186"/>
      <c r="F1000" s="186"/>
    </row>
  </sheetData>
  <mergeCells count="95">
    <mergeCell ref="C42:F42"/>
    <mergeCell ref="B43:M43"/>
    <mergeCell ref="B35:M35"/>
    <mergeCell ref="B36:M36"/>
    <mergeCell ref="B37:M37"/>
    <mergeCell ref="B38:M38"/>
    <mergeCell ref="B39:M39"/>
    <mergeCell ref="C40:F40"/>
    <mergeCell ref="B41:M41"/>
    <mergeCell ref="P86:Q86"/>
    <mergeCell ref="P87:AA89"/>
    <mergeCell ref="P82:Q82"/>
    <mergeCell ref="P83:Q83"/>
    <mergeCell ref="P46:Q46"/>
    <mergeCell ref="P47:Q47"/>
    <mergeCell ref="P51:Q51"/>
    <mergeCell ref="P52:Q52"/>
    <mergeCell ref="P53:Q53"/>
    <mergeCell ref="P54:Q54"/>
    <mergeCell ref="P55:Q55"/>
    <mergeCell ref="P56:Q56"/>
    <mergeCell ref="P57:Q57"/>
    <mergeCell ref="P58:Q58"/>
    <mergeCell ref="P59:Q59"/>
    <mergeCell ref="P60:Q60"/>
    <mergeCell ref="P61:Q61"/>
    <mergeCell ref="P62:Q62"/>
    <mergeCell ref="P63:Q63"/>
    <mergeCell ref="P66:Q66"/>
    <mergeCell ref="P67:Q67"/>
    <mergeCell ref="P69:Q69"/>
    <mergeCell ref="P64:Q64"/>
    <mergeCell ref="P65:Q65"/>
    <mergeCell ref="P68:Q68"/>
    <mergeCell ref="P77:Q77"/>
    <mergeCell ref="P78:Q78"/>
    <mergeCell ref="P79:Q79"/>
    <mergeCell ref="P80:Q80"/>
    <mergeCell ref="P81:Q81"/>
    <mergeCell ref="P71:Q71"/>
    <mergeCell ref="P70:Q70"/>
    <mergeCell ref="P72:Q72"/>
    <mergeCell ref="P73:Q73"/>
    <mergeCell ref="P74:Q74"/>
    <mergeCell ref="P75:Q75"/>
    <mergeCell ref="P76:Q76"/>
    <mergeCell ref="E1:F1"/>
    <mergeCell ref="E2:F2"/>
    <mergeCell ref="E3:F3"/>
    <mergeCell ref="W3:X3"/>
    <mergeCell ref="B5:G5"/>
    <mergeCell ref="B7:M7"/>
    <mergeCell ref="B9:M9"/>
    <mergeCell ref="B11:M11"/>
    <mergeCell ref="B13:M13"/>
    <mergeCell ref="B15:M15"/>
    <mergeCell ref="P15:Q15"/>
    <mergeCell ref="P16:Q16"/>
    <mergeCell ref="B17:M17"/>
    <mergeCell ref="P17:Q17"/>
    <mergeCell ref="P18:Q18"/>
    <mergeCell ref="F19:G19"/>
    <mergeCell ref="H19:I19"/>
    <mergeCell ref="P19:Q19"/>
    <mergeCell ref="P20:Q20"/>
    <mergeCell ref="P21:Q21"/>
    <mergeCell ref="P22:Q22"/>
    <mergeCell ref="P23:Q23"/>
    <mergeCell ref="P24:Q24"/>
    <mergeCell ref="P25:Q25"/>
    <mergeCell ref="B26:M26"/>
    <mergeCell ref="P26:Q26"/>
    <mergeCell ref="P27:Q27"/>
    <mergeCell ref="B28:M28"/>
    <mergeCell ref="B30:M30"/>
    <mergeCell ref="P30:Q30"/>
    <mergeCell ref="B31:M31"/>
    <mergeCell ref="P31:Q31"/>
    <mergeCell ref="B33:M33"/>
    <mergeCell ref="P33:Q33"/>
    <mergeCell ref="P35:Q35"/>
    <mergeCell ref="P28:Q28"/>
    <mergeCell ref="P29:Q29"/>
    <mergeCell ref="P32:Q32"/>
    <mergeCell ref="P34:Q34"/>
    <mergeCell ref="P36:Q36"/>
    <mergeCell ref="P37:Q37"/>
    <mergeCell ref="P38:Q38"/>
    <mergeCell ref="P39:Q39"/>
    <mergeCell ref="P40:Q40"/>
    <mergeCell ref="P41:Q41"/>
    <mergeCell ref="P42:Q42"/>
    <mergeCell ref="P43:Q43"/>
    <mergeCell ref="P44:Q44"/>
    <mergeCell ref="P45:Q4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78"/>
    <col customWidth="1" min="2" max="2" width="10.56"/>
    <col customWidth="1" min="3" max="5" width="12.11"/>
    <col customWidth="1" min="6" max="9" width="14.33"/>
    <col customWidth="1" min="10" max="15" width="10.56"/>
    <col customWidth="1" min="16" max="16" width="21.67"/>
    <col customWidth="1" min="17" max="17" width="10.56"/>
    <col customWidth="1" min="18" max="18" width="16.0"/>
    <col customWidth="1" min="19" max="19" width="11.78"/>
    <col customWidth="1" min="20" max="20" width="10.67"/>
    <col customWidth="1" min="21" max="21" width="20.67"/>
    <col customWidth="1" min="22" max="22" width="10.56"/>
    <col customWidth="1" min="23" max="23" width="19.0"/>
    <col customWidth="1" min="24" max="24" width="11.0"/>
    <col customWidth="1" min="25" max="25" width="10.56"/>
    <col customWidth="1" min="26" max="26" width="12.0"/>
    <col customWidth="1" min="27" max="34" width="10.78"/>
  </cols>
  <sheetData>
    <row r="1" ht="18.0" customHeight="1">
      <c r="C1" s="186"/>
      <c r="D1" s="186"/>
      <c r="E1" s="186"/>
      <c r="F1" s="186"/>
      <c r="Z1" s="259" t="s">
        <v>86</v>
      </c>
      <c r="AA1" s="260" t="s">
        <v>116</v>
      </c>
      <c r="AB1" s="260" t="s">
        <v>117</v>
      </c>
      <c r="AC1" s="260"/>
      <c r="AD1" s="260" t="s">
        <v>118</v>
      </c>
      <c r="AE1" s="260"/>
      <c r="AF1" s="259" t="s">
        <v>119</v>
      </c>
      <c r="AG1" s="260" t="s">
        <v>116</v>
      </c>
      <c r="AH1" s="260" t="s">
        <v>117</v>
      </c>
    </row>
    <row r="2" ht="21.75" customHeight="1">
      <c r="B2" s="42" t="s">
        <v>39</v>
      </c>
      <c r="C2" s="43"/>
      <c r="D2" s="43"/>
      <c r="E2" s="43"/>
      <c r="F2" s="43"/>
      <c r="G2" s="44"/>
      <c r="H2" s="45"/>
      <c r="I2" s="45"/>
      <c r="J2" s="45"/>
      <c r="K2" s="45"/>
      <c r="L2" s="45"/>
      <c r="M2" s="46"/>
      <c r="P2" s="23" t="s">
        <v>27</v>
      </c>
      <c r="Q2" s="23"/>
      <c r="R2" s="24"/>
      <c r="S2" s="24"/>
      <c r="T2" s="24"/>
      <c r="U2" s="24"/>
      <c r="V2" s="24"/>
      <c r="W2" s="25" t="s">
        <v>28</v>
      </c>
      <c r="X2" s="24"/>
      <c r="Y2" s="24"/>
      <c r="Z2" s="70" t="s">
        <v>120</v>
      </c>
      <c r="AA2" s="24">
        <f> Q8</f>
        <v>240000</v>
      </c>
      <c r="AB2" s="70">
        <v>0.2</v>
      </c>
      <c r="AC2" s="24"/>
      <c r="AD2" s="70">
        <v>0.215</v>
      </c>
      <c r="AE2" s="24"/>
      <c r="AF2" s="70">
        <f>0.03</f>
        <v>0.03</v>
      </c>
      <c r="AG2" s="261">
        <f>U6*R5</f>
        <v>388615.3179</v>
      </c>
      <c r="AH2" s="70">
        <v>0.03</v>
      </c>
    </row>
    <row r="3" ht="18.0" customHeight="1">
      <c r="B3" s="51"/>
      <c r="C3" s="52"/>
      <c r="D3" s="53"/>
      <c r="E3" s="53"/>
      <c r="F3" s="53"/>
      <c r="G3" s="54"/>
      <c r="H3" s="54"/>
      <c r="I3" s="54"/>
      <c r="J3" s="54"/>
      <c r="K3" s="54"/>
      <c r="L3" s="54"/>
      <c r="M3" s="55"/>
      <c r="P3" s="26"/>
      <c r="Q3" s="27" t="s">
        <v>31</v>
      </c>
      <c r="R3" s="27" t="s">
        <v>32</v>
      </c>
      <c r="S3" s="27" t="s">
        <v>33</v>
      </c>
      <c r="T3" s="262"/>
      <c r="U3" s="28" t="s">
        <v>34</v>
      </c>
      <c r="V3" s="24"/>
      <c r="W3" s="29" t="s">
        <v>35</v>
      </c>
      <c r="X3" s="30"/>
      <c r="Y3" s="31" t="s">
        <v>36</v>
      </c>
      <c r="Z3" s="32" t="s">
        <v>37</v>
      </c>
      <c r="AA3" s="70"/>
      <c r="AB3" s="70" t="s">
        <v>52</v>
      </c>
      <c r="AC3" s="70" t="s">
        <v>45</v>
      </c>
      <c r="AD3" s="70" t="s">
        <v>50</v>
      </c>
      <c r="AE3" s="70"/>
      <c r="AF3" s="260" t="s">
        <v>52</v>
      </c>
      <c r="AG3" s="260" t="s">
        <v>45</v>
      </c>
      <c r="AH3" s="260" t="s">
        <v>121</v>
      </c>
    </row>
    <row r="4" ht="81.0" customHeight="1">
      <c r="B4" s="64" t="s">
        <v>43</v>
      </c>
      <c r="C4" s="65"/>
      <c r="D4" s="65"/>
      <c r="E4" s="65"/>
      <c r="F4" s="65"/>
      <c r="G4" s="65"/>
      <c r="H4" s="65"/>
      <c r="I4" s="65"/>
      <c r="J4" s="65"/>
      <c r="K4" s="65"/>
      <c r="L4" s="65"/>
      <c r="M4" s="66"/>
      <c r="P4" s="56"/>
      <c r="Q4" s="34">
        <v>550000.0</v>
      </c>
      <c r="R4" s="70">
        <v>315000.0</v>
      </c>
      <c r="S4" s="70"/>
      <c r="U4" s="263">
        <f>Q4+R4</f>
        <v>865000</v>
      </c>
      <c r="V4" s="24"/>
      <c r="W4" s="38" t="s">
        <v>122</v>
      </c>
      <c r="X4" s="39"/>
      <c r="Y4" s="264"/>
      <c r="Z4" s="41"/>
      <c r="AA4" s="38" t="s">
        <v>122</v>
      </c>
      <c r="AB4" s="265">
        <f>AA2*(1-(AB2/2))*(1-AB2)^0</f>
        <v>216000</v>
      </c>
      <c r="AC4" s="265">
        <f>AA2*AB2*0.5</f>
        <v>24000</v>
      </c>
      <c r="AD4" s="265">
        <f>AA2*0.2*AB2*0.5</f>
        <v>4800</v>
      </c>
      <c r="AE4" s="24"/>
      <c r="AF4" s="266">
        <f>AG2*(1-(AH2/2))*(1-AH2)^0</f>
        <v>382786.0882</v>
      </c>
      <c r="AG4" s="261">
        <f>AG2*AB2*0.5</f>
        <v>38861.53179</v>
      </c>
      <c r="AH4" s="266">
        <f t="shared" ref="AH4:AH9" si="1">AG4*0.03</f>
        <v>1165.845954</v>
      </c>
    </row>
    <row r="5" ht="18.0" customHeight="1">
      <c r="B5" s="51"/>
      <c r="C5" s="52"/>
      <c r="D5" s="53"/>
      <c r="E5" s="53"/>
      <c r="F5" s="53"/>
      <c r="G5" s="54"/>
      <c r="H5" s="54"/>
      <c r="I5" s="54"/>
      <c r="J5" s="54"/>
      <c r="K5" s="54"/>
      <c r="L5" s="54"/>
      <c r="M5" s="55"/>
      <c r="P5" s="33"/>
      <c r="Q5" s="267">
        <f>Q4/U4</f>
        <v>0.6358381503</v>
      </c>
      <c r="R5" s="267">
        <f>R4/U4</f>
        <v>0.3641618497</v>
      </c>
      <c r="S5" s="267"/>
      <c r="T5" s="36"/>
      <c r="U5" s="37"/>
      <c r="V5" s="24"/>
      <c r="W5" s="60" t="s">
        <v>123</v>
      </c>
      <c r="X5" s="39"/>
      <c r="Y5" s="268"/>
      <c r="Z5" s="50"/>
      <c r="AA5" s="60" t="s">
        <v>123</v>
      </c>
      <c r="AB5" s="265">
        <f>AA2*(1-(AB2/2))*(1-AB2)^(1)</f>
        <v>172800</v>
      </c>
      <c r="AC5" s="265">
        <f>AB2*AA2*(1-(AB2/2))*(1-AB2)^(2-2)</f>
        <v>43200</v>
      </c>
      <c r="AD5" s="265">
        <f>AB4*0.2*AB2</f>
        <v>8640</v>
      </c>
      <c r="AE5" s="24"/>
      <c r="AF5" s="261">
        <f>AG2*(1-(AB2/2))*(1-AB2)^(1)</f>
        <v>279803.0289</v>
      </c>
      <c r="AG5" s="261">
        <f>AB2*AG2*(1-(AB2/2))*(1-AB2)^(2-2)</f>
        <v>69950.75723</v>
      </c>
      <c r="AH5" s="266">
        <f t="shared" si="1"/>
        <v>2098.522717</v>
      </c>
    </row>
    <row r="6" ht="84.0" customHeight="1">
      <c r="B6" s="73" t="s">
        <v>46</v>
      </c>
      <c r="C6" s="65"/>
      <c r="D6" s="65"/>
      <c r="E6" s="65"/>
      <c r="F6" s="65"/>
      <c r="G6" s="65"/>
      <c r="H6" s="65"/>
      <c r="I6" s="65"/>
      <c r="J6" s="65"/>
      <c r="K6" s="65"/>
      <c r="L6" s="65"/>
      <c r="M6" s="66"/>
      <c r="P6" s="56" t="s">
        <v>42</v>
      </c>
      <c r="Q6" s="36">
        <f>U6*Q5</f>
        <v>678534.6821</v>
      </c>
      <c r="R6" s="269">
        <f>U6*R5</f>
        <v>388615.3179</v>
      </c>
      <c r="S6" s="270"/>
      <c r="T6" s="271">
        <f>3550+23600</f>
        <v>27150</v>
      </c>
      <c r="U6" s="172">
        <f>1040000+T6</f>
        <v>1067150</v>
      </c>
      <c r="V6" s="24"/>
      <c r="W6" s="60" t="s">
        <v>124</v>
      </c>
      <c r="X6" s="39"/>
      <c r="Y6" s="62"/>
      <c r="Z6" s="69"/>
      <c r="AA6" s="60" t="s">
        <v>124</v>
      </c>
      <c r="AB6" s="272">
        <f> AA2*(1-(AB2/2))*(1-AB2)^2</f>
        <v>138240</v>
      </c>
      <c r="AC6" s="265">
        <f>AB2*AA2*(1-(AB2/2))*(1-AB2)^(3-2)</f>
        <v>34560</v>
      </c>
      <c r="AD6" s="265">
        <f>AB5*0.2*AB2</f>
        <v>6912</v>
      </c>
      <c r="AE6" s="24"/>
      <c r="AF6" s="273">
        <f>AG2*(1-(AB2/2))*(1-AB2)^2</f>
        <v>223842.4231</v>
      </c>
      <c r="AG6" s="261">
        <f>AB2*AG2*(1-(AB2/2))*(1-AB2)^(3-2)</f>
        <v>55960.60578</v>
      </c>
      <c r="AH6" s="266">
        <f t="shared" si="1"/>
        <v>1678.818173</v>
      </c>
    </row>
    <row r="7" ht="18.0" customHeight="1">
      <c r="B7" s="51"/>
      <c r="C7" s="77"/>
      <c r="D7" s="53"/>
      <c r="E7" s="53"/>
      <c r="F7" s="53"/>
      <c r="G7" s="54"/>
      <c r="H7" s="54"/>
      <c r="I7" s="54"/>
      <c r="J7" s="54"/>
      <c r="K7" s="54"/>
      <c r="L7" s="54"/>
      <c r="M7" s="55"/>
      <c r="P7" s="67"/>
      <c r="Q7" s="25"/>
      <c r="R7" s="24"/>
      <c r="S7" s="24"/>
      <c r="T7" s="24"/>
      <c r="U7" s="59"/>
      <c r="V7" s="24"/>
      <c r="W7" s="60" t="s">
        <v>125</v>
      </c>
      <c r="X7" s="39"/>
      <c r="Y7" s="62"/>
      <c r="Z7" s="69"/>
      <c r="AA7" s="60" t="s">
        <v>125</v>
      </c>
      <c r="AB7" s="272">
        <f>AA2*(1-(AB2/2))*(1-AB2)^3</f>
        <v>110592</v>
      </c>
      <c r="AC7" s="265">
        <f>AB2*AA2*(1-(AB2/2))*(1-AB2)^(4-2)</f>
        <v>27648</v>
      </c>
      <c r="AD7" s="265">
        <f>AB6*0.2*AB2</f>
        <v>5529.6</v>
      </c>
      <c r="AE7" s="24"/>
      <c r="AF7" s="261">
        <f>AG2*(1-(AB2/2))*(1-AB2)^3</f>
        <v>179073.9385</v>
      </c>
      <c r="AG7" s="273">
        <f>AB2*AG2*(1-(AB2/2))*(1-AB2)^(4-2)</f>
        <v>44768.48462</v>
      </c>
      <c r="AH7" s="266">
        <f t="shared" si="1"/>
        <v>1343.054539</v>
      </c>
    </row>
    <row r="8" ht="31.5" customHeight="1">
      <c r="B8" s="73" t="s">
        <v>53</v>
      </c>
      <c r="C8" s="65"/>
      <c r="D8" s="65"/>
      <c r="E8" s="65"/>
      <c r="F8" s="65"/>
      <c r="G8" s="65"/>
      <c r="H8" s="65"/>
      <c r="I8" s="65"/>
      <c r="J8" s="65"/>
      <c r="K8" s="65"/>
      <c r="L8" s="65"/>
      <c r="M8" s="66"/>
      <c r="P8" s="56" t="s">
        <v>44</v>
      </c>
      <c r="Q8" s="24">
        <f>240000</f>
        <v>240000</v>
      </c>
      <c r="R8" s="24"/>
      <c r="S8" s="36"/>
      <c r="T8" s="36"/>
      <c r="U8" s="59"/>
      <c r="V8" s="24"/>
      <c r="W8" s="60" t="s">
        <v>126</v>
      </c>
      <c r="X8" s="39"/>
      <c r="Y8" s="264"/>
      <c r="Z8" s="274"/>
      <c r="AA8" s="60" t="s">
        <v>126</v>
      </c>
      <c r="AB8" s="272">
        <f>AA2*(1-(AB2/2))*(1-AB2)^4</f>
        <v>88473.6</v>
      </c>
      <c r="AC8" s="265">
        <f>AB2*AA2*(1-(AB2/2))*(1-AB2)^(5-2)</f>
        <v>22118.4</v>
      </c>
      <c r="AD8" s="265">
        <f>AB7*0.2*AB2</f>
        <v>4423.68</v>
      </c>
      <c r="AE8" s="24"/>
      <c r="AF8" s="261">
        <f>AG2*(1-(AB2/2))*(1-AB2)^4</f>
        <v>143259.1508</v>
      </c>
      <c r="AG8" s="273">
        <f>AB2*AG2*(1-(AB2/2))*(1-AB2)^(5-2)</f>
        <v>35814.7877</v>
      </c>
      <c r="AH8" s="266">
        <f t="shared" si="1"/>
        <v>1074.443631</v>
      </c>
    </row>
    <row r="9" ht="18.0" customHeight="1">
      <c r="B9" s="51"/>
      <c r="C9" s="52"/>
      <c r="D9" s="53"/>
      <c r="E9" s="53"/>
      <c r="F9" s="53"/>
      <c r="G9" s="54"/>
      <c r="H9" s="54"/>
      <c r="I9" s="54"/>
      <c r="J9" s="54"/>
      <c r="K9" s="54"/>
      <c r="L9" s="54"/>
      <c r="M9" s="55"/>
      <c r="P9" s="56" t="s">
        <v>47</v>
      </c>
      <c r="Q9" s="275">
        <f>(Q8-22500)/15</f>
        <v>14500</v>
      </c>
      <c r="R9" s="24"/>
      <c r="S9" s="74"/>
      <c r="T9" s="75" t="s">
        <v>48</v>
      </c>
      <c r="U9" s="76" t="s">
        <v>49</v>
      </c>
      <c r="V9" s="24"/>
      <c r="W9" s="60" t="s">
        <v>127</v>
      </c>
      <c r="X9" s="39"/>
      <c r="Y9" s="264"/>
      <c r="Z9" s="274"/>
      <c r="AA9" s="60" t="s">
        <v>127</v>
      </c>
      <c r="AB9" s="272">
        <f>AA2*(1-(AB2/2))*(1-AB2)^5</f>
        <v>70778.88</v>
      </c>
      <c r="AC9" s="265">
        <f>AB2*AA2*(1-(AB2/2))*(1-AB2)^(6-2)</f>
        <v>17694.72</v>
      </c>
      <c r="AD9" s="265">
        <f>AB8*0.2*AB2</f>
        <v>3538.944</v>
      </c>
      <c r="AE9" s="24"/>
      <c r="AF9" s="261">
        <f>AG2*(1-(AH2/2))*(1-AH2)^5</f>
        <v>328711.4385</v>
      </c>
      <c r="AG9" s="273">
        <f>AB2*AG2*(1-(AB2/2))*(1-AB2)^(6-2)</f>
        <v>28651.83016</v>
      </c>
      <c r="AH9" s="266">
        <f t="shared" si="1"/>
        <v>859.5549048</v>
      </c>
    </row>
    <row r="10" ht="31.5" customHeight="1">
      <c r="B10" s="73" t="s">
        <v>57</v>
      </c>
      <c r="C10" s="65"/>
      <c r="D10" s="65"/>
      <c r="E10" s="65"/>
      <c r="F10" s="65"/>
      <c r="G10" s="65"/>
      <c r="H10" s="65"/>
      <c r="I10" s="65"/>
      <c r="J10" s="65"/>
      <c r="K10" s="65"/>
      <c r="L10" s="65"/>
      <c r="M10" s="66"/>
      <c r="P10" s="78"/>
      <c r="Q10" s="36"/>
      <c r="R10" s="79"/>
      <c r="S10" s="80" t="s">
        <v>51</v>
      </c>
      <c r="T10" s="81">
        <v>240000.0</v>
      </c>
      <c r="U10" s="276">
        <f>T10-(6*Q9)</f>
        <v>153000</v>
      </c>
      <c r="V10" s="24"/>
      <c r="W10" s="48"/>
      <c r="X10" s="39"/>
      <c r="Y10" s="264"/>
      <c r="Z10" s="274"/>
      <c r="AA10" s="24"/>
      <c r="AB10" s="24"/>
      <c r="AC10" s="24"/>
      <c r="AD10" s="24"/>
      <c r="AE10" s="24"/>
      <c r="AF10" s="24"/>
      <c r="AG10" s="24"/>
      <c r="AH10" s="24"/>
    </row>
    <row r="11" ht="18.0" customHeight="1">
      <c r="B11" s="51"/>
      <c r="C11" s="52"/>
      <c r="D11" s="53"/>
      <c r="E11" s="53"/>
      <c r="F11" s="53"/>
      <c r="G11" s="54"/>
      <c r="H11" s="54"/>
      <c r="I11" s="54"/>
      <c r="J11" s="54"/>
      <c r="K11" s="54"/>
      <c r="L11" s="54"/>
      <c r="M11" s="55"/>
      <c r="P11" s="78"/>
      <c r="Q11" s="83"/>
      <c r="R11" s="24"/>
      <c r="S11" s="84" t="s">
        <v>36</v>
      </c>
      <c r="T11" s="277">
        <f>R6</f>
        <v>388615.3179</v>
      </c>
      <c r="U11" s="278">
        <f>275000</f>
        <v>275000</v>
      </c>
      <c r="V11" s="24"/>
      <c r="W11" s="48" t="s">
        <v>54</v>
      </c>
      <c r="X11" s="39"/>
      <c r="Y11" s="279">
        <f t="shared" ref="Y11:Y12" si="2">AF11</f>
        <v>11547.95927</v>
      </c>
      <c r="Z11" s="280" t="str">
        <f t="shared" ref="Z11:Z12" si="3">AC11</f>
        <v>-</v>
      </c>
      <c r="AA11" s="70" t="s">
        <v>128</v>
      </c>
      <c r="AB11" s="24"/>
      <c r="AC11" s="281" t="s">
        <v>103</v>
      </c>
      <c r="AD11" s="265"/>
      <c r="AE11" s="265"/>
      <c r="AF11" s="282">
        <f>(AF9-min(T11,U11))*0.215</f>
        <v>11547.95927</v>
      </c>
      <c r="AG11" s="24"/>
      <c r="AH11" s="24"/>
    </row>
    <row r="12" ht="63.75" customHeight="1">
      <c r="B12" s="73" t="s">
        <v>59</v>
      </c>
      <c r="C12" s="65"/>
      <c r="D12" s="65"/>
      <c r="E12" s="65"/>
      <c r="F12" s="65"/>
      <c r="G12" s="65"/>
      <c r="H12" s="65"/>
      <c r="I12" s="65"/>
      <c r="J12" s="65"/>
      <c r="K12" s="65"/>
      <c r="L12" s="65"/>
      <c r="M12" s="66"/>
      <c r="P12" s="89"/>
      <c r="Q12" s="90"/>
      <c r="R12" s="91"/>
      <c r="S12" s="92" t="s">
        <v>55</v>
      </c>
      <c r="T12" s="283">
        <f>Q6</f>
        <v>678534.6821</v>
      </c>
      <c r="U12" s="284">
        <f>Q6*(1+0.03)^6</f>
        <v>810205.8954</v>
      </c>
      <c r="V12" s="24"/>
      <c r="W12" s="95" t="s">
        <v>56</v>
      </c>
      <c r="X12" s="96"/>
      <c r="Y12" s="285">
        <f t="shared" si="2"/>
        <v>2886.989817</v>
      </c>
      <c r="Z12" s="286">
        <f t="shared" si="3"/>
        <v>12191.40745</v>
      </c>
      <c r="AA12" s="70" t="s">
        <v>129</v>
      </c>
      <c r="AB12" s="24"/>
      <c r="AC12" s="265">
        <f>-(AB9-min(T10,U10))*((AB2* AD2)/(0.09+AB2))</f>
        <v>12191.40745</v>
      </c>
      <c r="AD12" s="265"/>
      <c r="AE12" s="265"/>
      <c r="AF12" s="282">
        <f>(AF9-min(T11,U11))*((AH2* 0.215)/(0.09+AH2))</f>
        <v>2886.989817</v>
      </c>
      <c r="AG12" s="24"/>
      <c r="AH12" s="24"/>
    </row>
    <row r="13" ht="18.0" customHeight="1">
      <c r="B13" s="51"/>
      <c r="C13" s="52"/>
      <c r="D13" s="53"/>
      <c r="E13" s="53"/>
      <c r="F13" s="53"/>
      <c r="G13" s="54"/>
      <c r="H13" s="54"/>
      <c r="I13" s="54"/>
      <c r="J13" s="54"/>
      <c r="K13" s="54"/>
      <c r="L13" s="54"/>
      <c r="M13" s="55"/>
      <c r="P13" s="24"/>
      <c r="Q13" s="24"/>
      <c r="R13" s="24"/>
      <c r="S13" s="24"/>
      <c r="T13" s="24"/>
      <c r="U13" s="24"/>
      <c r="V13" s="24"/>
      <c r="W13" s="24"/>
      <c r="X13" s="24"/>
      <c r="Y13" s="24"/>
      <c r="Z13" s="24"/>
      <c r="AA13" s="24"/>
      <c r="AB13" s="24"/>
      <c r="AC13" s="24"/>
      <c r="AD13" s="24"/>
      <c r="AE13" s="24"/>
      <c r="AF13" s="24"/>
      <c r="AG13" s="24"/>
      <c r="AH13" s="24"/>
    </row>
    <row r="14" ht="60.75" customHeight="1">
      <c r="B14" s="73" t="s">
        <v>63</v>
      </c>
      <c r="C14" s="65"/>
      <c r="D14" s="65"/>
      <c r="E14" s="65"/>
      <c r="F14" s="65"/>
      <c r="G14" s="65"/>
      <c r="H14" s="65"/>
      <c r="I14" s="65"/>
      <c r="J14" s="65"/>
      <c r="K14" s="65"/>
      <c r="L14" s="65"/>
      <c r="M14" s="66"/>
      <c r="P14" s="99" t="s">
        <v>58</v>
      </c>
      <c r="Q14" s="24"/>
      <c r="R14" s="24"/>
      <c r="S14" s="24"/>
      <c r="T14" s="24"/>
      <c r="U14" s="24"/>
      <c r="V14" s="24"/>
      <c r="W14" s="24">
        <f>(70778-min(240000,153000))*0.215</f>
        <v>-17677.73</v>
      </c>
      <c r="X14" s="24"/>
      <c r="Y14" s="24"/>
      <c r="Z14" s="24"/>
      <c r="AA14" s="24"/>
      <c r="AB14" s="24"/>
      <c r="AC14" s="24"/>
      <c r="AD14" s="24"/>
      <c r="AE14" s="24"/>
      <c r="AF14" s="24"/>
      <c r="AG14" s="24"/>
      <c r="AH14" s="24"/>
    </row>
    <row r="15" ht="18.0" customHeight="1">
      <c r="B15" s="51"/>
      <c r="C15" s="52"/>
      <c r="D15" s="53"/>
      <c r="E15" s="53"/>
      <c r="F15" s="53"/>
      <c r="G15" s="54"/>
      <c r="H15" s="54"/>
      <c r="I15" s="54"/>
      <c r="J15" s="54"/>
      <c r="K15" s="54"/>
      <c r="L15" s="54"/>
      <c r="M15" s="55"/>
      <c r="P15" s="101" t="s">
        <v>60</v>
      </c>
      <c r="Q15" s="102"/>
      <c r="R15" s="103" t="s">
        <v>61</v>
      </c>
      <c r="S15" s="75">
        <v>0.0</v>
      </c>
      <c r="T15" s="104">
        <v>1.0</v>
      </c>
      <c r="U15" s="104">
        <v>2.0</v>
      </c>
      <c r="V15" s="104">
        <v>3.0</v>
      </c>
      <c r="W15" s="104">
        <v>4.0</v>
      </c>
      <c r="X15" s="104">
        <v>5.0</v>
      </c>
      <c r="Y15" s="104">
        <v>6.0</v>
      </c>
      <c r="Z15" s="287">
        <v>7.0</v>
      </c>
      <c r="AA15" s="288">
        <v>8.0</v>
      </c>
      <c r="AB15" s="289"/>
      <c r="AC15" s="289"/>
      <c r="AD15" s="289"/>
      <c r="AE15" s="289"/>
      <c r="AF15" s="289"/>
      <c r="AG15" s="289"/>
      <c r="AH15" s="289"/>
    </row>
    <row r="16" ht="18.0" customHeight="1">
      <c r="B16" s="51"/>
      <c r="C16" s="124"/>
      <c r="D16" s="124"/>
      <c r="E16" s="124"/>
      <c r="F16" s="126" t="s">
        <v>66</v>
      </c>
      <c r="G16" s="127"/>
      <c r="H16" s="290" t="s">
        <v>67</v>
      </c>
      <c r="I16" s="127"/>
      <c r="J16" s="54"/>
      <c r="K16" s="54"/>
      <c r="L16" s="54"/>
      <c r="M16" s="55"/>
      <c r="P16" s="101" t="s">
        <v>62</v>
      </c>
      <c r="Q16" s="102"/>
      <c r="R16" s="106"/>
      <c r="S16" s="107"/>
      <c r="T16" s="275">
        <f t="shared" ref="T16:W16" si="4">3500*0.15+4000*0.3+5000*0.35+6500*0.2</f>
        <v>4775</v>
      </c>
      <c r="U16" s="275">
        <f t="shared" si="4"/>
        <v>4775</v>
      </c>
      <c r="V16" s="275">
        <f t="shared" si="4"/>
        <v>4775</v>
      </c>
      <c r="W16" s="275">
        <f t="shared" si="4"/>
        <v>4775</v>
      </c>
      <c r="X16" s="109">
        <f t="shared" ref="X16:Y16" si="5">2787</f>
        <v>2787</v>
      </c>
      <c r="Y16" s="109">
        <f t="shared" si="5"/>
        <v>2787</v>
      </c>
      <c r="Z16" s="291"/>
      <c r="AA16" s="292"/>
      <c r="AB16" s="293"/>
      <c r="AC16" s="293"/>
      <c r="AD16" s="293"/>
      <c r="AE16" s="293"/>
      <c r="AF16" s="293"/>
      <c r="AG16" s="293"/>
      <c r="AH16" s="293"/>
    </row>
    <row r="17" ht="18.0" customHeight="1">
      <c r="B17" s="51"/>
      <c r="C17" s="124"/>
      <c r="D17" s="124"/>
      <c r="E17" s="124"/>
      <c r="F17" s="134" t="s">
        <v>69</v>
      </c>
      <c r="G17" s="135" t="s">
        <v>70</v>
      </c>
      <c r="H17" s="136" t="s">
        <v>69</v>
      </c>
      <c r="I17" s="135" t="s">
        <v>70</v>
      </c>
      <c r="J17" s="54"/>
      <c r="K17" s="54"/>
      <c r="L17" s="54"/>
      <c r="M17" s="55"/>
      <c r="N17" s="275">
        <f>3500*0.15+4000*0.3+5000*0.35+6500*0.2</f>
        <v>4775</v>
      </c>
      <c r="O17" s="275">
        <f>5500*0.2+6750*0.25</f>
        <v>2787.5</v>
      </c>
      <c r="P17" s="111" t="s">
        <v>130</v>
      </c>
      <c r="R17" s="112"/>
      <c r="S17" s="113"/>
      <c r="T17" s="114">
        <v>115000.0</v>
      </c>
      <c r="U17" s="114">
        <v>115000.0</v>
      </c>
      <c r="V17" s="114">
        <v>115000.0</v>
      </c>
      <c r="W17" s="114">
        <v>195000.0</v>
      </c>
      <c r="X17" s="294">
        <f t="shared" ref="X17:Y17" si="6">195000</f>
        <v>195000</v>
      </c>
      <c r="Y17" s="294">
        <f t="shared" si="6"/>
        <v>195000</v>
      </c>
      <c r="Z17" s="295"/>
      <c r="AA17" s="296"/>
      <c r="AB17" s="297"/>
      <c r="AC17" s="297"/>
      <c r="AD17" s="297"/>
      <c r="AE17" s="297"/>
      <c r="AF17" s="297"/>
      <c r="AG17" s="297"/>
      <c r="AH17" s="297"/>
    </row>
    <row r="18" ht="18.0" customHeight="1">
      <c r="B18" s="51"/>
      <c r="C18" s="124"/>
      <c r="D18" s="124"/>
      <c r="E18" s="142"/>
      <c r="F18" s="143" t="s">
        <v>72</v>
      </c>
      <c r="G18" s="144">
        <v>0.15</v>
      </c>
      <c r="H18" s="145" t="s">
        <v>73</v>
      </c>
      <c r="I18" s="146">
        <v>0.2</v>
      </c>
      <c r="J18" s="54"/>
      <c r="K18" s="54"/>
      <c r="L18" s="54"/>
      <c r="M18" s="55"/>
      <c r="P18" s="111" t="s">
        <v>131</v>
      </c>
      <c r="R18" s="112"/>
      <c r="S18" s="120"/>
      <c r="T18" s="36">
        <f t="shared" ref="T18:W18" si="7">280</f>
        <v>280</v>
      </c>
      <c r="U18" s="36">
        <f t="shared" si="7"/>
        <v>280</v>
      </c>
      <c r="V18" s="36">
        <f t="shared" si="7"/>
        <v>280</v>
      </c>
      <c r="W18" s="36">
        <f t="shared" si="7"/>
        <v>280</v>
      </c>
      <c r="X18" s="121">
        <v>280.0</v>
      </c>
      <c r="Y18" s="121">
        <v>280.0</v>
      </c>
      <c r="Z18" s="297"/>
      <c r="AA18" s="298"/>
      <c r="AB18" s="297"/>
      <c r="AC18" s="297"/>
      <c r="AD18" s="297"/>
      <c r="AE18" s="297"/>
      <c r="AF18" s="297"/>
      <c r="AG18" s="297"/>
      <c r="AH18" s="297"/>
    </row>
    <row r="19" ht="18.0" customHeight="1">
      <c r="B19" s="51"/>
      <c r="C19" s="124"/>
      <c r="D19" s="124"/>
      <c r="E19" s="142"/>
      <c r="F19" s="145" t="s">
        <v>75</v>
      </c>
      <c r="G19" s="146">
        <v>0.3</v>
      </c>
      <c r="H19" s="145" t="s">
        <v>76</v>
      </c>
      <c r="I19" s="146">
        <v>0.25</v>
      </c>
      <c r="J19" s="54"/>
      <c r="K19" s="54"/>
      <c r="L19" s="54"/>
      <c r="M19" s="55"/>
      <c r="P19" s="111" t="s">
        <v>132</v>
      </c>
      <c r="R19" s="112"/>
      <c r="S19" s="130"/>
      <c r="T19" s="132">
        <f t="shared" ref="T19:Y19" si="8">T18*T16</f>
        <v>1337000</v>
      </c>
      <c r="U19" s="132">
        <f t="shared" si="8"/>
        <v>1337000</v>
      </c>
      <c r="V19" s="132">
        <f t="shared" si="8"/>
        <v>1337000</v>
      </c>
      <c r="W19" s="132">
        <f t="shared" si="8"/>
        <v>1337000</v>
      </c>
      <c r="X19" s="132">
        <f t="shared" si="8"/>
        <v>780360</v>
      </c>
      <c r="Y19" s="132">
        <f t="shared" si="8"/>
        <v>780360</v>
      </c>
      <c r="Z19" s="299"/>
      <c r="AA19" s="300"/>
      <c r="AB19" s="301"/>
      <c r="AC19" s="301"/>
      <c r="AD19" s="301"/>
      <c r="AE19" s="301"/>
      <c r="AF19" s="301"/>
      <c r="AG19" s="301"/>
      <c r="AH19" s="301"/>
    </row>
    <row r="20" ht="18.0" customHeight="1">
      <c r="B20" s="51"/>
      <c r="C20" s="124"/>
      <c r="D20" s="124"/>
      <c r="E20" s="142"/>
      <c r="F20" s="145" t="s">
        <v>78</v>
      </c>
      <c r="G20" s="146">
        <v>0.35</v>
      </c>
      <c r="H20" s="145"/>
      <c r="I20" s="146"/>
      <c r="J20" s="54"/>
      <c r="K20" s="54"/>
      <c r="L20" s="54"/>
      <c r="M20" s="55"/>
      <c r="N20" s="260" t="s">
        <v>133</v>
      </c>
      <c r="P20" s="101" t="s">
        <v>71</v>
      </c>
      <c r="Q20" s="137"/>
      <c r="R20" s="138"/>
      <c r="S20" s="132"/>
      <c r="T20" s="140">
        <f t="shared" ref="T20:Y20" si="9">T19-T17</f>
        <v>1222000</v>
      </c>
      <c r="U20" s="140">
        <f t="shared" si="9"/>
        <v>1222000</v>
      </c>
      <c r="V20" s="140">
        <f t="shared" si="9"/>
        <v>1222000</v>
      </c>
      <c r="W20" s="140">
        <f t="shared" si="9"/>
        <v>1142000</v>
      </c>
      <c r="X20" s="140">
        <f t="shared" si="9"/>
        <v>585360</v>
      </c>
      <c r="Y20" s="140">
        <f t="shared" si="9"/>
        <v>585360</v>
      </c>
      <c r="Z20" s="302"/>
      <c r="AA20" s="303"/>
      <c r="AB20" s="304"/>
      <c r="AC20" s="304"/>
      <c r="AD20" s="304"/>
      <c r="AE20" s="304"/>
      <c r="AF20" s="304"/>
      <c r="AG20" s="304"/>
      <c r="AH20" s="304"/>
    </row>
    <row r="21" ht="18.0" customHeight="1">
      <c r="B21" s="51"/>
      <c r="C21" s="124"/>
      <c r="D21" s="124"/>
      <c r="E21" s="142"/>
      <c r="F21" s="153" t="s">
        <v>80</v>
      </c>
      <c r="G21" s="154">
        <v>0.2</v>
      </c>
      <c r="H21" s="155"/>
      <c r="I21" s="154"/>
      <c r="J21" s="54"/>
      <c r="K21" s="54"/>
      <c r="L21" s="54"/>
      <c r="M21" s="55"/>
      <c r="N21" s="260" t="s">
        <v>134</v>
      </c>
      <c r="O21" s="260">
        <v>0.03</v>
      </c>
      <c r="P21" s="111" t="s">
        <v>135</v>
      </c>
      <c r="R21" s="305">
        <f>0.2</f>
        <v>0.2</v>
      </c>
      <c r="T21" s="36">
        <f>$S$28*$R$21*0.5</f>
        <v>-24000</v>
      </c>
      <c r="U21" s="36">
        <f t="shared" ref="U21:Y21" si="10">$R$21*$S$28*(1-($R$21/2))*(1-$R$21)^(U15-2)</f>
        <v>-43200</v>
      </c>
      <c r="V21" s="36">
        <f t="shared" si="10"/>
        <v>-34560</v>
      </c>
      <c r="W21" s="36">
        <f t="shared" si="10"/>
        <v>-27648</v>
      </c>
      <c r="X21" s="36">
        <f t="shared" si="10"/>
        <v>-22118.4</v>
      </c>
      <c r="Y21" s="36">
        <f t="shared" si="10"/>
        <v>-17694.72</v>
      </c>
      <c r="Z21" s="304"/>
      <c r="AA21" s="306"/>
      <c r="AB21" s="304"/>
      <c r="AC21" s="304"/>
      <c r="AD21" s="304"/>
      <c r="AE21" s="304"/>
      <c r="AF21" s="304"/>
      <c r="AG21" s="304"/>
      <c r="AH21" s="304"/>
    </row>
    <row r="22" ht="18.0" customHeight="1">
      <c r="B22" s="51"/>
      <c r="C22" s="52"/>
      <c r="D22" s="53"/>
      <c r="E22" s="53"/>
      <c r="F22" s="53"/>
      <c r="G22" s="54"/>
      <c r="H22" s="54"/>
      <c r="I22" s="54"/>
      <c r="J22" s="54"/>
      <c r="K22" s="54"/>
      <c r="L22" s="54"/>
      <c r="M22" s="55"/>
      <c r="N22" s="260" t="s">
        <v>44</v>
      </c>
      <c r="O22" s="260">
        <v>0.2</v>
      </c>
      <c r="P22" s="111" t="s">
        <v>77</v>
      </c>
      <c r="R22" s="152">
        <f>0.03</f>
        <v>0.03</v>
      </c>
      <c r="T22" s="36">
        <f>S29*0.5*R22</f>
        <v>-5829.229769</v>
      </c>
      <c r="U22" s="307">
        <f t="shared" ref="U22:Y22" si="11">$R$22*$S$29*(1-($R$22/2))*(1-$R$22)^(U15-2)</f>
        <v>-11483.58264</v>
      </c>
      <c r="V22" s="307">
        <f t="shared" si="11"/>
        <v>-11139.07517</v>
      </c>
      <c r="W22" s="307">
        <f t="shared" si="11"/>
        <v>-10804.90291</v>
      </c>
      <c r="X22" s="307">
        <f t="shared" si="11"/>
        <v>-10480.75582</v>
      </c>
      <c r="Y22" s="307">
        <f t="shared" si="11"/>
        <v>-10166.33315</v>
      </c>
      <c r="Z22" s="304"/>
      <c r="AA22" s="306"/>
      <c r="AB22" s="304"/>
      <c r="AC22" s="304"/>
      <c r="AD22" s="304"/>
      <c r="AE22" s="304"/>
      <c r="AF22" s="304"/>
      <c r="AG22" s="304"/>
      <c r="AH22" s="304"/>
    </row>
    <row r="23" ht="39.0" customHeight="1">
      <c r="B23" s="73" t="s">
        <v>82</v>
      </c>
      <c r="C23" s="65"/>
      <c r="D23" s="65"/>
      <c r="E23" s="65"/>
      <c r="F23" s="65"/>
      <c r="G23" s="65"/>
      <c r="H23" s="65"/>
      <c r="I23" s="65"/>
      <c r="J23" s="65"/>
      <c r="K23" s="65"/>
      <c r="L23" s="65"/>
      <c r="M23" s="66"/>
      <c r="N23" s="260" t="s">
        <v>136</v>
      </c>
      <c r="O23" s="260">
        <v>0.215</v>
      </c>
      <c r="P23" s="111" t="s">
        <v>79</v>
      </c>
      <c r="R23" s="308"/>
      <c r="S23" s="36"/>
      <c r="T23" s="149">
        <f t="shared" ref="T23:Y23" si="12">T20+T21+T22</f>
        <v>1192170.77</v>
      </c>
      <c r="U23" s="149">
        <f t="shared" si="12"/>
        <v>1167316.417</v>
      </c>
      <c r="V23" s="149">
        <f t="shared" si="12"/>
        <v>1176300.925</v>
      </c>
      <c r="W23" s="149">
        <f t="shared" si="12"/>
        <v>1103547.097</v>
      </c>
      <c r="X23" s="149">
        <f t="shared" si="12"/>
        <v>552760.8442</v>
      </c>
      <c r="Y23" s="149">
        <f t="shared" si="12"/>
        <v>557498.9469</v>
      </c>
      <c r="Z23" s="304"/>
      <c r="AA23" s="306"/>
      <c r="AB23" s="304"/>
      <c r="AC23" s="304"/>
      <c r="AD23" s="304"/>
      <c r="AE23" s="304"/>
      <c r="AF23" s="304"/>
      <c r="AG23" s="304"/>
      <c r="AH23" s="304"/>
    </row>
    <row r="24" ht="18.0" customHeight="1">
      <c r="B24" s="51"/>
      <c r="C24" s="52"/>
      <c r="D24" s="53"/>
      <c r="E24" s="53"/>
      <c r="F24" s="53"/>
      <c r="G24" s="54"/>
      <c r="H24" s="54"/>
      <c r="I24" s="54"/>
      <c r="J24" s="54"/>
      <c r="K24" s="54"/>
      <c r="L24" s="54"/>
      <c r="M24" s="55"/>
      <c r="N24" s="260" t="s">
        <v>137</v>
      </c>
      <c r="O24" s="260">
        <v>0.09</v>
      </c>
      <c r="P24" s="111" t="s">
        <v>138</v>
      </c>
      <c r="R24" s="152">
        <f>O23</f>
        <v>0.215</v>
      </c>
      <c r="S24" s="36"/>
      <c r="T24" s="149">
        <f t="shared" ref="T24:Y24" si="13">T23*$R$24</f>
        <v>256316.7156</v>
      </c>
      <c r="U24" s="149">
        <f t="shared" si="13"/>
        <v>250973.0297</v>
      </c>
      <c r="V24" s="149">
        <f t="shared" si="13"/>
        <v>252904.6988</v>
      </c>
      <c r="W24" s="149">
        <f t="shared" si="13"/>
        <v>237262.6259</v>
      </c>
      <c r="X24" s="149">
        <f t="shared" si="13"/>
        <v>118843.5815</v>
      </c>
      <c r="Y24" s="149">
        <f t="shared" si="13"/>
        <v>119862.2736</v>
      </c>
      <c r="Z24" s="304"/>
      <c r="AA24" s="306"/>
      <c r="AB24" s="304"/>
      <c r="AC24" s="304"/>
      <c r="AD24" s="304"/>
      <c r="AE24" s="304"/>
      <c r="AF24" s="304"/>
      <c r="AG24" s="304"/>
      <c r="AH24" s="304"/>
    </row>
    <row r="25" ht="57.75" customHeight="1">
      <c r="B25" s="73" t="s">
        <v>85</v>
      </c>
      <c r="C25" s="65"/>
      <c r="D25" s="65"/>
      <c r="E25" s="65"/>
      <c r="F25" s="65"/>
      <c r="G25" s="65"/>
      <c r="H25" s="65"/>
      <c r="I25" s="65"/>
      <c r="J25" s="65"/>
      <c r="K25" s="65"/>
      <c r="L25" s="65"/>
      <c r="M25" s="66"/>
      <c r="P25" s="156"/>
      <c r="R25" s="308"/>
      <c r="S25" s="36"/>
      <c r="T25" s="149"/>
      <c r="U25" s="149"/>
      <c r="V25" s="149"/>
      <c r="W25" s="149"/>
      <c r="X25" s="149"/>
      <c r="Y25" s="149"/>
      <c r="Z25" s="304"/>
      <c r="AA25" s="306"/>
      <c r="AB25" s="304"/>
      <c r="AC25" s="304"/>
      <c r="AD25" s="304"/>
      <c r="AE25" s="304"/>
      <c r="AF25" s="304"/>
      <c r="AG25" s="304"/>
      <c r="AH25" s="304"/>
    </row>
    <row r="26" ht="18.75" customHeight="1">
      <c r="B26" s="51"/>
      <c r="C26" s="77"/>
      <c r="D26" s="53"/>
      <c r="E26" s="53"/>
      <c r="F26" s="53"/>
      <c r="G26" s="54"/>
      <c r="H26" s="54"/>
      <c r="I26" s="54"/>
      <c r="J26" s="54"/>
      <c r="K26" s="54"/>
      <c r="L26" s="54"/>
      <c r="M26" s="55"/>
      <c r="P26" s="101" t="s">
        <v>83</v>
      </c>
      <c r="Q26" s="102"/>
      <c r="R26" s="157"/>
      <c r="S26" s="158"/>
      <c r="T26" s="159">
        <f t="shared" ref="T26:Y26" si="14">T20-T24</f>
        <v>965683.2844</v>
      </c>
      <c r="U26" s="159">
        <f t="shared" si="14"/>
        <v>971026.9703</v>
      </c>
      <c r="V26" s="159">
        <f t="shared" si="14"/>
        <v>969095.3012</v>
      </c>
      <c r="W26" s="159">
        <f t="shared" si="14"/>
        <v>904737.3741</v>
      </c>
      <c r="X26" s="159">
        <f t="shared" si="14"/>
        <v>466516.4185</v>
      </c>
      <c r="Y26" s="159">
        <f t="shared" si="14"/>
        <v>465497.7264</v>
      </c>
      <c r="Z26" s="309"/>
      <c r="AA26" s="310"/>
      <c r="AB26" s="304"/>
      <c r="AC26" s="304"/>
      <c r="AD26" s="304"/>
      <c r="AE26" s="304"/>
      <c r="AF26" s="304"/>
      <c r="AG26" s="304"/>
      <c r="AH26" s="304"/>
    </row>
    <row r="27" ht="18.0" customHeight="1">
      <c r="B27" s="163" t="s">
        <v>87</v>
      </c>
      <c r="C27" s="65"/>
      <c r="D27" s="65"/>
      <c r="E27" s="65"/>
      <c r="F27" s="65"/>
      <c r="G27" s="65"/>
      <c r="H27" s="65"/>
      <c r="I27" s="65"/>
      <c r="J27" s="65"/>
      <c r="K27" s="65"/>
      <c r="L27" s="65"/>
      <c r="M27" s="66"/>
      <c r="P27" s="156" t="s">
        <v>84</v>
      </c>
      <c r="R27" s="161"/>
      <c r="S27" s="120"/>
      <c r="T27" s="36"/>
      <c r="U27" s="36"/>
      <c r="V27" s="36"/>
      <c r="W27" s="36"/>
      <c r="X27" s="36"/>
      <c r="Y27" s="36"/>
      <c r="Z27" s="301"/>
      <c r="AA27" s="311"/>
      <c r="AB27" s="312"/>
      <c r="AC27" s="312"/>
      <c r="AD27" s="312"/>
      <c r="AE27" s="312"/>
      <c r="AF27" s="312"/>
      <c r="AG27" s="312"/>
      <c r="AH27" s="312"/>
    </row>
    <row r="28" ht="18.75" customHeight="1">
      <c r="B28" s="164" t="s">
        <v>139</v>
      </c>
      <c r="C28" s="65"/>
      <c r="D28" s="65"/>
      <c r="E28" s="65"/>
      <c r="F28" s="65"/>
      <c r="G28" s="65"/>
      <c r="H28" s="65"/>
      <c r="I28" s="65"/>
      <c r="J28" s="65"/>
      <c r="K28" s="65"/>
      <c r="L28" s="65"/>
      <c r="M28" s="66"/>
      <c r="P28" s="111" t="s">
        <v>140</v>
      </c>
      <c r="R28" s="161"/>
      <c r="S28" s="313">
        <f t="shared" ref="S28:S30" si="15">-T10</f>
        <v>-240000</v>
      </c>
      <c r="T28" s="36"/>
      <c r="U28" s="36"/>
      <c r="V28" s="36"/>
      <c r="W28" s="36"/>
      <c r="X28" s="36"/>
      <c r="Y28" s="36"/>
      <c r="Z28" s="301"/>
      <c r="AA28" s="311"/>
      <c r="AB28" s="312"/>
      <c r="AC28" s="312"/>
      <c r="AD28" s="312"/>
      <c r="AE28" s="312"/>
      <c r="AF28" s="312"/>
      <c r="AG28" s="312"/>
      <c r="AH28" s="312"/>
    </row>
    <row r="29" ht="18.0" customHeight="1">
      <c r="B29" s="51"/>
      <c r="C29" s="77"/>
      <c r="D29" s="53"/>
      <c r="E29" s="53"/>
      <c r="F29" s="53"/>
      <c r="G29" s="54"/>
      <c r="H29" s="54"/>
      <c r="I29" s="54"/>
      <c r="J29" s="54"/>
      <c r="K29" s="54"/>
      <c r="L29" s="54"/>
      <c r="M29" s="55"/>
      <c r="P29" s="111" t="s">
        <v>36</v>
      </c>
      <c r="R29" s="161"/>
      <c r="S29" s="313">
        <f t="shared" si="15"/>
        <v>-388615.3179</v>
      </c>
      <c r="T29" s="36"/>
      <c r="U29" s="36"/>
      <c r="V29" s="36"/>
      <c r="W29" s="36"/>
      <c r="X29" s="36"/>
      <c r="Y29" s="36"/>
      <c r="Z29" s="301"/>
      <c r="AA29" s="311"/>
      <c r="AB29" s="312"/>
      <c r="AC29" s="312"/>
      <c r="AD29" s="312"/>
      <c r="AE29" s="312"/>
      <c r="AF29" s="312"/>
      <c r="AG29" s="312"/>
      <c r="AH29" s="312"/>
    </row>
    <row r="30" ht="16.5" customHeight="1">
      <c r="B30" s="164" t="s">
        <v>141</v>
      </c>
      <c r="C30" s="65"/>
      <c r="D30" s="65"/>
      <c r="E30" s="65"/>
      <c r="F30" s="65"/>
      <c r="G30" s="65"/>
      <c r="H30" s="65"/>
      <c r="I30" s="65"/>
      <c r="J30" s="65"/>
      <c r="K30" s="65"/>
      <c r="L30" s="65"/>
      <c r="M30" s="66"/>
      <c r="P30" s="111" t="s">
        <v>55</v>
      </c>
      <c r="R30" s="161"/>
      <c r="S30" s="313">
        <f t="shared" si="15"/>
        <v>-678534.6821</v>
      </c>
      <c r="T30" s="36"/>
      <c r="U30" s="36"/>
      <c r="V30" s="36"/>
      <c r="W30" s="36"/>
      <c r="X30" s="36"/>
      <c r="Y30" s="36"/>
      <c r="Z30" s="301"/>
      <c r="AA30" s="311"/>
      <c r="AB30" s="312"/>
      <c r="AC30" s="312"/>
      <c r="AD30" s="312"/>
      <c r="AE30" s="312"/>
      <c r="AF30" s="312"/>
      <c r="AG30" s="312"/>
      <c r="AH30" s="312"/>
    </row>
    <row r="31" ht="18.0" customHeight="1">
      <c r="B31" s="51"/>
      <c r="C31" s="77"/>
      <c r="D31" s="53"/>
      <c r="E31" s="53"/>
      <c r="F31" s="53"/>
      <c r="G31" s="54"/>
      <c r="H31" s="54"/>
      <c r="I31" s="54"/>
      <c r="J31" s="54"/>
      <c r="K31" s="54"/>
      <c r="L31" s="54"/>
      <c r="M31" s="55"/>
      <c r="P31" s="111" t="s">
        <v>142</v>
      </c>
      <c r="R31" s="161"/>
      <c r="S31" s="162">
        <v>-25000.0</v>
      </c>
      <c r="T31" s="36"/>
      <c r="U31" s="36"/>
      <c r="V31" s="36"/>
      <c r="W31" s="36"/>
      <c r="X31" s="36"/>
      <c r="Y31" s="36"/>
      <c r="Z31" s="301"/>
      <c r="AA31" s="311"/>
      <c r="AB31" s="312"/>
      <c r="AC31" s="312"/>
      <c r="AD31" s="312"/>
      <c r="AE31" s="312"/>
      <c r="AF31" s="312"/>
      <c r="AG31" s="312"/>
      <c r="AH31" s="312"/>
    </row>
    <row r="32" ht="16.5" customHeight="1">
      <c r="B32" s="164" t="s">
        <v>143</v>
      </c>
      <c r="C32" s="65"/>
      <c r="D32" s="65"/>
      <c r="E32" s="65"/>
      <c r="F32" s="65"/>
      <c r="G32" s="65"/>
      <c r="H32" s="65"/>
      <c r="I32" s="65"/>
      <c r="J32" s="65"/>
      <c r="K32" s="65"/>
      <c r="L32" s="65"/>
      <c r="M32" s="66"/>
      <c r="P32" s="111" t="s">
        <v>90</v>
      </c>
      <c r="R32" s="161"/>
      <c r="S32" s="36">
        <f>S28+S29+S30+S31</f>
        <v>-1332150</v>
      </c>
      <c r="T32" s="24"/>
      <c r="U32" s="24"/>
      <c r="V32" s="24"/>
      <c r="W32" s="24"/>
      <c r="X32" s="36"/>
      <c r="Y32" s="36"/>
      <c r="Z32" s="301"/>
      <c r="AA32" s="311"/>
      <c r="AB32" s="312"/>
      <c r="AC32" s="312"/>
      <c r="AD32" s="312"/>
      <c r="AE32" s="312"/>
      <c r="AF32" s="312"/>
      <c r="AG32" s="312"/>
      <c r="AH32" s="312"/>
    </row>
    <row r="33" ht="18.0" customHeight="1">
      <c r="B33" s="164" t="s">
        <v>144</v>
      </c>
      <c r="C33" s="65"/>
      <c r="D33" s="65"/>
      <c r="E33" s="65"/>
      <c r="F33" s="65"/>
      <c r="G33" s="65"/>
      <c r="H33" s="65"/>
      <c r="I33" s="65"/>
      <c r="J33" s="65"/>
      <c r="K33" s="65"/>
      <c r="L33" s="65"/>
      <c r="M33" s="66"/>
      <c r="P33" s="165" t="s">
        <v>92</v>
      </c>
      <c r="Q33" s="166"/>
      <c r="R33" s="167"/>
      <c r="S33" s="168"/>
      <c r="T33" s="169"/>
      <c r="U33" s="169"/>
      <c r="V33" s="169"/>
      <c r="W33" s="169"/>
      <c r="X33" s="169"/>
      <c r="Y33" s="169"/>
      <c r="Z33" s="314"/>
      <c r="AA33" s="315"/>
      <c r="AB33" s="312"/>
      <c r="AC33" s="312"/>
      <c r="AD33" s="312"/>
      <c r="AE33" s="312"/>
      <c r="AF33" s="312"/>
      <c r="AG33" s="312"/>
      <c r="AH33" s="312"/>
    </row>
    <row r="34" ht="18.0" customHeight="1">
      <c r="B34" s="164" t="s">
        <v>145</v>
      </c>
      <c r="C34" s="65"/>
      <c r="D34" s="65"/>
      <c r="E34" s="65"/>
      <c r="F34" s="65"/>
      <c r="G34" s="65"/>
      <c r="H34" s="65"/>
      <c r="I34" s="65"/>
      <c r="J34" s="65"/>
      <c r="K34" s="65"/>
      <c r="L34" s="65"/>
      <c r="M34" s="66"/>
      <c r="P34" s="111" t="s">
        <v>146</v>
      </c>
      <c r="R34" s="171"/>
      <c r="S34" s="122"/>
      <c r="T34" s="36"/>
      <c r="U34" s="36"/>
      <c r="V34" s="36"/>
      <c r="W34" s="36"/>
      <c r="X34" s="36"/>
      <c r="Y34" s="36">
        <f t="shared" ref="Y34:Y36" si="16">U10</f>
        <v>153000</v>
      </c>
      <c r="Z34" s="301"/>
      <c r="AA34" s="316"/>
      <c r="AB34" s="301"/>
      <c r="AC34" s="301"/>
      <c r="AD34" s="301"/>
      <c r="AE34" s="301"/>
      <c r="AF34" s="301"/>
      <c r="AG34" s="301"/>
      <c r="AH34" s="301"/>
    </row>
    <row r="35" ht="18.0" customHeight="1">
      <c r="B35" s="164" t="s">
        <v>147</v>
      </c>
      <c r="C35" s="65"/>
      <c r="D35" s="65"/>
      <c r="E35" s="65"/>
      <c r="F35" s="65"/>
      <c r="G35" s="65"/>
      <c r="H35" s="65"/>
      <c r="I35" s="65"/>
      <c r="J35" s="65"/>
      <c r="K35" s="65"/>
      <c r="L35" s="65"/>
      <c r="M35" s="66"/>
      <c r="P35" s="111" t="s">
        <v>95</v>
      </c>
      <c r="R35" s="171"/>
      <c r="S35" s="122"/>
      <c r="T35" s="36"/>
      <c r="U35" s="36"/>
      <c r="V35" s="36"/>
      <c r="W35" s="36"/>
      <c r="X35" s="36"/>
      <c r="Y35" s="36">
        <f t="shared" si="16"/>
        <v>275000</v>
      </c>
      <c r="Z35" s="301"/>
      <c r="AA35" s="316"/>
      <c r="AB35" s="301"/>
      <c r="AC35" s="301"/>
      <c r="AD35" s="301"/>
      <c r="AE35" s="301"/>
      <c r="AF35" s="301"/>
      <c r="AG35" s="301"/>
      <c r="AH35" s="301"/>
    </row>
    <row r="36" ht="37.5" customHeight="1">
      <c r="B36" s="164" t="s">
        <v>148</v>
      </c>
      <c r="C36" s="65"/>
      <c r="D36" s="65"/>
      <c r="E36" s="65"/>
      <c r="F36" s="65"/>
      <c r="G36" s="65"/>
      <c r="H36" s="65"/>
      <c r="I36" s="65"/>
      <c r="J36" s="65"/>
      <c r="K36" s="65"/>
      <c r="L36" s="65"/>
      <c r="M36" s="66"/>
      <c r="P36" s="111" t="s">
        <v>97</v>
      </c>
      <c r="R36" s="171"/>
      <c r="S36" s="122"/>
      <c r="T36" s="36"/>
      <c r="U36" s="36"/>
      <c r="V36" s="36"/>
      <c r="W36" s="36"/>
      <c r="X36" s="36"/>
      <c r="Y36" s="36">
        <f t="shared" si="16"/>
        <v>810205.8954</v>
      </c>
      <c r="Z36" s="301"/>
      <c r="AA36" s="316"/>
      <c r="AB36" s="301"/>
      <c r="AC36" s="301"/>
      <c r="AD36" s="301"/>
      <c r="AE36" s="301"/>
      <c r="AF36" s="301"/>
      <c r="AG36" s="301"/>
      <c r="AH36" s="301"/>
    </row>
    <row r="37" ht="18.0" customHeight="1">
      <c r="B37" s="51"/>
      <c r="C37" s="179"/>
      <c r="D37" s="65"/>
      <c r="E37" s="65"/>
      <c r="F37" s="180"/>
      <c r="G37" s="54"/>
      <c r="H37" s="54"/>
      <c r="I37" s="54"/>
      <c r="J37" s="54"/>
      <c r="K37" s="54"/>
      <c r="L37" s="54"/>
      <c r="M37" s="55"/>
      <c r="P37" s="111" t="s">
        <v>142</v>
      </c>
      <c r="R37" s="171"/>
      <c r="S37" s="122"/>
      <c r="T37" s="36"/>
      <c r="U37" s="36"/>
      <c r="V37" s="36"/>
      <c r="W37" s="36"/>
      <c r="X37" s="36"/>
      <c r="Y37" s="36">
        <f>-S31</f>
        <v>25000</v>
      </c>
      <c r="Z37" s="317"/>
      <c r="AA37" s="316"/>
      <c r="AB37" s="301"/>
      <c r="AC37" s="301"/>
      <c r="AD37" s="301"/>
      <c r="AE37" s="301"/>
      <c r="AF37" s="301"/>
      <c r="AG37" s="301"/>
      <c r="AH37" s="301"/>
    </row>
    <row r="38" ht="16.5" customHeight="1">
      <c r="B38" s="164" t="s">
        <v>149</v>
      </c>
      <c r="C38" s="65"/>
      <c r="D38" s="65"/>
      <c r="E38" s="65"/>
      <c r="F38" s="65"/>
      <c r="G38" s="65"/>
      <c r="H38" s="65"/>
      <c r="I38" s="65"/>
      <c r="J38" s="65"/>
      <c r="K38" s="65"/>
      <c r="L38" s="65"/>
      <c r="M38" s="66"/>
      <c r="P38" s="156"/>
      <c r="R38" s="171"/>
      <c r="S38" s="24"/>
      <c r="T38" s="24"/>
      <c r="U38" s="24"/>
      <c r="V38" s="24"/>
      <c r="W38" s="24"/>
      <c r="X38" s="24"/>
      <c r="Y38" s="24"/>
      <c r="Z38" s="312"/>
      <c r="AA38" s="311"/>
      <c r="AB38" s="312"/>
      <c r="AC38" s="312"/>
      <c r="AD38" s="312"/>
      <c r="AE38" s="312"/>
      <c r="AF38" s="312"/>
      <c r="AG38" s="312"/>
      <c r="AH38" s="312"/>
    </row>
    <row r="39" ht="18.0" customHeight="1">
      <c r="B39" s="51"/>
      <c r="C39" s="179"/>
      <c r="D39" s="65"/>
      <c r="E39" s="65"/>
      <c r="F39" s="180"/>
      <c r="G39" s="54"/>
      <c r="H39" s="54"/>
      <c r="I39" s="54"/>
      <c r="J39" s="54"/>
      <c r="K39" s="54"/>
      <c r="L39" s="54"/>
      <c r="M39" s="55"/>
      <c r="P39" s="174" t="s">
        <v>101</v>
      </c>
      <c r="Q39" s="30"/>
      <c r="R39" s="175"/>
      <c r="S39" s="116"/>
      <c r="T39" s="176"/>
      <c r="U39" s="176"/>
      <c r="V39" s="176"/>
      <c r="W39" s="176"/>
      <c r="X39" s="176"/>
      <c r="Y39" s="176"/>
      <c r="Z39" s="318"/>
      <c r="AA39" s="319"/>
      <c r="AB39" s="301"/>
      <c r="AC39" s="301"/>
      <c r="AD39" s="301"/>
      <c r="AE39" s="301"/>
      <c r="AF39" s="301"/>
      <c r="AG39" s="301"/>
      <c r="AH39" s="301"/>
    </row>
    <row r="40" ht="18.0" customHeight="1">
      <c r="B40" s="182" t="s">
        <v>150</v>
      </c>
      <c r="C40" s="183"/>
      <c r="D40" s="183"/>
      <c r="E40" s="183"/>
      <c r="F40" s="183"/>
      <c r="G40" s="183"/>
      <c r="H40" s="183"/>
      <c r="I40" s="183"/>
      <c r="J40" s="183"/>
      <c r="K40" s="183"/>
      <c r="L40" s="183"/>
      <c r="M40" s="184"/>
      <c r="P40" s="181" t="s">
        <v>102</v>
      </c>
      <c r="R40" s="171"/>
      <c r="S40" s="24"/>
      <c r="T40" s="36"/>
      <c r="U40" s="36"/>
      <c r="V40" s="36"/>
      <c r="W40" s="36"/>
      <c r="X40" s="36"/>
      <c r="Y40" s="36" t="str">
        <f>Z11</f>
        <v>-</v>
      </c>
      <c r="Z40" s="317"/>
      <c r="AA40" s="316"/>
      <c r="AB40" s="301"/>
      <c r="AC40" s="301"/>
      <c r="AD40" s="301"/>
      <c r="AE40" s="301"/>
      <c r="AF40" s="301"/>
      <c r="AG40" s="301"/>
      <c r="AH40" s="301"/>
    </row>
    <row r="41" ht="18.0" customHeight="1">
      <c r="C41" s="186"/>
      <c r="D41" s="186"/>
      <c r="E41" s="186"/>
      <c r="F41" s="186"/>
      <c r="P41" s="181" t="s">
        <v>105</v>
      </c>
      <c r="R41" s="171"/>
      <c r="S41" s="24"/>
      <c r="T41" s="24"/>
      <c r="U41" s="24"/>
      <c r="V41" s="24"/>
      <c r="W41" s="24"/>
      <c r="X41" s="24"/>
      <c r="Y41" s="269">
        <f>Y12</f>
        <v>2886.989817</v>
      </c>
      <c r="Z41" s="312"/>
      <c r="AA41" s="316"/>
      <c r="AB41" s="301"/>
      <c r="AC41" s="301"/>
      <c r="AD41" s="301"/>
      <c r="AE41" s="301"/>
      <c r="AF41" s="301"/>
      <c r="AG41" s="301"/>
      <c r="AH41" s="301"/>
    </row>
    <row r="42" ht="18.0" customHeight="1">
      <c r="C42" s="186"/>
      <c r="D42" s="186"/>
      <c r="E42" s="186"/>
      <c r="F42" s="186"/>
      <c r="M42" s="260" t="s">
        <v>151</v>
      </c>
      <c r="N42" s="275">
        <f>-S28*(1-(R21/2))*(1-R21)^(6-1)</f>
        <v>70778.88</v>
      </c>
      <c r="P42" s="181" t="s">
        <v>106</v>
      </c>
      <c r="R42" s="171"/>
      <c r="S42" s="24"/>
      <c r="T42" s="36"/>
      <c r="U42" s="36"/>
      <c r="V42" s="36"/>
      <c r="W42" s="36"/>
      <c r="X42" s="36"/>
      <c r="Y42" s="36">
        <f>-(Y36+S30)*0.5*R24</f>
        <v>-14154.65543</v>
      </c>
      <c r="Z42" s="317"/>
      <c r="AA42" s="316"/>
      <c r="AB42" s="301"/>
      <c r="AC42" s="301"/>
      <c r="AD42" s="301"/>
      <c r="AE42" s="301"/>
      <c r="AF42" s="301"/>
      <c r="AG42" s="301"/>
      <c r="AH42" s="301"/>
    </row>
    <row r="43" ht="18.0" customHeight="1">
      <c r="C43" s="186"/>
      <c r="D43" s="186"/>
      <c r="E43" s="186"/>
      <c r="F43" s="186"/>
      <c r="K43" s="275">
        <f>- (AB9-153000)*0.2</f>
        <v>16444.224</v>
      </c>
      <c r="M43" s="260" t="s">
        <v>152</v>
      </c>
      <c r="N43" s="275">
        <f>((N42-MIN(-S28,Y34))*O23)</f>
        <v>-17677.5408</v>
      </c>
      <c r="P43" s="185"/>
      <c r="R43" s="171"/>
      <c r="S43" s="122"/>
      <c r="T43" s="36"/>
      <c r="U43" s="36"/>
      <c r="V43" s="36"/>
      <c r="W43" s="36"/>
      <c r="X43" s="36"/>
      <c r="Y43" s="36"/>
      <c r="Z43" s="317"/>
      <c r="AA43" s="311"/>
      <c r="AB43" s="312"/>
      <c r="AC43" s="312"/>
      <c r="AD43" s="312"/>
      <c r="AE43" s="312"/>
      <c r="AF43" s="312"/>
      <c r="AG43" s="312"/>
      <c r="AH43" s="312"/>
    </row>
    <row r="44" ht="18.0" customHeight="1">
      <c r="C44" s="186"/>
      <c r="D44" s="186"/>
      <c r="E44" s="186"/>
      <c r="F44" s="186"/>
      <c r="P44" s="187" t="s">
        <v>34</v>
      </c>
      <c r="Q44" s="188"/>
      <c r="R44" s="189"/>
      <c r="S44" s="190"/>
      <c r="T44" s="132"/>
      <c r="U44" s="132"/>
      <c r="V44" s="132"/>
      <c r="W44" s="132"/>
      <c r="X44" s="132"/>
      <c r="Y44" s="132"/>
      <c r="Z44" s="320"/>
      <c r="AA44" s="321"/>
      <c r="AB44" s="312"/>
      <c r="AC44" s="312"/>
      <c r="AD44" s="312"/>
      <c r="AE44" s="312"/>
      <c r="AF44" s="312"/>
      <c r="AG44" s="312"/>
      <c r="AH44" s="312"/>
    </row>
    <row r="45" ht="18.0" customHeight="1">
      <c r="C45" s="322"/>
      <c r="D45" s="323"/>
      <c r="E45" s="323"/>
      <c r="F45" s="323"/>
      <c r="G45" s="2"/>
      <c r="H45" s="324"/>
      <c r="I45" s="324"/>
      <c r="M45" s="260" t="s">
        <v>153</v>
      </c>
      <c r="N45" s="275">
        <f>-S29*(1-(R22/2))*(1-R22)^(6-1)</f>
        <v>328711.4385</v>
      </c>
      <c r="P45" s="156" t="s">
        <v>108</v>
      </c>
      <c r="R45" s="193"/>
      <c r="S45" s="195">
        <f>S32</f>
        <v>-1332150</v>
      </c>
      <c r="T45" s="195">
        <f t="shared" ref="T45:X45" si="17">T26</f>
        <v>965683.2844</v>
      </c>
      <c r="U45" s="195">
        <f t="shared" si="17"/>
        <v>971026.9703</v>
      </c>
      <c r="V45" s="195">
        <f t="shared" si="17"/>
        <v>969095.3012</v>
      </c>
      <c r="W45" s="195">
        <f t="shared" si="17"/>
        <v>904737.3741</v>
      </c>
      <c r="X45" s="195">
        <f t="shared" si="17"/>
        <v>466516.4185</v>
      </c>
      <c r="Y45" s="195">
        <f>Y26+Sum(Y34:Y37)+Sum(Y40:Y42)</f>
        <v>1717435.956</v>
      </c>
      <c r="Z45" s="325"/>
      <c r="AA45" s="326"/>
      <c r="AB45" s="325"/>
      <c r="AC45" s="325"/>
      <c r="AD45" s="325"/>
      <c r="AE45" s="325"/>
      <c r="AF45" s="325"/>
      <c r="AG45" s="325"/>
      <c r="AH45" s="325"/>
    </row>
    <row r="46" ht="18.0" customHeight="1">
      <c r="C46" s="327"/>
      <c r="D46" s="328"/>
      <c r="E46" s="329"/>
      <c r="F46" s="328"/>
      <c r="G46" s="329"/>
      <c r="H46" s="327"/>
      <c r="I46" s="328"/>
      <c r="M46" s="260" t="s">
        <v>152</v>
      </c>
      <c r="N46" s="275">
        <f>(N45-min(-S29,Y35))*((R24*R22)/(O24+R22))</f>
        <v>2886.989817</v>
      </c>
      <c r="P46" s="156" t="s">
        <v>109</v>
      </c>
      <c r="R46" s="161"/>
      <c r="S46" s="197">
        <f t="shared" ref="S46:Y46" si="18">(1+$O$24)^-S15</f>
        <v>1</v>
      </c>
      <c r="T46" s="197">
        <f t="shared" si="18"/>
        <v>0.9174311927</v>
      </c>
      <c r="U46" s="197">
        <f t="shared" si="18"/>
        <v>0.8416799933</v>
      </c>
      <c r="V46" s="197">
        <f t="shared" si="18"/>
        <v>0.7721834801</v>
      </c>
      <c r="W46" s="197">
        <f t="shared" si="18"/>
        <v>0.7084252111</v>
      </c>
      <c r="X46" s="197">
        <f t="shared" si="18"/>
        <v>0.6499313863</v>
      </c>
      <c r="Y46" s="197">
        <f t="shared" si="18"/>
        <v>0.5962673269</v>
      </c>
      <c r="Z46" s="330"/>
      <c r="AA46" s="331"/>
      <c r="AB46" s="330"/>
      <c r="AC46" s="330"/>
      <c r="AD46" s="330"/>
      <c r="AE46" s="330"/>
      <c r="AF46" s="330"/>
      <c r="AG46" s="330"/>
      <c r="AH46" s="330"/>
    </row>
    <row r="47" ht="18.0" customHeight="1">
      <c r="C47" s="327"/>
      <c r="D47" s="327"/>
      <c r="E47" s="322"/>
      <c r="F47" s="327"/>
      <c r="G47" s="2"/>
      <c r="H47" s="327"/>
      <c r="I47" s="327"/>
      <c r="P47" s="199" t="s">
        <v>110</v>
      </c>
      <c r="Q47" s="188"/>
      <c r="R47" s="189"/>
      <c r="S47" s="200">
        <f t="shared" ref="S47:Y47" si="19">S45*S46</f>
        <v>-1332150</v>
      </c>
      <c r="T47" s="200">
        <f t="shared" si="19"/>
        <v>885947.9673</v>
      </c>
      <c r="U47" s="200">
        <f t="shared" si="19"/>
        <v>817293.9738</v>
      </c>
      <c r="V47" s="200">
        <f t="shared" si="19"/>
        <v>748319.3822</v>
      </c>
      <c r="W47" s="200">
        <f t="shared" si="19"/>
        <v>640938.7652</v>
      </c>
      <c r="X47" s="200">
        <f t="shared" si="19"/>
        <v>303203.6626</v>
      </c>
      <c r="Y47" s="200">
        <f t="shared" si="19"/>
        <v>1024050.947</v>
      </c>
      <c r="Z47" s="332"/>
      <c r="AA47" s="333"/>
      <c r="AB47" s="325"/>
      <c r="AC47" s="325"/>
      <c r="AD47" s="325"/>
      <c r="AE47" s="325"/>
      <c r="AF47" s="325"/>
      <c r="AG47" s="325"/>
      <c r="AH47" s="325"/>
    </row>
    <row r="48" ht="18.0" customHeight="1">
      <c r="C48" s="334"/>
      <c r="D48" s="328"/>
      <c r="E48" s="322"/>
      <c r="F48" s="328"/>
      <c r="G48" s="2"/>
      <c r="H48" s="335"/>
      <c r="I48" s="328"/>
      <c r="P48" s="75" t="s">
        <v>111</v>
      </c>
      <c r="Q48" s="202">
        <f>Sum(S47:Y47)</f>
        <v>3087604.698</v>
      </c>
      <c r="R48" s="24"/>
      <c r="S48" s="24"/>
      <c r="T48" s="24"/>
      <c r="U48" s="24"/>
      <c r="V48" s="24"/>
      <c r="W48" s="24"/>
      <c r="X48" s="24"/>
      <c r="Y48" s="24"/>
      <c r="Z48" s="312"/>
      <c r="AA48" s="312"/>
      <c r="AB48" s="312"/>
      <c r="AC48" s="312"/>
      <c r="AD48" s="312"/>
      <c r="AE48" s="312"/>
      <c r="AF48" s="312"/>
      <c r="AG48" s="312"/>
      <c r="AH48" s="312"/>
    </row>
    <row r="49" ht="18.0" customHeight="1">
      <c r="C49" s="327"/>
      <c r="D49" s="327"/>
      <c r="E49" s="322"/>
      <c r="F49" s="327"/>
      <c r="G49" s="2"/>
      <c r="H49" s="327"/>
      <c r="I49" s="328"/>
      <c r="P49" s="24"/>
      <c r="Q49" s="24"/>
      <c r="R49" s="24"/>
      <c r="S49" s="24"/>
      <c r="T49" s="24"/>
      <c r="U49" s="24"/>
      <c r="V49" s="24"/>
      <c r="W49" s="24"/>
      <c r="X49" s="24"/>
      <c r="Y49" s="24"/>
      <c r="Z49" s="312"/>
      <c r="AA49" s="312"/>
      <c r="AB49" s="312"/>
      <c r="AC49" s="312"/>
      <c r="AD49" s="312"/>
      <c r="AE49" s="312"/>
      <c r="AF49" s="312"/>
      <c r="AG49" s="312"/>
      <c r="AH49" s="312"/>
    </row>
    <row r="50" ht="18.0" customHeight="1">
      <c r="C50" s="327"/>
      <c r="D50" s="327"/>
      <c r="E50" s="322"/>
      <c r="F50" s="327"/>
      <c r="G50" s="336"/>
      <c r="H50" s="327"/>
      <c r="I50" s="327"/>
      <c r="P50" s="99" t="s">
        <v>112</v>
      </c>
      <c r="Q50" s="24"/>
      <c r="R50" s="24"/>
      <c r="S50" s="203"/>
      <c r="T50" s="24"/>
      <c r="U50" s="24"/>
      <c r="V50" s="24"/>
      <c r="W50" s="24"/>
      <c r="X50" s="24"/>
      <c r="Y50" s="24"/>
      <c r="Z50" s="312"/>
      <c r="AA50" s="312"/>
      <c r="AB50" s="312"/>
      <c r="AC50" s="312"/>
      <c r="AD50" s="312"/>
      <c r="AE50" s="312"/>
      <c r="AF50" s="312"/>
      <c r="AG50" s="312"/>
      <c r="AH50" s="312"/>
    </row>
    <row r="51" ht="18.0" customHeight="1">
      <c r="C51" s="334"/>
      <c r="D51" s="328"/>
      <c r="E51" s="322"/>
      <c r="F51" s="328"/>
      <c r="G51" s="2"/>
      <c r="H51" s="327"/>
      <c r="I51" s="327"/>
      <c r="P51" s="101" t="s">
        <v>60</v>
      </c>
      <c r="Q51" s="102"/>
      <c r="R51" s="103" t="s">
        <v>61</v>
      </c>
      <c r="S51" s="75">
        <v>0.0</v>
      </c>
      <c r="T51" s="104">
        <v>1.0</v>
      </c>
      <c r="U51" s="104">
        <v>2.0</v>
      </c>
      <c r="V51" s="104">
        <v>3.0</v>
      </c>
      <c r="W51" s="104">
        <v>4.0</v>
      </c>
      <c r="X51" s="104">
        <v>5.0</v>
      </c>
      <c r="Y51" s="104">
        <v>6.0</v>
      </c>
      <c r="Z51" s="337">
        <v>7.0</v>
      </c>
      <c r="AA51" s="338">
        <v>8.0</v>
      </c>
      <c r="AB51" s="289"/>
      <c r="AC51" s="289"/>
      <c r="AD51" s="289"/>
      <c r="AE51" s="289"/>
      <c r="AF51" s="289"/>
      <c r="AG51" s="289"/>
      <c r="AH51" s="289"/>
    </row>
    <row r="52" ht="18.0" customHeight="1">
      <c r="C52" s="327"/>
      <c r="D52" s="327"/>
      <c r="E52" s="336"/>
      <c r="F52" s="327"/>
      <c r="G52" s="2"/>
      <c r="H52" s="327"/>
      <c r="I52" s="327"/>
      <c r="P52" s="101" t="s">
        <v>62</v>
      </c>
      <c r="Q52" s="102"/>
      <c r="R52" s="106"/>
      <c r="S52" s="107"/>
      <c r="T52" s="275">
        <f t="shared" ref="T52:W52" si="20">3500*0.15+4000*0.3+5000*0.35+6500*0.2</f>
        <v>4775</v>
      </c>
      <c r="U52" s="275">
        <f t="shared" si="20"/>
        <v>4775</v>
      </c>
      <c r="V52" s="275">
        <f t="shared" si="20"/>
        <v>4775</v>
      </c>
      <c r="W52" s="275">
        <f t="shared" si="20"/>
        <v>4775</v>
      </c>
      <c r="X52" s="109">
        <f t="shared" ref="X52:Y52" si="21">2787</f>
        <v>2787</v>
      </c>
      <c r="Y52" s="109">
        <f t="shared" si="21"/>
        <v>2787</v>
      </c>
      <c r="Z52" s="339"/>
      <c r="AA52" s="340"/>
      <c r="AB52" s="293"/>
      <c r="AC52" s="293"/>
      <c r="AD52" s="293"/>
      <c r="AE52" s="293"/>
      <c r="AF52" s="293"/>
      <c r="AG52" s="293"/>
      <c r="AH52" s="293"/>
    </row>
    <row r="53" ht="18.0" customHeight="1">
      <c r="C53" s="322"/>
      <c r="D53" s="341"/>
      <c r="E53" s="322"/>
      <c r="F53" s="327"/>
      <c r="G53" s="2"/>
      <c r="H53" s="327"/>
      <c r="I53" s="327"/>
      <c r="P53" s="111" t="s">
        <v>130</v>
      </c>
      <c r="R53" s="112"/>
      <c r="S53" s="113"/>
      <c r="T53" s="114">
        <v>115000.0</v>
      </c>
      <c r="U53" s="114">
        <v>115000.0</v>
      </c>
      <c r="V53" s="114">
        <v>115000.0</v>
      </c>
      <c r="W53" s="114">
        <v>195000.0</v>
      </c>
      <c r="X53" s="294">
        <f t="shared" ref="X53:Y53" si="22">195000</f>
        <v>195000</v>
      </c>
      <c r="Y53" s="294">
        <f t="shared" si="22"/>
        <v>195000</v>
      </c>
      <c r="Z53" s="297"/>
      <c r="AA53" s="298"/>
      <c r="AB53" s="297"/>
      <c r="AC53" s="297"/>
      <c r="AD53" s="297"/>
      <c r="AE53" s="297"/>
      <c r="AF53" s="297"/>
      <c r="AG53" s="297"/>
      <c r="AH53" s="297"/>
    </row>
    <row r="54" ht="18.0" customHeight="1">
      <c r="C54" s="322"/>
      <c r="D54" s="342"/>
      <c r="E54" s="322"/>
      <c r="F54" s="327"/>
      <c r="G54" s="2"/>
      <c r="H54" s="324"/>
      <c r="I54" s="327"/>
      <c r="P54" s="111" t="s">
        <v>131</v>
      </c>
      <c r="R54" s="112"/>
      <c r="S54" s="120"/>
      <c r="T54" s="36">
        <f t="shared" ref="T54:Y54" si="23">280*1.1</f>
        <v>308</v>
      </c>
      <c r="U54" s="36">
        <f t="shared" si="23"/>
        <v>308</v>
      </c>
      <c r="V54" s="36">
        <f t="shared" si="23"/>
        <v>308</v>
      </c>
      <c r="W54" s="36">
        <f t="shared" si="23"/>
        <v>308</v>
      </c>
      <c r="X54" s="36">
        <f t="shared" si="23"/>
        <v>308</v>
      </c>
      <c r="Y54" s="36">
        <f t="shared" si="23"/>
        <v>308</v>
      </c>
      <c r="Z54" s="297"/>
      <c r="AA54" s="298"/>
      <c r="AB54" s="297"/>
      <c r="AC54" s="297"/>
      <c r="AD54" s="297"/>
      <c r="AE54" s="297"/>
      <c r="AF54" s="297"/>
      <c r="AG54" s="297"/>
      <c r="AH54" s="297"/>
    </row>
    <row r="55" ht="18.0" customHeight="1">
      <c r="C55" s="322"/>
      <c r="D55" s="322"/>
      <c r="E55" s="322"/>
      <c r="F55" s="327"/>
      <c r="G55" s="2"/>
      <c r="H55" s="2"/>
      <c r="I55" s="327"/>
      <c r="P55" s="111" t="s">
        <v>132</v>
      </c>
      <c r="R55" s="112"/>
      <c r="S55" s="130"/>
      <c r="T55" s="132">
        <f t="shared" ref="T55:Y55" si="24">T54*T52</f>
        <v>1470700</v>
      </c>
      <c r="U55" s="132">
        <f t="shared" si="24"/>
        <v>1470700</v>
      </c>
      <c r="V55" s="132">
        <f t="shared" si="24"/>
        <v>1470700</v>
      </c>
      <c r="W55" s="132">
        <f t="shared" si="24"/>
        <v>1470700</v>
      </c>
      <c r="X55" s="132">
        <f t="shared" si="24"/>
        <v>858396</v>
      </c>
      <c r="Y55" s="132">
        <f t="shared" si="24"/>
        <v>858396</v>
      </c>
      <c r="Z55" s="297"/>
      <c r="AA55" s="298"/>
      <c r="AB55" s="297"/>
      <c r="AC55" s="297"/>
      <c r="AD55" s="297"/>
      <c r="AE55" s="297"/>
      <c r="AF55" s="297"/>
      <c r="AG55" s="297"/>
      <c r="AH55" s="297"/>
    </row>
    <row r="56" ht="18.0" customHeight="1">
      <c r="C56" s="322"/>
      <c r="D56" s="322"/>
      <c r="E56" s="322"/>
      <c r="F56" s="322"/>
      <c r="G56" s="2"/>
      <c r="H56" s="2"/>
      <c r="I56" s="2"/>
      <c r="P56" s="101" t="s">
        <v>71</v>
      </c>
      <c r="Q56" s="137"/>
      <c r="R56" s="138"/>
      <c r="S56" s="132"/>
      <c r="T56" s="140">
        <f t="shared" ref="T56:Y56" si="25">T55-T53</f>
        <v>1355700</v>
      </c>
      <c r="U56" s="140">
        <f t="shared" si="25"/>
        <v>1355700</v>
      </c>
      <c r="V56" s="140">
        <f t="shared" si="25"/>
        <v>1355700</v>
      </c>
      <c r="W56" s="140">
        <f t="shared" si="25"/>
        <v>1275700</v>
      </c>
      <c r="X56" s="140">
        <f t="shared" si="25"/>
        <v>663396</v>
      </c>
      <c r="Y56" s="140">
        <f t="shared" si="25"/>
        <v>663396</v>
      </c>
      <c r="Z56" s="343"/>
      <c r="AA56" s="344"/>
      <c r="AB56" s="297"/>
      <c r="AC56" s="297"/>
      <c r="AD56" s="297"/>
      <c r="AE56" s="297"/>
      <c r="AF56" s="297"/>
      <c r="AG56" s="297"/>
      <c r="AH56" s="297"/>
    </row>
    <row r="57" ht="18.0" customHeight="1">
      <c r="C57" s="322"/>
      <c r="D57" s="322"/>
      <c r="E57" s="322"/>
      <c r="F57" s="322"/>
      <c r="G57" s="324"/>
      <c r="H57" s="328"/>
      <c r="I57" s="2"/>
      <c r="P57" s="111" t="s">
        <v>135</v>
      </c>
      <c r="R57" s="305">
        <f>0.2</f>
        <v>0.2</v>
      </c>
      <c r="T57" s="36">
        <f>$S$28*$R$21*0.5</f>
        <v>-24000</v>
      </c>
      <c r="U57" s="36">
        <f t="shared" ref="U57:Y57" si="26">$R$21*$S$28*(1-($R$21/2))*(1-$R$21)^(U51-2)</f>
        <v>-43200</v>
      </c>
      <c r="V57" s="36">
        <f t="shared" si="26"/>
        <v>-34560</v>
      </c>
      <c r="W57" s="36">
        <f t="shared" si="26"/>
        <v>-27648</v>
      </c>
      <c r="X57" s="36">
        <f t="shared" si="26"/>
        <v>-22118.4</v>
      </c>
      <c r="Y57" s="36">
        <f t="shared" si="26"/>
        <v>-17694.72</v>
      </c>
      <c r="Z57" s="297"/>
      <c r="AA57" s="298"/>
      <c r="AB57" s="297"/>
      <c r="AC57" s="297"/>
      <c r="AD57" s="297"/>
      <c r="AE57" s="297"/>
      <c r="AF57" s="297"/>
      <c r="AG57" s="297"/>
      <c r="AH57" s="297"/>
    </row>
    <row r="58" ht="18.0" customHeight="1">
      <c r="C58" s="186"/>
      <c r="D58" s="186"/>
      <c r="E58" s="186"/>
      <c r="F58" s="186"/>
      <c r="G58" s="2"/>
      <c r="H58" s="2"/>
      <c r="I58" s="327"/>
      <c r="J58" s="2"/>
      <c r="P58" s="111" t="s">
        <v>77</v>
      </c>
      <c r="R58" s="152">
        <f>0.03</f>
        <v>0.03</v>
      </c>
      <c r="T58" s="36">
        <f>S65*0.5*R58</f>
        <v>-5829.229769</v>
      </c>
      <c r="U58" s="307">
        <f t="shared" ref="U58:Y58" si="27">$R$22*$S$29*(1-($R$22/2))*(1-$R$22)^(U51-2)</f>
        <v>-11483.58264</v>
      </c>
      <c r="V58" s="307">
        <f t="shared" si="27"/>
        <v>-11139.07517</v>
      </c>
      <c r="W58" s="307">
        <f t="shared" si="27"/>
        <v>-10804.90291</v>
      </c>
      <c r="X58" s="307">
        <f t="shared" si="27"/>
        <v>-10480.75582</v>
      </c>
      <c r="Y58" s="307">
        <f t="shared" si="27"/>
        <v>-10166.33315</v>
      </c>
      <c r="Z58" s="297"/>
      <c r="AA58" s="298"/>
      <c r="AB58" s="297"/>
      <c r="AC58" s="297"/>
      <c r="AD58" s="297"/>
      <c r="AE58" s="297"/>
      <c r="AF58" s="297"/>
      <c r="AG58" s="297"/>
      <c r="AH58" s="297"/>
    </row>
    <row r="59" ht="18.0" customHeight="1">
      <c r="C59" s="186"/>
      <c r="D59" s="186"/>
      <c r="E59" s="186"/>
      <c r="F59" s="186"/>
      <c r="G59" s="2"/>
      <c r="H59" s="2"/>
      <c r="I59" s="327"/>
      <c r="J59" s="2"/>
      <c r="P59" s="111" t="s">
        <v>79</v>
      </c>
      <c r="R59" s="308"/>
      <c r="S59" s="36"/>
      <c r="T59" s="149">
        <f t="shared" ref="T59:Y59" si="28">T56+T57+T58</f>
        <v>1325870.77</v>
      </c>
      <c r="U59" s="149">
        <f t="shared" si="28"/>
        <v>1301016.417</v>
      </c>
      <c r="V59" s="149">
        <f t="shared" si="28"/>
        <v>1310000.925</v>
      </c>
      <c r="W59" s="149">
        <f t="shared" si="28"/>
        <v>1237247.097</v>
      </c>
      <c r="X59" s="149">
        <f t="shared" si="28"/>
        <v>630796.8442</v>
      </c>
      <c r="Y59" s="149">
        <f t="shared" si="28"/>
        <v>635534.9469</v>
      </c>
      <c r="Z59" s="304"/>
      <c r="AA59" s="306"/>
      <c r="AB59" s="304"/>
      <c r="AC59" s="304"/>
      <c r="AD59" s="304"/>
      <c r="AE59" s="304"/>
      <c r="AF59" s="304"/>
      <c r="AG59" s="304"/>
      <c r="AH59" s="304"/>
    </row>
    <row r="60" ht="18.0" customHeight="1">
      <c r="C60" s="186"/>
      <c r="D60" s="186"/>
      <c r="E60" s="186"/>
      <c r="F60" s="186"/>
      <c r="G60" s="2"/>
      <c r="H60" s="324"/>
      <c r="I60" s="328"/>
      <c r="J60" s="2"/>
      <c r="P60" s="111" t="s">
        <v>138</v>
      </c>
      <c r="R60" s="152" t="str">
        <f>O59</f>
        <v/>
      </c>
      <c r="S60" s="36"/>
      <c r="T60" s="149">
        <f t="shared" ref="T60:Y60" si="29">T59*$R$24</f>
        <v>285062.2156</v>
      </c>
      <c r="U60" s="149">
        <f t="shared" si="29"/>
        <v>279718.5297</v>
      </c>
      <c r="V60" s="149">
        <f t="shared" si="29"/>
        <v>281650.1988</v>
      </c>
      <c r="W60" s="149">
        <f t="shared" si="29"/>
        <v>266008.1259</v>
      </c>
      <c r="X60" s="149">
        <f t="shared" si="29"/>
        <v>135621.3215</v>
      </c>
      <c r="Y60" s="149">
        <f t="shared" si="29"/>
        <v>136640.0136</v>
      </c>
      <c r="Z60" s="304"/>
      <c r="AA60" s="306"/>
      <c r="AB60" s="304"/>
      <c r="AC60" s="304"/>
      <c r="AD60" s="304"/>
      <c r="AE60" s="304"/>
      <c r="AF60" s="304"/>
      <c r="AG60" s="304"/>
      <c r="AH60" s="304"/>
    </row>
    <row r="61" ht="18.0" customHeight="1">
      <c r="C61" s="186"/>
      <c r="D61" s="186"/>
      <c r="E61" s="186"/>
      <c r="F61" s="186"/>
      <c r="G61" s="2"/>
      <c r="H61" s="2"/>
      <c r="I61" s="2"/>
      <c r="J61" s="2"/>
      <c r="P61" s="156"/>
      <c r="R61" s="308"/>
      <c r="S61" s="36"/>
      <c r="T61" s="149"/>
      <c r="U61" s="149"/>
      <c r="V61" s="149"/>
      <c r="W61" s="149"/>
      <c r="X61" s="149"/>
      <c r="Y61" s="149"/>
      <c r="Z61" s="304"/>
      <c r="AA61" s="306"/>
      <c r="AB61" s="304"/>
      <c r="AC61" s="304"/>
      <c r="AD61" s="304"/>
      <c r="AE61" s="304"/>
      <c r="AF61" s="304"/>
      <c r="AG61" s="304"/>
      <c r="AH61" s="304"/>
    </row>
    <row r="62" ht="18.0" customHeight="1">
      <c r="C62" s="186"/>
      <c r="D62" s="186"/>
      <c r="E62" s="186"/>
      <c r="F62" s="186"/>
      <c r="P62" s="101" t="s">
        <v>83</v>
      </c>
      <c r="Q62" s="102"/>
      <c r="R62" s="157"/>
      <c r="S62" s="158"/>
      <c r="T62" s="159">
        <f t="shared" ref="T62:Y62" si="30">T56-T60</f>
        <v>1070637.784</v>
      </c>
      <c r="U62" s="159">
        <f t="shared" si="30"/>
        <v>1075981.47</v>
      </c>
      <c r="V62" s="159">
        <f t="shared" si="30"/>
        <v>1074049.801</v>
      </c>
      <c r="W62" s="159">
        <f t="shared" si="30"/>
        <v>1009691.874</v>
      </c>
      <c r="X62" s="159">
        <f t="shared" si="30"/>
        <v>527774.6785</v>
      </c>
      <c r="Y62" s="159">
        <f t="shared" si="30"/>
        <v>526755.9864</v>
      </c>
      <c r="Z62" s="309"/>
      <c r="AA62" s="310"/>
      <c r="AB62" s="304"/>
      <c r="AC62" s="304"/>
      <c r="AD62" s="304"/>
      <c r="AE62" s="304"/>
      <c r="AF62" s="304"/>
      <c r="AG62" s="304"/>
      <c r="AH62" s="304"/>
    </row>
    <row r="63" ht="18.0" customHeight="1">
      <c r="C63" s="186"/>
      <c r="D63" s="186"/>
      <c r="E63" s="186"/>
      <c r="F63" s="186"/>
      <c r="P63" s="156" t="s">
        <v>84</v>
      </c>
      <c r="R63" s="161"/>
      <c r="S63" s="120"/>
      <c r="T63" s="36"/>
      <c r="U63" s="36"/>
      <c r="V63" s="36"/>
      <c r="W63" s="36"/>
      <c r="X63" s="36"/>
      <c r="Y63" s="36"/>
      <c r="Z63" s="297"/>
      <c r="AA63" s="298"/>
      <c r="AB63" s="297"/>
      <c r="AC63" s="297"/>
      <c r="AD63" s="297"/>
      <c r="AE63" s="297"/>
      <c r="AF63" s="297"/>
      <c r="AG63" s="297"/>
      <c r="AH63" s="297"/>
    </row>
    <row r="64" ht="18.0" customHeight="1">
      <c r="C64" s="186"/>
      <c r="D64" s="186"/>
      <c r="E64" s="186"/>
      <c r="F64" s="186"/>
      <c r="P64" s="111" t="s">
        <v>140</v>
      </c>
      <c r="R64" s="161"/>
      <c r="S64" s="162">
        <f t="shared" ref="S64:S66" si="31">-T10</f>
        <v>-240000</v>
      </c>
      <c r="T64" s="36"/>
      <c r="U64" s="36"/>
      <c r="V64" s="36"/>
      <c r="W64" s="36"/>
      <c r="X64" s="36"/>
      <c r="Y64" s="36"/>
      <c r="Z64" s="297"/>
      <c r="AA64" s="298"/>
      <c r="AB64" s="297"/>
      <c r="AC64" s="297"/>
      <c r="AD64" s="297"/>
      <c r="AE64" s="297"/>
      <c r="AF64" s="297"/>
      <c r="AG64" s="297"/>
      <c r="AH64" s="297"/>
    </row>
    <row r="65" ht="18.0" customHeight="1">
      <c r="C65" s="186"/>
      <c r="D65" s="186"/>
      <c r="E65" s="186"/>
      <c r="F65" s="186"/>
      <c r="P65" s="111" t="s">
        <v>36</v>
      </c>
      <c r="R65" s="161"/>
      <c r="S65" s="162">
        <f t="shared" si="31"/>
        <v>-388615.3179</v>
      </c>
      <c r="T65" s="36"/>
      <c r="U65" s="36"/>
      <c r="V65" s="36"/>
      <c r="W65" s="36"/>
      <c r="X65" s="36"/>
      <c r="Y65" s="36"/>
      <c r="Z65" s="297"/>
      <c r="AA65" s="298"/>
      <c r="AB65" s="297"/>
      <c r="AC65" s="297"/>
      <c r="AD65" s="297"/>
      <c r="AE65" s="297"/>
      <c r="AF65" s="297"/>
      <c r="AG65" s="297"/>
      <c r="AH65" s="297"/>
    </row>
    <row r="66" ht="18.0" customHeight="1">
      <c r="C66" s="186"/>
      <c r="D66" s="186"/>
      <c r="E66" s="186"/>
      <c r="F66" s="186"/>
      <c r="P66" s="111" t="s">
        <v>55</v>
      </c>
      <c r="R66" s="161"/>
      <c r="S66" s="162">
        <f t="shared" si="31"/>
        <v>-678534.6821</v>
      </c>
      <c r="T66" s="36"/>
      <c r="U66" s="36"/>
      <c r="V66" s="36"/>
      <c r="W66" s="36"/>
      <c r="X66" s="36"/>
      <c r="Y66" s="36"/>
      <c r="Z66" s="297"/>
      <c r="AA66" s="298"/>
      <c r="AB66" s="297"/>
      <c r="AC66" s="297"/>
      <c r="AD66" s="297"/>
      <c r="AE66" s="297"/>
      <c r="AF66" s="297"/>
      <c r="AG66" s="297"/>
      <c r="AH66" s="297"/>
    </row>
    <row r="67" ht="18.0" customHeight="1">
      <c r="C67" s="186"/>
      <c r="D67" s="186"/>
      <c r="E67" s="186"/>
      <c r="F67" s="186"/>
      <c r="P67" s="111" t="s">
        <v>142</v>
      </c>
      <c r="R67" s="161"/>
      <c r="S67" s="162">
        <v>-25000.0</v>
      </c>
      <c r="T67" s="36"/>
      <c r="U67" s="36"/>
      <c r="V67" s="36"/>
      <c r="W67" s="36"/>
      <c r="X67" s="36"/>
      <c r="Y67" s="36"/>
      <c r="Z67" s="297"/>
      <c r="AA67" s="298"/>
      <c r="AB67" s="297"/>
      <c r="AC67" s="297"/>
      <c r="AD67" s="297"/>
      <c r="AE67" s="297"/>
      <c r="AF67" s="297"/>
      <c r="AG67" s="297"/>
      <c r="AH67" s="297"/>
    </row>
    <row r="68" ht="18.0" customHeight="1">
      <c r="C68" s="186"/>
      <c r="D68" s="186"/>
      <c r="E68" s="186"/>
      <c r="F68" s="186"/>
      <c r="P68" s="111" t="s">
        <v>90</v>
      </c>
      <c r="R68" s="161"/>
      <c r="S68" s="36">
        <f>S64+S65+S66+S67</f>
        <v>-1332150</v>
      </c>
      <c r="T68" s="24"/>
      <c r="U68" s="24"/>
      <c r="V68" s="24"/>
      <c r="W68" s="24"/>
      <c r="X68" s="36"/>
      <c r="Y68" s="36"/>
      <c r="Z68" s="312"/>
      <c r="AA68" s="311"/>
      <c r="AB68" s="312"/>
      <c r="AC68" s="312"/>
      <c r="AD68" s="312"/>
      <c r="AE68" s="312"/>
      <c r="AF68" s="312"/>
      <c r="AG68" s="312"/>
      <c r="AH68" s="312"/>
    </row>
    <row r="69" ht="18.0" customHeight="1">
      <c r="C69" s="186"/>
      <c r="D69" s="186"/>
      <c r="E69" s="186"/>
      <c r="F69" s="186"/>
      <c r="P69" s="165" t="s">
        <v>92</v>
      </c>
      <c r="Q69" s="166"/>
      <c r="R69" s="167"/>
      <c r="S69" s="168"/>
      <c r="T69" s="169"/>
      <c r="U69" s="169"/>
      <c r="V69" s="169"/>
      <c r="W69" s="169"/>
      <c r="X69" s="169"/>
      <c r="Y69" s="169"/>
      <c r="Z69" s="345"/>
      <c r="AA69" s="346"/>
      <c r="AB69" s="297"/>
      <c r="AC69" s="297"/>
      <c r="AD69" s="297"/>
      <c r="AE69" s="297"/>
      <c r="AF69" s="297"/>
      <c r="AG69" s="297"/>
      <c r="AH69" s="297"/>
    </row>
    <row r="70" ht="18.0" customHeight="1">
      <c r="C70" s="186"/>
      <c r="D70" s="186"/>
      <c r="E70" s="186"/>
      <c r="F70" s="186"/>
      <c r="P70" s="111" t="s">
        <v>146</v>
      </c>
      <c r="R70" s="171"/>
      <c r="S70" s="122"/>
      <c r="T70" s="36"/>
      <c r="U70" s="36"/>
      <c r="V70" s="36"/>
      <c r="W70" s="36"/>
      <c r="X70" s="36"/>
      <c r="Y70" s="36">
        <f t="shared" ref="Y70:Y72" si="32">U10</f>
        <v>153000</v>
      </c>
      <c r="Z70" s="297"/>
      <c r="AA70" s="298"/>
      <c r="AB70" s="297"/>
      <c r="AC70" s="297"/>
      <c r="AD70" s="297"/>
      <c r="AE70" s="297"/>
      <c r="AF70" s="297"/>
      <c r="AG70" s="297"/>
      <c r="AH70" s="297"/>
    </row>
    <row r="71" ht="18.0" customHeight="1">
      <c r="C71" s="186"/>
      <c r="D71" s="186"/>
      <c r="E71" s="186"/>
      <c r="F71" s="186"/>
      <c r="P71" s="111" t="s">
        <v>95</v>
      </c>
      <c r="R71" s="171"/>
      <c r="S71" s="122"/>
      <c r="T71" s="36"/>
      <c r="U71" s="36"/>
      <c r="V71" s="36"/>
      <c r="W71" s="36"/>
      <c r="X71" s="36"/>
      <c r="Y71" s="36">
        <f t="shared" si="32"/>
        <v>275000</v>
      </c>
      <c r="Z71" s="297"/>
      <c r="AA71" s="298"/>
      <c r="AB71" s="297"/>
      <c r="AC71" s="297"/>
      <c r="AD71" s="297"/>
      <c r="AE71" s="297"/>
      <c r="AF71" s="297"/>
      <c r="AG71" s="297"/>
      <c r="AH71" s="297"/>
    </row>
    <row r="72" ht="18.0" customHeight="1">
      <c r="C72" s="186"/>
      <c r="D72" s="186"/>
      <c r="E72" s="186"/>
      <c r="F72" s="186"/>
      <c r="P72" s="111" t="s">
        <v>97</v>
      </c>
      <c r="R72" s="171"/>
      <c r="S72" s="122"/>
      <c r="T72" s="36"/>
      <c r="U72" s="36"/>
      <c r="V72" s="36"/>
      <c r="W72" s="36"/>
      <c r="X72" s="36"/>
      <c r="Y72" s="36">
        <f t="shared" si="32"/>
        <v>810205.8954</v>
      </c>
      <c r="Z72" s="297"/>
      <c r="AA72" s="298"/>
      <c r="AB72" s="297"/>
      <c r="AC72" s="297"/>
      <c r="AD72" s="297"/>
      <c r="AE72" s="297"/>
      <c r="AF72" s="297"/>
      <c r="AG72" s="297"/>
      <c r="AH72" s="297"/>
    </row>
    <row r="73" ht="18.0" customHeight="1">
      <c r="C73" s="186"/>
      <c r="D73" s="186"/>
      <c r="E73" s="186"/>
      <c r="F73" s="186"/>
      <c r="P73" s="111" t="s">
        <v>142</v>
      </c>
      <c r="R73" s="171"/>
      <c r="S73" s="122"/>
      <c r="T73" s="36"/>
      <c r="U73" s="36"/>
      <c r="V73" s="36"/>
      <c r="W73" s="36"/>
      <c r="X73" s="36"/>
      <c r="Y73" s="36">
        <f>-S67</f>
        <v>25000</v>
      </c>
      <c r="Z73" s="297"/>
      <c r="AA73" s="298"/>
      <c r="AB73" s="297"/>
      <c r="AC73" s="297"/>
      <c r="AD73" s="297"/>
      <c r="AE73" s="297"/>
      <c r="AF73" s="297"/>
      <c r="AG73" s="297"/>
      <c r="AH73" s="297"/>
    </row>
    <row r="74" ht="18.0" customHeight="1">
      <c r="C74" s="186"/>
      <c r="D74" s="186"/>
      <c r="E74" s="186"/>
      <c r="F74" s="186"/>
      <c r="P74" s="156"/>
      <c r="R74" s="171"/>
      <c r="S74" s="24"/>
      <c r="T74" s="24"/>
      <c r="U74" s="24"/>
      <c r="V74" s="24"/>
      <c r="W74" s="24"/>
      <c r="X74" s="24"/>
      <c r="Y74" s="24"/>
      <c r="Z74" s="312"/>
      <c r="AA74" s="311"/>
      <c r="AB74" s="312"/>
      <c r="AC74" s="312"/>
      <c r="AD74" s="312"/>
      <c r="AE74" s="312"/>
      <c r="AF74" s="312"/>
      <c r="AG74" s="312"/>
      <c r="AH74" s="312"/>
    </row>
    <row r="75" ht="18.0" customHeight="1">
      <c r="C75" s="186"/>
      <c r="D75" s="186"/>
      <c r="E75" s="186"/>
      <c r="F75" s="186"/>
      <c r="P75" s="174" t="s">
        <v>101</v>
      </c>
      <c r="Q75" s="30"/>
      <c r="R75" s="175"/>
      <c r="S75" s="116"/>
      <c r="T75" s="176"/>
      <c r="U75" s="176"/>
      <c r="V75" s="176"/>
      <c r="W75" s="176"/>
      <c r="X75" s="176"/>
      <c r="Y75" s="176"/>
      <c r="Z75" s="295"/>
      <c r="AA75" s="296"/>
      <c r="AB75" s="297"/>
      <c r="AC75" s="297"/>
      <c r="AD75" s="297"/>
      <c r="AE75" s="297"/>
      <c r="AF75" s="297"/>
      <c r="AG75" s="297"/>
      <c r="AH75" s="297"/>
    </row>
    <row r="76" ht="18.0" customHeight="1">
      <c r="C76" s="186"/>
      <c r="D76" s="186"/>
      <c r="E76" s="186"/>
      <c r="F76" s="186"/>
      <c r="P76" s="181" t="s">
        <v>102</v>
      </c>
      <c r="R76" s="171"/>
      <c r="S76" s="24"/>
      <c r="T76" s="36"/>
      <c r="U76" s="36"/>
      <c r="V76" s="36"/>
      <c r="W76" s="36"/>
      <c r="X76" s="36"/>
      <c r="Y76" s="36" t="str">
        <f>Z11</f>
        <v>-</v>
      </c>
      <c r="Z76" s="297"/>
      <c r="AA76" s="298"/>
      <c r="AB76" s="297"/>
      <c r="AC76" s="297"/>
      <c r="AD76" s="297"/>
      <c r="AE76" s="297"/>
      <c r="AF76" s="297"/>
      <c r="AG76" s="297"/>
      <c r="AH76" s="297"/>
    </row>
    <row r="77" ht="18.0" customHeight="1">
      <c r="C77" s="186"/>
      <c r="D77" s="186"/>
      <c r="E77" s="186"/>
      <c r="F77" s="186"/>
      <c r="P77" s="181" t="s">
        <v>105</v>
      </c>
      <c r="R77" s="171"/>
      <c r="S77" s="24"/>
      <c r="T77" s="24"/>
      <c r="U77" s="24"/>
      <c r="V77" s="24"/>
      <c r="W77" s="24"/>
      <c r="X77" s="24"/>
      <c r="Y77" s="269">
        <f>Y12</f>
        <v>2886.989817</v>
      </c>
      <c r="Z77" s="297"/>
      <c r="AA77" s="298"/>
      <c r="AB77" s="297"/>
      <c r="AC77" s="297"/>
      <c r="AD77" s="297"/>
      <c r="AE77" s="297"/>
      <c r="AF77" s="297"/>
      <c r="AG77" s="297"/>
      <c r="AH77" s="297"/>
    </row>
    <row r="78" ht="18.0" customHeight="1">
      <c r="C78" s="186"/>
      <c r="D78" s="186"/>
      <c r="E78" s="186"/>
      <c r="F78" s="186"/>
      <c r="P78" s="181" t="s">
        <v>106</v>
      </c>
      <c r="R78" s="171"/>
      <c r="S78" s="24"/>
      <c r="T78" s="36"/>
      <c r="U78" s="36"/>
      <c r="V78" s="36"/>
      <c r="W78" s="36"/>
      <c r="X78" s="36"/>
      <c r="Y78" s="36">
        <f>-(Y36+S30)*0.5*R24</f>
        <v>-14154.65543</v>
      </c>
      <c r="Z78" s="297"/>
      <c r="AA78" s="298"/>
      <c r="AB78" s="297"/>
      <c r="AC78" s="297"/>
      <c r="AD78" s="297"/>
      <c r="AE78" s="297"/>
      <c r="AF78" s="297"/>
      <c r="AG78" s="297"/>
      <c r="AH78" s="297"/>
    </row>
    <row r="79" ht="18.0" customHeight="1">
      <c r="C79" s="186"/>
      <c r="D79" s="186"/>
      <c r="E79" s="186"/>
      <c r="F79" s="186"/>
      <c r="P79" s="185"/>
      <c r="R79" s="171"/>
      <c r="S79" s="122"/>
      <c r="T79" s="36"/>
      <c r="U79" s="36"/>
      <c r="V79" s="36"/>
      <c r="W79" s="36"/>
      <c r="X79" s="36"/>
      <c r="Y79" s="36"/>
      <c r="Z79" s="297"/>
      <c r="AA79" s="298"/>
      <c r="AB79" s="297"/>
      <c r="AC79" s="297"/>
      <c r="AD79" s="297"/>
      <c r="AE79" s="297"/>
      <c r="AF79" s="297"/>
      <c r="AG79" s="297"/>
      <c r="AH79" s="297"/>
    </row>
    <row r="80" ht="18.0" customHeight="1">
      <c r="C80" s="186"/>
      <c r="D80" s="186"/>
      <c r="E80" s="186"/>
      <c r="F80" s="186"/>
      <c r="P80" s="187" t="s">
        <v>34</v>
      </c>
      <c r="Q80" s="188"/>
      <c r="R80" s="189"/>
      <c r="S80" s="190"/>
      <c r="T80" s="132"/>
      <c r="U80" s="132"/>
      <c r="V80" s="132"/>
      <c r="W80" s="132"/>
      <c r="X80" s="132"/>
      <c r="Y80" s="132"/>
      <c r="Z80" s="297"/>
      <c r="AA80" s="298"/>
      <c r="AB80" s="297"/>
      <c r="AC80" s="297"/>
      <c r="AD80" s="297"/>
      <c r="AE80" s="297"/>
      <c r="AF80" s="297"/>
      <c r="AG80" s="297"/>
      <c r="AH80" s="297"/>
    </row>
    <row r="81" ht="18.0" customHeight="1">
      <c r="C81" s="186"/>
      <c r="D81" s="186"/>
      <c r="E81" s="186"/>
      <c r="F81" s="186"/>
      <c r="P81" s="156" t="s">
        <v>108</v>
      </c>
      <c r="R81" s="193"/>
      <c r="S81" s="195">
        <f>S68</f>
        <v>-1332150</v>
      </c>
      <c r="T81" s="195">
        <f t="shared" ref="T81:X81" si="33">T62</f>
        <v>1070637.784</v>
      </c>
      <c r="U81" s="195">
        <f t="shared" si="33"/>
        <v>1075981.47</v>
      </c>
      <c r="V81" s="195">
        <f t="shared" si="33"/>
        <v>1074049.801</v>
      </c>
      <c r="W81" s="195">
        <f t="shared" si="33"/>
        <v>1009691.874</v>
      </c>
      <c r="X81" s="195">
        <f t="shared" si="33"/>
        <v>527774.6785</v>
      </c>
      <c r="Y81" s="195">
        <f>Y62+Sum(Y70:Y73)+Sum(Y76:Y78)</f>
        <v>1778694.216</v>
      </c>
      <c r="Z81" s="347"/>
      <c r="AA81" s="348"/>
      <c r="AB81" s="325"/>
      <c r="AC81" s="325"/>
      <c r="AD81" s="325"/>
      <c r="AE81" s="325"/>
      <c r="AF81" s="325"/>
      <c r="AG81" s="325"/>
      <c r="AH81" s="325"/>
    </row>
    <row r="82" ht="18.0" customHeight="1">
      <c r="C82" s="186"/>
      <c r="D82" s="186"/>
      <c r="E82" s="186"/>
      <c r="F82" s="186"/>
      <c r="P82" s="156" t="s">
        <v>109</v>
      </c>
      <c r="R82" s="161"/>
      <c r="S82" s="197">
        <f t="shared" ref="S82:Y82" si="34">(1+$O$24)^-S51</f>
        <v>1</v>
      </c>
      <c r="T82" s="197">
        <f t="shared" si="34"/>
        <v>0.9174311927</v>
      </c>
      <c r="U82" s="197">
        <f t="shared" si="34"/>
        <v>0.8416799933</v>
      </c>
      <c r="V82" s="197">
        <f t="shared" si="34"/>
        <v>0.7721834801</v>
      </c>
      <c r="W82" s="197">
        <f t="shared" si="34"/>
        <v>0.7084252111</v>
      </c>
      <c r="X82" s="197">
        <f t="shared" si="34"/>
        <v>0.6499313863</v>
      </c>
      <c r="Y82" s="197">
        <f t="shared" si="34"/>
        <v>0.5962673269</v>
      </c>
      <c r="Z82" s="330"/>
      <c r="AA82" s="331"/>
      <c r="AB82" s="330"/>
      <c r="AC82" s="330"/>
      <c r="AD82" s="330"/>
      <c r="AE82" s="330"/>
      <c r="AF82" s="330"/>
      <c r="AG82" s="330"/>
      <c r="AH82" s="330"/>
    </row>
    <row r="83" ht="18.0" customHeight="1">
      <c r="C83" s="186"/>
      <c r="D83" s="186"/>
      <c r="E83" s="186"/>
      <c r="F83" s="186"/>
      <c r="P83" s="199" t="s">
        <v>110</v>
      </c>
      <c r="Q83" s="188"/>
      <c r="R83" s="189"/>
      <c r="S83" s="200">
        <f t="shared" ref="S83:Y83" si="35">S81*S82</f>
        <v>-1332150</v>
      </c>
      <c r="T83" s="200">
        <f t="shared" si="35"/>
        <v>982236.4994</v>
      </c>
      <c r="U83" s="200">
        <f t="shared" si="35"/>
        <v>905632.0767</v>
      </c>
      <c r="V83" s="200">
        <f t="shared" si="35"/>
        <v>829363.5132</v>
      </c>
      <c r="W83" s="200">
        <f t="shared" si="35"/>
        <v>715291.179</v>
      </c>
      <c r="X83" s="200">
        <f t="shared" si="35"/>
        <v>343017.3285</v>
      </c>
      <c r="Y83" s="200">
        <f t="shared" si="35"/>
        <v>1060577.246</v>
      </c>
      <c r="Z83" s="332"/>
      <c r="AA83" s="333"/>
      <c r="AB83" s="325"/>
      <c r="AC83" s="325"/>
      <c r="AD83" s="325"/>
      <c r="AE83" s="325"/>
      <c r="AF83" s="325"/>
      <c r="AG83" s="325"/>
      <c r="AH83" s="325"/>
    </row>
    <row r="84" ht="18.0" customHeight="1">
      <c r="C84" s="186"/>
      <c r="D84" s="186"/>
      <c r="E84" s="186"/>
      <c r="F84" s="186"/>
      <c r="P84" s="75" t="s">
        <v>111</v>
      </c>
      <c r="Q84" s="202">
        <f>Sum(S83:Y83)</f>
        <v>3503967.842</v>
      </c>
      <c r="R84" s="24"/>
      <c r="S84" s="24"/>
      <c r="T84" s="24"/>
      <c r="U84" s="24"/>
      <c r="V84" s="24"/>
      <c r="W84" s="24"/>
      <c r="X84" s="24"/>
      <c r="Y84" s="24"/>
      <c r="Z84" s="24"/>
      <c r="AA84" s="24"/>
      <c r="AB84" s="24"/>
      <c r="AC84" s="24"/>
      <c r="AD84" s="24"/>
      <c r="AE84" s="24"/>
      <c r="AF84" s="24"/>
      <c r="AG84" s="24"/>
      <c r="AH84" s="24"/>
    </row>
    <row r="85" ht="18.0" customHeight="1">
      <c r="C85" s="186"/>
      <c r="D85" s="186"/>
      <c r="E85" s="186"/>
      <c r="F85" s="186"/>
      <c r="P85" s="24"/>
      <c r="Q85" s="24"/>
      <c r="R85" s="24"/>
      <c r="S85" s="24"/>
      <c r="T85" s="24"/>
      <c r="U85" s="24"/>
      <c r="V85" s="24"/>
      <c r="W85" s="24"/>
      <c r="X85" s="24"/>
      <c r="Y85" s="24"/>
      <c r="Z85" s="24"/>
      <c r="AA85" s="24"/>
      <c r="AB85" s="24"/>
      <c r="AC85" s="24"/>
      <c r="AD85" s="24"/>
      <c r="AE85" s="24"/>
      <c r="AF85" s="24"/>
      <c r="AG85" s="24"/>
      <c r="AH85" s="24"/>
    </row>
    <row r="86" ht="18.0" customHeight="1">
      <c r="C86" s="186"/>
      <c r="D86" s="186"/>
      <c r="E86" s="186"/>
      <c r="F86" s="186"/>
      <c r="P86" s="251" t="s">
        <v>114</v>
      </c>
      <c r="Q86" s="102"/>
      <c r="R86" s="252">
        <f>1-(Q48/Q84)</f>
        <v>0.1188261889</v>
      </c>
      <c r="S86" s="24"/>
      <c r="T86" s="24"/>
      <c r="U86" s="24"/>
      <c r="V86" s="24"/>
      <c r="W86" s="24"/>
      <c r="X86" s="24"/>
      <c r="Y86" s="24"/>
      <c r="Z86" s="24"/>
      <c r="AA86" s="24"/>
      <c r="AB86" s="24"/>
      <c r="AC86" s="24"/>
      <c r="AD86" s="24"/>
      <c r="AE86" s="24"/>
      <c r="AF86" s="24"/>
      <c r="AG86" s="24"/>
      <c r="AH86" s="24"/>
    </row>
    <row r="87" ht="18.0" customHeight="1">
      <c r="C87" s="186"/>
      <c r="D87" s="186"/>
      <c r="E87" s="186"/>
      <c r="F87" s="186"/>
      <c r="P87" s="253" t="s">
        <v>115</v>
      </c>
      <c r="Q87" s="30"/>
      <c r="R87" s="30"/>
      <c r="S87" s="30"/>
      <c r="T87" s="30"/>
      <c r="U87" s="30"/>
      <c r="V87" s="30"/>
      <c r="W87" s="30"/>
      <c r="X87" s="30"/>
      <c r="Y87" s="30"/>
      <c r="Z87" s="30"/>
      <c r="AA87" s="254"/>
      <c r="AB87" s="349"/>
      <c r="AC87" s="349"/>
      <c r="AD87" s="349"/>
      <c r="AE87" s="349"/>
      <c r="AF87" s="349"/>
      <c r="AG87" s="349"/>
      <c r="AH87" s="349"/>
    </row>
    <row r="88" ht="18.0" customHeight="1">
      <c r="C88" s="186"/>
      <c r="D88" s="186"/>
      <c r="E88" s="186"/>
      <c r="F88" s="186"/>
      <c r="P88" s="255"/>
      <c r="AA88" s="256"/>
      <c r="AB88" s="349"/>
      <c r="AC88" s="349"/>
      <c r="AD88" s="349"/>
      <c r="AE88" s="349"/>
      <c r="AF88" s="349"/>
      <c r="AG88" s="349"/>
      <c r="AH88" s="349"/>
    </row>
    <row r="89" ht="18.0" customHeight="1">
      <c r="C89" s="186"/>
      <c r="D89" s="186"/>
      <c r="E89" s="186"/>
      <c r="F89" s="186"/>
      <c r="P89" s="257"/>
      <c r="Q89" s="188"/>
      <c r="R89" s="188"/>
      <c r="S89" s="188"/>
      <c r="T89" s="188"/>
      <c r="U89" s="188"/>
      <c r="V89" s="188"/>
      <c r="W89" s="188"/>
      <c r="X89" s="188"/>
      <c r="Y89" s="188"/>
      <c r="Z89" s="188"/>
      <c r="AA89" s="258"/>
      <c r="AB89" s="349"/>
      <c r="AC89" s="349"/>
      <c r="AD89" s="349"/>
      <c r="AE89" s="349"/>
      <c r="AF89" s="349"/>
      <c r="AG89" s="349"/>
      <c r="AH89" s="349"/>
    </row>
    <row r="90" ht="18.0" customHeight="1">
      <c r="C90" s="186"/>
      <c r="D90" s="186"/>
      <c r="E90" s="186"/>
      <c r="F90" s="186"/>
    </row>
    <row r="91" ht="18.0" customHeight="1">
      <c r="C91" s="186"/>
      <c r="D91" s="186"/>
      <c r="E91" s="186"/>
      <c r="F91" s="186"/>
    </row>
    <row r="92" ht="18.0" customHeight="1">
      <c r="C92" s="186"/>
      <c r="D92" s="186"/>
      <c r="E92" s="186"/>
      <c r="F92" s="186"/>
    </row>
    <row r="93" ht="18.0" customHeight="1">
      <c r="C93" s="186"/>
      <c r="D93" s="186"/>
      <c r="E93" s="186"/>
      <c r="F93" s="186"/>
    </row>
    <row r="94" ht="18.0" customHeight="1">
      <c r="C94" s="186"/>
      <c r="D94" s="186"/>
      <c r="E94" s="186"/>
      <c r="F94" s="186"/>
    </row>
    <row r="95" ht="18.0" customHeight="1">
      <c r="C95" s="186"/>
      <c r="D95" s="186"/>
      <c r="E95" s="186"/>
      <c r="F95" s="186"/>
    </row>
    <row r="96" ht="18.0" customHeight="1">
      <c r="C96" s="186"/>
      <c r="D96" s="186"/>
      <c r="E96" s="186"/>
      <c r="F96" s="186"/>
    </row>
    <row r="97" ht="18.0" customHeight="1">
      <c r="C97" s="186"/>
      <c r="D97" s="186"/>
      <c r="E97" s="186"/>
      <c r="F97" s="186"/>
    </row>
    <row r="98" ht="18.0" customHeight="1">
      <c r="C98" s="186"/>
      <c r="D98" s="186"/>
      <c r="E98" s="186"/>
      <c r="F98" s="186"/>
    </row>
    <row r="99" ht="18.0" customHeight="1">
      <c r="C99" s="186"/>
      <c r="D99" s="186"/>
      <c r="E99" s="186"/>
      <c r="F99" s="186"/>
    </row>
    <row r="100" ht="18.0" customHeight="1">
      <c r="C100" s="186"/>
      <c r="D100" s="186"/>
      <c r="E100" s="186"/>
      <c r="F100" s="186"/>
    </row>
    <row r="101" ht="18.0" customHeight="1">
      <c r="C101" s="186"/>
      <c r="D101" s="186"/>
      <c r="E101" s="186"/>
      <c r="F101" s="186"/>
    </row>
    <row r="102" ht="18.0" customHeight="1">
      <c r="C102" s="186"/>
      <c r="D102" s="186"/>
      <c r="E102" s="186"/>
      <c r="F102" s="186"/>
    </row>
    <row r="103" ht="18.0" customHeight="1">
      <c r="C103" s="186"/>
      <c r="D103" s="186"/>
      <c r="E103" s="186"/>
      <c r="F103" s="186"/>
    </row>
    <row r="104" ht="18.0" customHeight="1">
      <c r="C104" s="186"/>
      <c r="D104" s="186"/>
      <c r="E104" s="186"/>
      <c r="F104" s="186"/>
    </row>
    <row r="105" ht="18.0" customHeight="1">
      <c r="C105" s="186"/>
      <c r="D105" s="186"/>
      <c r="E105" s="186"/>
      <c r="F105" s="186"/>
    </row>
    <row r="106" ht="18.0" customHeight="1">
      <c r="C106" s="186"/>
      <c r="D106" s="186"/>
      <c r="E106" s="186"/>
      <c r="F106" s="186"/>
    </row>
    <row r="107" ht="18.0" customHeight="1">
      <c r="C107" s="186"/>
      <c r="D107" s="186"/>
      <c r="E107" s="186"/>
      <c r="F107" s="186"/>
    </row>
    <row r="108" ht="18.0" customHeight="1">
      <c r="C108" s="186"/>
      <c r="D108" s="186"/>
      <c r="E108" s="186"/>
      <c r="F108" s="186"/>
    </row>
    <row r="109" ht="18.0" customHeight="1">
      <c r="C109" s="186"/>
      <c r="D109" s="186"/>
      <c r="E109" s="186"/>
      <c r="F109" s="186"/>
    </row>
    <row r="110" ht="18.0" customHeight="1">
      <c r="C110" s="186"/>
      <c r="D110" s="186"/>
      <c r="E110" s="186"/>
      <c r="F110" s="186"/>
    </row>
    <row r="111" ht="18.0" customHeight="1">
      <c r="C111" s="186"/>
      <c r="D111" s="186"/>
      <c r="E111" s="186"/>
      <c r="F111" s="186"/>
    </row>
    <row r="112" ht="18.0" customHeight="1">
      <c r="C112" s="186"/>
      <c r="D112" s="186"/>
      <c r="E112" s="186"/>
      <c r="F112" s="186"/>
    </row>
    <row r="113" ht="18.0" customHeight="1">
      <c r="C113" s="186"/>
      <c r="D113" s="186"/>
      <c r="E113" s="186"/>
      <c r="F113" s="186"/>
    </row>
    <row r="114" ht="18.0" customHeight="1">
      <c r="C114" s="186"/>
      <c r="D114" s="186"/>
      <c r="E114" s="186"/>
      <c r="F114" s="186"/>
    </row>
    <row r="115" ht="18.0" customHeight="1">
      <c r="C115" s="186"/>
      <c r="D115" s="186"/>
      <c r="E115" s="186"/>
      <c r="F115" s="186"/>
    </row>
    <row r="116" ht="18.0" customHeight="1">
      <c r="C116" s="186"/>
      <c r="D116" s="186"/>
      <c r="E116" s="186"/>
      <c r="F116" s="186"/>
    </row>
    <row r="117" ht="18.0" customHeight="1">
      <c r="C117" s="186"/>
      <c r="D117" s="186"/>
      <c r="E117" s="186"/>
      <c r="F117" s="186"/>
    </row>
    <row r="118" ht="18.0" customHeight="1">
      <c r="C118" s="186"/>
      <c r="D118" s="186"/>
      <c r="E118" s="186"/>
      <c r="F118" s="186"/>
    </row>
    <row r="119" ht="18.0" customHeight="1">
      <c r="C119" s="186"/>
      <c r="D119" s="186"/>
      <c r="E119" s="186"/>
      <c r="F119" s="186"/>
    </row>
    <row r="120" ht="18.0" customHeight="1">
      <c r="C120" s="186"/>
      <c r="D120" s="186"/>
      <c r="E120" s="186"/>
      <c r="F120" s="186"/>
    </row>
    <row r="121" ht="18.0" customHeight="1">
      <c r="C121" s="186"/>
      <c r="D121" s="186"/>
      <c r="E121" s="186"/>
      <c r="F121" s="186"/>
    </row>
    <row r="122" ht="18.0" customHeight="1">
      <c r="C122" s="186"/>
      <c r="D122" s="186"/>
      <c r="E122" s="186"/>
      <c r="F122" s="186"/>
    </row>
    <row r="123" ht="18.0" customHeight="1">
      <c r="C123" s="186"/>
      <c r="D123" s="186"/>
      <c r="E123" s="186"/>
      <c r="F123" s="186"/>
    </row>
    <row r="124" ht="18.0" customHeight="1">
      <c r="C124" s="186"/>
      <c r="D124" s="186"/>
      <c r="E124" s="186"/>
      <c r="F124" s="186"/>
    </row>
    <row r="125" ht="18.0" customHeight="1">
      <c r="C125" s="186"/>
      <c r="D125" s="186"/>
      <c r="E125" s="186"/>
      <c r="F125" s="186"/>
    </row>
    <row r="126" ht="18.0" customHeight="1">
      <c r="C126" s="186"/>
      <c r="D126" s="186"/>
      <c r="E126" s="186"/>
      <c r="F126" s="186"/>
    </row>
    <row r="127" ht="18.0" customHeight="1">
      <c r="C127" s="186"/>
      <c r="D127" s="186"/>
      <c r="E127" s="186"/>
      <c r="F127" s="186"/>
    </row>
    <row r="128" ht="18.0" customHeight="1">
      <c r="C128" s="186"/>
      <c r="D128" s="186"/>
      <c r="E128" s="186"/>
      <c r="F128" s="186"/>
    </row>
    <row r="129" ht="18.0" customHeight="1">
      <c r="C129" s="186"/>
      <c r="D129" s="186"/>
      <c r="E129" s="186"/>
      <c r="F129" s="186"/>
    </row>
    <row r="130" ht="18.0" customHeight="1">
      <c r="C130" s="186"/>
      <c r="D130" s="186"/>
      <c r="E130" s="186"/>
      <c r="F130" s="186"/>
    </row>
    <row r="131" ht="18.0" customHeight="1">
      <c r="C131" s="186"/>
      <c r="D131" s="186"/>
      <c r="E131" s="186"/>
      <c r="F131" s="186"/>
    </row>
    <row r="132" ht="18.0" customHeight="1">
      <c r="C132" s="186"/>
      <c r="D132" s="186"/>
      <c r="E132" s="186"/>
      <c r="F132" s="186"/>
    </row>
    <row r="133" ht="18.0" customHeight="1">
      <c r="C133" s="186"/>
      <c r="D133" s="186"/>
      <c r="E133" s="186"/>
      <c r="F133" s="186"/>
    </row>
    <row r="134" ht="18.0" customHeight="1">
      <c r="C134" s="186"/>
      <c r="D134" s="186"/>
      <c r="E134" s="186"/>
      <c r="F134" s="186"/>
    </row>
    <row r="135" ht="18.0" customHeight="1">
      <c r="C135" s="186"/>
      <c r="D135" s="186"/>
      <c r="E135" s="186"/>
      <c r="F135" s="186"/>
    </row>
    <row r="136" ht="18.0" customHeight="1">
      <c r="C136" s="186"/>
      <c r="D136" s="186"/>
      <c r="E136" s="186"/>
      <c r="F136" s="186"/>
    </row>
    <row r="137" ht="18.0" customHeight="1">
      <c r="C137" s="186"/>
      <c r="D137" s="186"/>
      <c r="E137" s="186"/>
      <c r="F137" s="186"/>
    </row>
    <row r="138" ht="18.0" customHeight="1">
      <c r="C138" s="186"/>
      <c r="D138" s="186"/>
      <c r="E138" s="186"/>
      <c r="F138" s="186"/>
    </row>
    <row r="139" ht="18.0" customHeight="1">
      <c r="C139" s="186"/>
      <c r="D139" s="186"/>
      <c r="E139" s="186"/>
      <c r="F139" s="186"/>
    </row>
    <row r="140" ht="18.0" customHeight="1">
      <c r="C140" s="186"/>
      <c r="D140" s="186"/>
      <c r="E140" s="186"/>
      <c r="F140" s="186"/>
    </row>
    <row r="141" ht="18.0" customHeight="1">
      <c r="C141" s="186"/>
      <c r="D141" s="186"/>
      <c r="E141" s="186"/>
      <c r="F141" s="186"/>
    </row>
    <row r="142" ht="18.0" customHeight="1">
      <c r="C142" s="186"/>
      <c r="D142" s="186"/>
      <c r="E142" s="186"/>
      <c r="F142" s="186"/>
    </row>
    <row r="143" ht="18.0" customHeight="1">
      <c r="C143" s="186"/>
      <c r="D143" s="186"/>
      <c r="E143" s="186"/>
      <c r="F143" s="186"/>
    </row>
    <row r="144" ht="18.0" customHeight="1">
      <c r="C144" s="186"/>
      <c r="D144" s="186"/>
      <c r="E144" s="186"/>
      <c r="F144" s="186"/>
    </row>
    <row r="145" ht="18.0" customHeight="1">
      <c r="C145" s="186"/>
      <c r="D145" s="186"/>
      <c r="E145" s="186"/>
      <c r="F145" s="186"/>
    </row>
    <row r="146" ht="18.0" customHeight="1">
      <c r="C146" s="186"/>
      <c r="D146" s="186"/>
      <c r="E146" s="186"/>
      <c r="F146" s="186"/>
    </row>
    <row r="147" ht="18.0" customHeight="1">
      <c r="C147" s="186"/>
      <c r="D147" s="186"/>
      <c r="E147" s="186"/>
      <c r="F147" s="186"/>
    </row>
    <row r="148" ht="18.0" customHeight="1">
      <c r="C148" s="186"/>
      <c r="D148" s="186"/>
      <c r="E148" s="186"/>
      <c r="F148" s="186"/>
    </row>
    <row r="149" ht="18.0" customHeight="1">
      <c r="C149" s="186"/>
      <c r="D149" s="186"/>
      <c r="E149" s="186"/>
      <c r="F149" s="186"/>
    </row>
    <row r="150" ht="18.0" customHeight="1">
      <c r="C150" s="186"/>
      <c r="D150" s="186"/>
      <c r="E150" s="186"/>
      <c r="F150" s="186"/>
    </row>
    <row r="151" ht="18.0" customHeight="1">
      <c r="C151" s="186"/>
      <c r="D151" s="186"/>
      <c r="E151" s="186"/>
      <c r="F151" s="186"/>
    </row>
    <row r="152" ht="18.0" customHeight="1">
      <c r="C152" s="186"/>
      <c r="D152" s="186"/>
      <c r="E152" s="186"/>
      <c r="F152" s="186"/>
    </row>
    <row r="153" ht="18.0" customHeight="1">
      <c r="C153" s="186"/>
      <c r="D153" s="186"/>
      <c r="E153" s="186"/>
      <c r="F153" s="186"/>
    </row>
    <row r="154" ht="18.0" customHeight="1">
      <c r="C154" s="186"/>
      <c r="D154" s="186"/>
      <c r="E154" s="186"/>
      <c r="F154" s="186"/>
    </row>
    <row r="155" ht="18.0" customHeight="1">
      <c r="C155" s="186"/>
      <c r="D155" s="186"/>
      <c r="E155" s="186"/>
      <c r="F155" s="186"/>
    </row>
    <row r="156" ht="18.0" customHeight="1">
      <c r="C156" s="186"/>
      <c r="D156" s="186"/>
      <c r="E156" s="186"/>
      <c r="F156" s="186"/>
    </row>
    <row r="157" ht="18.0" customHeight="1">
      <c r="C157" s="186"/>
      <c r="D157" s="186"/>
      <c r="E157" s="186"/>
      <c r="F157" s="186"/>
    </row>
    <row r="158" ht="18.0" customHeight="1">
      <c r="C158" s="186"/>
      <c r="D158" s="186"/>
      <c r="E158" s="186"/>
      <c r="F158" s="186"/>
    </row>
    <row r="159" ht="18.0" customHeight="1">
      <c r="C159" s="186"/>
      <c r="D159" s="186"/>
      <c r="E159" s="186"/>
      <c r="F159" s="186"/>
    </row>
    <row r="160" ht="18.0" customHeight="1">
      <c r="C160" s="186"/>
      <c r="D160" s="186"/>
      <c r="E160" s="186"/>
      <c r="F160" s="186"/>
    </row>
    <row r="161" ht="18.0" customHeight="1">
      <c r="C161" s="186"/>
      <c r="D161" s="186"/>
      <c r="E161" s="186"/>
      <c r="F161" s="186"/>
    </row>
    <row r="162" ht="18.0" customHeight="1">
      <c r="C162" s="186"/>
      <c r="D162" s="186"/>
      <c r="E162" s="186"/>
      <c r="F162" s="186"/>
    </row>
    <row r="163" ht="18.0" customHeight="1">
      <c r="C163" s="186"/>
      <c r="D163" s="186"/>
      <c r="E163" s="186"/>
      <c r="F163" s="186"/>
    </row>
    <row r="164" ht="18.0" customHeight="1">
      <c r="C164" s="186"/>
      <c r="D164" s="186"/>
      <c r="E164" s="186"/>
      <c r="F164" s="186"/>
    </row>
    <row r="165" ht="18.0" customHeight="1">
      <c r="C165" s="186"/>
      <c r="D165" s="186"/>
      <c r="E165" s="186"/>
      <c r="F165" s="186"/>
    </row>
    <row r="166" ht="18.0" customHeight="1">
      <c r="C166" s="186"/>
      <c r="D166" s="186"/>
      <c r="E166" s="186"/>
      <c r="F166" s="186"/>
    </row>
    <row r="167" ht="18.0" customHeight="1">
      <c r="C167" s="186"/>
      <c r="D167" s="186"/>
      <c r="E167" s="186"/>
      <c r="F167" s="186"/>
    </row>
    <row r="168" ht="18.0" customHeight="1">
      <c r="C168" s="186"/>
      <c r="D168" s="186"/>
      <c r="E168" s="186"/>
      <c r="F168" s="186"/>
    </row>
    <row r="169" ht="18.0" customHeight="1">
      <c r="C169" s="186"/>
      <c r="D169" s="186"/>
      <c r="E169" s="186"/>
      <c r="F169" s="186"/>
    </row>
    <row r="170" ht="18.0" customHeight="1">
      <c r="C170" s="186"/>
      <c r="D170" s="186"/>
      <c r="E170" s="186"/>
      <c r="F170" s="186"/>
    </row>
    <row r="171" ht="18.0" customHeight="1">
      <c r="C171" s="186"/>
      <c r="D171" s="186"/>
      <c r="E171" s="186"/>
      <c r="F171" s="186"/>
    </row>
    <row r="172" ht="18.0" customHeight="1">
      <c r="C172" s="186"/>
      <c r="D172" s="186"/>
      <c r="E172" s="186"/>
      <c r="F172" s="186"/>
    </row>
    <row r="173" ht="18.0" customHeight="1">
      <c r="C173" s="186"/>
      <c r="D173" s="186"/>
      <c r="E173" s="186"/>
      <c r="F173" s="186"/>
    </row>
    <row r="174" ht="18.0" customHeight="1">
      <c r="C174" s="186"/>
      <c r="D174" s="186"/>
      <c r="E174" s="186"/>
      <c r="F174" s="186"/>
    </row>
    <row r="175" ht="18.0" customHeight="1">
      <c r="C175" s="186"/>
      <c r="D175" s="186"/>
      <c r="E175" s="186"/>
      <c r="F175" s="186"/>
    </row>
    <row r="176" ht="18.0" customHeight="1">
      <c r="C176" s="186"/>
      <c r="D176" s="186"/>
      <c r="E176" s="186"/>
      <c r="F176" s="186"/>
    </row>
    <row r="177" ht="18.0" customHeight="1">
      <c r="C177" s="186"/>
      <c r="D177" s="186"/>
      <c r="E177" s="186"/>
      <c r="F177" s="186"/>
    </row>
    <row r="178" ht="18.0" customHeight="1">
      <c r="C178" s="186"/>
      <c r="D178" s="186"/>
      <c r="E178" s="186"/>
      <c r="F178" s="186"/>
    </row>
    <row r="179" ht="18.0" customHeight="1">
      <c r="C179" s="186"/>
      <c r="D179" s="186"/>
      <c r="E179" s="186"/>
      <c r="F179" s="186"/>
    </row>
    <row r="180" ht="18.0" customHeight="1">
      <c r="C180" s="186"/>
      <c r="D180" s="186"/>
      <c r="E180" s="186"/>
      <c r="F180" s="186"/>
    </row>
    <row r="181" ht="18.0" customHeight="1">
      <c r="C181" s="186"/>
      <c r="D181" s="186"/>
      <c r="E181" s="186"/>
      <c r="F181" s="186"/>
    </row>
    <row r="182" ht="18.0" customHeight="1">
      <c r="C182" s="186"/>
      <c r="D182" s="186"/>
      <c r="E182" s="186"/>
      <c r="F182" s="186"/>
    </row>
    <row r="183" ht="18.0" customHeight="1">
      <c r="C183" s="186"/>
      <c r="D183" s="186"/>
      <c r="E183" s="186"/>
      <c r="F183" s="186"/>
    </row>
    <row r="184" ht="18.0" customHeight="1">
      <c r="C184" s="186"/>
      <c r="D184" s="186"/>
      <c r="E184" s="186"/>
      <c r="F184" s="186"/>
    </row>
    <row r="185" ht="18.0" customHeight="1">
      <c r="C185" s="186"/>
      <c r="D185" s="186"/>
      <c r="E185" s="186"/>
      <c r="F185" s="186"/>
    </row>
    <row r="186" ht="18.0" customHeight="1">
      <c r="C186" s="186"/>
      <c r="D186" s="186"/>
      <c r="E186" s="186"/>
      <c r="F186" s="186"/>
    </row>
    <row r="187" ht="18.0" customHeight="1">
      <c r="C187" s="186"/>
      <c r="D187" s="186"/>
      <c r="E187" s="186"/>
      <c r="F187" s="186"/>
    </row>
    <row r="188" ht="18.0" customHeight="1">
      <c r="C188" s="186"/>
      <c r="D188" s="186"/>
      <c r="E188" s="186"/>
      <c r="F188" s="186"/>
    </row>
    <row r="189" ht="18.0" customHeight="1">
      <c r="C189" s="186"/>
      <c r="D189" s="186"/>
      <c r="E189" s="186"/>
      <c r="F189" s="186"/>
    </row>
    <row r="190" ht="18.0" customHeight="1">
      <c r="C190" s="186"/>
      <c r="D190" s="186"/>
      <c r="E190" s="186"/>
      <c r="F190" s="186"/>
    </row>
    <row r="191" ht="18.0" customHeight="1">
      <c r="C191" s="186"/>
      <c r="D191" s="186"/>
      <c r="E191" s="186"/>
      <c r="F191" s="186"/>
    </row>
    <row r="192" ht="18.0" customHeight="1">
      <c r="C192" s="186"/>
      <c r="D192" s="186"/>
      <c r="E192" s="186"/>
      <c r="F192" s="186"/>
    </row>
    <row r="193" ht="18.0" customHeight="1">
      <c r="C193" s="186"/>
      <c r="D193" s="186"/>
      <c r="E193" s="186"/>
      <c r="F193" s="186"/>
    </row>
    <row r="194" ht="18.0" customHeight="1">
      <c r="C194" s="186"/>
      <c r="D194" s="186"/>
      <c r="E194" s="186"/>
      <c r="F194" s="186"/>
    </row>
    <row r="195" ht="18.0" customHeight="1">
      <c r="C195" s="186"/>
      <c r="D195" s="186"/>
      <c r="E195" s="186"/>
      <c r="F195" s="186"/>
    </row>
    <row r="196" ht="18.0" customHeight="1">
      <c r="C196" s="186"/>
      <c r="D196" s="186"/>
      <c r="E196" s="186"/>
      <c r="F196" s="186"/>
    </row>
    <row r="197" ht="18.0" customHeight="1">
      <c r="C197" s="186"/>
      <c r="D197" s="186"/>
      <c r="E197" s="186"/>
      <c r="F197" s="186"/>
    </row>
    <row r="198" ht="18.0" customHeight="1">
      <c r="C198" s="186"/>
      <c r="D198" s="186"/>
      <c r="E198" s="186"/>
      <c r="F198" s="186"/>
    </row>
    <row r="199" ht="18.0" customHeight="1">
      <c r="C199" s="186"/>
      <c r="D199" s="186"/>
      <c r="E199" s="186"/>
      <c r="F199" s="186"/>
    </row>
    <row r="200" ht="18.0" customHeight="1">
      <c r="C200" s="186"/>
      <c r="D200" s="186"/>
      <c r="E200" s="186"/>
      <c r="F200" s="186"/>
    </row>
    <row r="201" ht="18.0" customHeight="1">
      <c r="C201" s="186"/>
      <c r="D201" s="186"/>
      <c r="E201" s="186"/>
      <c r="F201" s="186"/>
    </row>
    <row r="202" ht="18.0" customHeight="1">
      <c r="C202" s="186"/>
      <c r="D202" s="186"/>
      <c r="E202" s="186"/>
      <c r="F202" s="186"/>
    </row>
    <row r="203" ht="18.0" customHeight="1">
      <c r="C203" s="186"/>
      <c r="D203" s="186"/>
      <c r="E203" s="186"/>
      <c r="F203" s="186"/>
    </row>
    <row r="204" ht="18.0" customHeight="1">
      <c r="C204" s="186"/>
      <c r="D204" s="186"/>
      <c r="E204" s="186"/>
      <c r="F204" s="186"/>
    </row>
    <row r="205" ht="18.0" customHeight="1">
      <c r="C205" s="186"/>
      <c r="D205" s="186"/>
      <c r="E205" s="186"/>
      <c r="F205" s="186"/>
    </row>
    <row r="206" ht="18.0" customHeight="1">
      <c r="C206" s="186"/>
      <c r="D206" s="186"/>
      <c r="E206" s="186"/>
      <c r="F206" s="186"/>
    </row>
    <row r="207" ht="18.0" customHeight="1">
      <c r="C207" s="186"/>
      <c r="D207" s="186"/>
      <c r="E207" s="186"/>
      <c r="F207" s="186"/>
    </row>
    <row r="208" ht="18.0" customHeight="1">
      <c r="C208" s="186"/>
      <c r="D208" s="186"/>
      <c r="E208" s="186"/>
      <c r="F208" s="186"/>
    </row>
    <row r="209" ht="18.0" customHeight="1">
      <c r="C209" s="186"/>
      <c r="D209" s="186"/>
      <c r="E209" s="186"/>
      <c r="F209" s="186"/>
    </row>
    <row r="210" ht="18.0" customHeight="1">
      <c r="C210" s="186"/>
      <c r="D210" s="186"/>
      <c r="E210" s="186"/>
      <c r="F210" s="186"/>
    </row>
    <row r="211" ht="18.0" customHeight="1">
      <c r="C211" s="186"/>
      <c r="D211" s="186"/>
      <c r="E211" s="186"/>
      <c r="F211" s="186"/>
    </row>
    <row r="212" ht="18.0" customHeight="1">
      <c r="C212" s="186"/>
      <c r="D212" s="186"/>
      <c r="E212" s="186"/>
      <c r="F212" s="186"/>
    </row>
    <row r="213" ht="18.0" customHeight="1">
      <c r="C213" s="186"/>
      <c r="D213" s="186"/>
      <c r="E213" s="186"/>
      <c r="F213" s="186"/>
    </row>
    <row r="214" ht="18.0" customHeight="1">
      <c r="C214" s="186"/>
      <c r="D214" s="186"/>
      <c r="E214" s="186"/>
      <c r="F214" s="186"/>
    </row>
    <row r="215" ht="18.0" customHeight="1">
      <c r="C215" s="186"/>
      <c r="D215" s="186"/>
      <c r="E215" s="186"/>
      <c r="F215" s="186"/>
    </row>
    <row r="216" ht="18.0" customHeight="1">
      <c r="C216" s="186"/>
      <c r="D216" s="186"/>
      <c r="E216" s="186"/>
      <c r="F216" s="186"/>
    </row>
    <row r="217" ht="18.0" customHeight="1">
      <c r="C217" s="186"/>
      <c r="D217" s="186"/>
      <c r="E217" s="186"/>
      <c r="F217" s="186"/>
    </row>
    <row r="218" ht="18.0" customHeight="1">
      <c r="C218" s="186"/>
      <c r="D218" s="186"/>
      <c r="E218" s="186"/>
      <c r="F218" s="186"/>
    </row>
    <row r="219" ht="18.0" customHeight="1">
      <c r="C219" s="186"/>
      <c r="D219" s="186"/>
      <c r="E219" s="186"/>
      <c r="F219" s="186"/>
    </row>
    <row r="220" ht="18.0" customHeight="1">
      <c r="C220" s="186"/>
      <c r="D220" s="186"/>
      <c r="E220" s="186"/>
      <c r="F220" s="186"/>
    </row>
    <row r="221" ht="18.0" customHeight="1">
      <c r="C221" s="186"/>
      <c r="D221" s="186"/>
      <c r="E221" s="186"/>
      <c r="F221" s="186"/>
    </row>
    <row r="222" ht="18.0" customHeight="1">
      <c r="C222" s="186"/>
      <c r="D222" s="186"/>
      <c r="E222" s="186"/>
      <c r="F222" s="186"/>
    </row>
    <row r="223" ht="18.0" customHeight="1">
      <c r="C223" s="186"/>
      <c r="D223" s="186"/>
      <c r="E223" s="186"/>
      <c r="F223" s="186"/>
    </row>
    <row r="224" ht="18.0" customHeight="1">
      <c r="C224" s="186"/>
      <c r="D224" s="186"/>
      <c r="E224" s="186"/>
      <c r="F224" s="186"/>
    </row>
    <row r="225" ht="18.0" customHeight="1">
      <c r="C225" s="186"/>
      <c r="D225" s="186"/>
      <c r="E225" s="186"/>
      <c r="F225" s="186"/>
    </row>
    <row r="226" ht="18.0" customHeight="1">
      <c r="C226" s="186"/>
      <c r="D226" s="186"/>
      <c r="E226" s="186"/>
      <c r="F226" s="186"/>
    </row>
    <row r="227" ht="18.0" customHeight="1">
      <c r="C227" s="186"/>
      <c r="D227" s="186"/>
      <c r="E227" s="186"/>
      <c r="F227" s="186"/>
    </row>
    <row r="228" ht="18.0" customHeight="1">
      <c r="C228" s="186"/>
      <c r="D228" s="186"/>
      <c r="E228" s="186"/>
      <c r="F228" s="186"/>
    </row>
    <row r="229" ht="18.0" customHeight="1">
      <c r="C229" s="186"/>
      <c r="D229" s="186"/>
      <c r="E229" s="186"/>
      <c r="F229" s="186"/>
    </row>
    <row r="230" ht="18.0" customHeight="1">
      <c r="C230" s="186"/>
      <c r="D230" s="186"/>
      <c r="E230" s="186"/>
      <c r="F230" s="186"/>
    </row>
    <row r="231" ht="18.0" customHeight="1">
      <c r="C231" s="186"/>
      <c r="D231" s="186"/>
      <c r="E231" s="186"/>
      <c r="F231" s="186"/>
    </row>
    <row r="232" ht="18.0" customHeight="1">
      <c r="C232" s="186"/>
      <c r="D232" s="186"/>
      <c r="E232" s="186"/>
      <c r="F232" s="186"/>
    </row>
    <row r="233" ht="18.0" customHeight="1">
      <c r="C233" s="186"/>
      <c r="D233" s="186"/>
      <c r="E233" s="186"/>
      <c r="F233" s="186"/>
    </row>
    <row r="234" ht="18.0" customHeight="1">
      <c r="C234" s="186"/>
      <c r="D234" s="186"/>
      <c r="E234" s="186"/>
      <c r="F234" s="186"/>
    </row>
    <row r="235" ht="18.0" customHeight="1">
      <c r="C235" s="186"/>
      <c r="D235" s="186"/>
      <c r="E235" s="186"/>
      <c r="F235" s="186"/>
    </row>
    <row r="236" ht="18.0" customHeight="1">
      <c r="C236" s="186"/>
      <c r="D236" s="186"/>
      <c r="E236" s="186"/>
      <c r="F236" s="186"/>
    </row>
    <row r="237" ht="18.0" customHeight="1">
      <c r="C237" s="186"/>
      <c r="D237" s="186"/>
      <c r="E237" s="186"/>
      <c r="F237" s="186"/>
    </row>
    <row r="238" ht="18.0" customHeight="1">
      <c r="C238" s="186"/>
      <c r="D238" s="186"/>
      <c r="E238" s="186"/>
      <c r="F238" s="186"/>
    </row>
    <row r="239" ht="18.0" customHeight="1">
      <c r="C239" s="186"/>
      <c r="D239" s="186"/>
      <c r="E239" s="186"/>
      <c r="F239" s="186"/>
    </row>
    <row r="240" ht="18.0" customHeight="1">
      <c r="C240" s="186"/>
      <c r="D240" s="186"/>
      <c r="E240" s="186"/>
      <c r="F240" s="186"/>
    </row>
    <row r="241" ht="18.0" customHeight="1">
      <c r="C241" s="186"/>
      <c r="D241" s="186"/>
      <c r="E241" s="186"/>
      <c r="F241" s="186"/>
    </row>
    <row r="242" ht="18.0" customHeight="1">
      <c r="C242" s="186"/>
      <c r="D242" s="186"/>
      <c r="E242" s="186"/>
      <c r="F242" s="186"/>
    </row>
    <row r="243" ht="18.0" customHeight="1">
      <c r="C243" s="186"/>
      <c r="D243" s="186"/>
      <c r="E243" s="186"/>
      <c r="F243" s="186"/>
    </row>
    <row r="244" ht="18.0" customHeight="1">
      <c r="C244" s="186"/>
      <c r="D244" s="186"/>
      <c r="E244" s="186"/>
      <c r="F244" s="186"/>
    </row>
    <row r="245" ht="18.0" customHeight="1">
      <c r="C245" s="186"/>
      <c r="D245" s="186"/>
      <c r="E245" s="186"/>
      <c r="F245" s="186"/>
    </row>
    <row r="246" ht="18.0" customHeight="1">
      <c r="C246" s="186"/>
      <c r="D246" s="186"/>
      <c r="E246" s="186"/>
      <c r="F246" s="186"/>
    </row>
    <row r="247" ht="18.0" customHeight="1">
      <c r="C247" s="186"/>
      <c r="D247" s="186"/>
      <c r="E247" s="186"/>
      <c r="F247" s="186"/>
    </row>
    <row r="248" ht="18.0" customHeight="1">
      <c r="C248" s="186"/>
      <c r="D248" s="186"/>
      <c r="E248" s="186"/>
      <c r="F248" s="186"/>
    </row>
    <row r="249" ht="18.0" customHeight="1">
      <c r="C249" s="186"/>
      <c r="D249" s="186"/>
      <c r="E249" s="186"/>
      <c r="F249" s="186"/>
    </row>
    <row r="250" ht="18.0" customHeight="1">
      <c r="C250" s="186"/>
      <c r="D250" s="186"/>
      <c r="E250" s="186"/>
      <c r="F250" s="186"/>
    </row>
    <row r="251" ht="18.0" customHeight="1">
      <c r="C251" s="186"/>
      <c r="D251" s="186"/>
      <c r="E251" s="186"/>
      <c r="F251" s="186"/>
    </row>
    <row r="252" ht="18.0" customHeight="1">
      <c r="C252" s="186"/>
      <c r="D252" s="186"/>
      <c r="E252" s="186"/>
      <c r="F252" s="186"/>
    </row>
    <row r="253" ht="18.0" customHeight="1">
      <c r="C253" s="186"/>
      <c r="D253" s="186"/>
      <c r="E253" s="186"/>
      <c r="F253" s="186"/>
    </row>
    <row r="254" ht="18.0" customHeight="1">
      <c r="C254" s="186"/>
      <c r="D254" s="186"/>
      <c r="E254" s="186"/>
      <c r="F254" s="186"/>
    </row>
    <row r="255" ht="18.0" customHeight="1">
      <c r="C255" s="186"/>
      <c r="D255" s="186"/>
      <c r="E255" s="186"/>
      <c r="F255" s="186"/>
    </row>
    <row r="256" ht="18.0" customHeight="1">
      <c r="C256" s="186"/>
      <c r="D256" s="186"/>
      <c r="E256" s="186"/>
      <c r="F256" s="186"/>
    </row>
    <row r="257" ht="18.0" customHeight="1">
      <c r="C257" s="186"/>
      <c r="D257" s="186"/>
      <c r="E257" s="186"/>
      <c r="F257" s="186"/>
    </row>
    <row r="258" ht="18.0" customHeight="1">
      <c r="C258" s="186"/>
      <c r="D258" s="186"/>
      <c r="E258" s="186"/>
      <c r="F258" s="186"/>
    </row>
    <row r="259" ht="18.0" customHeight="1">
      <c r="C259" s="186"/>
      <c r="D259" s="186"/>
      <c r="E259" s="186"/>
      <c r="F259" s="186"/>
    </row>
    <row r="260" ht="18.0" customHeight="1">
      <c r="C260" s="186"/>
      <c r="D260" s="186"/>
      <c r="E260" s="186"/>
      <c r="F260" s="186"/>
    </row>
    <row r="261" ht="18.0" customHeight="1">
      <c r="C261" s="186"/>
      <c r="D261" s="186"/>
      <c r="E261" s="186"/>
      <c r="F261" s="186"/>
    </row>
    <row r="262" ht="18.0" customHeight="1">
      <c r="C262" s="186"/>
      <c r="D262" s="186"/>
      <c r="E262" s="186"/>
      <c r="F262" s="186"/>
    </row>
    <row r="263" ht="18.0" customHeight="1">
      <c r="C263" s="186"/>
      <c r="D263" s="186"/>
      <c r="E263" s="186"/>
      <c r="F263" s="186"/>
    </row>
    <row r="264" ht="18.0" customHeight="1">
      <c r="C264" s="186"/>
      <c r="D264" s="186"/>
      <c r="E264" s="186"/>
      <c r="F264" s="186"/>
    </row>
    <row r="265" ht="18.0" customHeight="1">
      <c r="C265" s="186"/>
      <c r="D265" s="186"/>
      <c r="E265" s="186"/>
      <c r="F265" s="186"/>
    </row>
    <row r="266" ht="18.0" customHeight="1">
      <c r="C266" s="186"/>
      <c r="D266" s="186"/>
      <c r="E266" s="186"/>
      <c r="F266" s="186"/>
    </row>
    <row r="267" ht="18.0" customHeight="1">
      <c r="C267" s="186"/>
      <c r="D267" s="186"/>
      <c r="E267" s="186"/>
      <c r="F267" s="186"/>
    </row>
    <row r="268" ht="18.0" customHeight="1">
      <c r="C268" s="186"/>
      <c r="D268" s="186"/>
      <c r="E268" s="186"/>
      <c r="F268" s="186"/>
    </row>
    <row r="269" ht="18.0" customHeight="1">
      <c r="C269" s="186"/>
      <c r="D269" s="186"/>
      <c r="E269" s="186"/>
      <c r="F269" s="186"/>
    </row>
    <row r="270" ht="18.0" customHeight="1">
      <c r="C270" s="186"/>
      <c r="D270" s="186"/>
      <c r="E270" s="186"/>
      <c r="F270" s="186"/>
    </row>
    <row r="271" ht="18.0" customHeight="1">
      <c r="C271" s="186"/>
      <c r="D271" s="186"/>
      <c r="E271" s="186"/>
      <c r="F271" s="186"/>
    </row>
    <row r="272" ht="18.0" customHeight="1">
      <c r="C272" s="186"/>
      <c r="D272" s="186"/>
      <c r="E272" s="186"/>
      <c r="F272" s="186"/>
    </row>
    <row r="273" ht="18.0" customHeight="1">
      <c r="C273" s="186"/>
      <c r="D273" s="186"/>
      <c r="E273" s="186"/>
      <c r="F273" s="186"/>
    </row>
    <row r="274" ht="18.0" customHeight="1">
      <c r="C274" s="186"/>
      <c r="D274" s="186"/>
      <c r="E274" s="186"/>
      <c r="F274" s="186"/>
    </row>
    <row r="275" ht="18.0" customHeight="1">
      <c r="C275" s="186"/>
      <c r="D275" s="186"/>
      <c r="E275" s="186"/>
      <c r="F275" s="186"/>
    </row>
    <row r="276" ht="18.0" customHeight="1">
      <c r="C276" s="186"/>
      <c r="D276" s="186"/>
      <c r="E276" s="186"/>
      <c r="F276" s="186"/>
    </row>
    <row r="277" ht="18.0" customHeight="1">
      <c r="C277" s="186"/>
      <c r="D277" s="186"/>
      <c r="E277" s="186"/>
      <c r="F277" s="186"/>
    </row>
    <row r="278" ht="18.0" customHeight="1">
      <c r="C278" s="186"/>
      <c r="D278" s="186"/>
      <c r="E278" s="186"/>
      <c r="F278" s="186"/>
    </row>
    <row r="279" ht="18.0" customHeight="1">
      <c r="C279" s="186"/>
      <c r="D279" s="186"/>
      <c r="E279" s="186"/>
      <c r="F279" s="186"/>
    </row>
    <row r="280" ht="18.0" customHeight="1">
      <c r="C280" s="186"/>
      <c r="D280" s="186"/>
      <c r="E280" s="186"/>
      <c r="F280" s="186"/>
    </row>
    <row r="281" ht="18.0" customHeight="1">
      <c r="C281" s="186"/>
      <c r="D281" s="186"/>
      <c r="E281" s="186"/>
      <c r="F281" s="186"/>
    </row>
    <row r="282" ht="18.0" customHeight="1">
      <c r="C282" s="186"/>
      <c r="D282" s="186"/>
      <c r="E282" s="186"/>
      <c r="F282" s="186"/>
    </row>
    <row r="283" ht="18.0" customHeight="1">
      <c r="C283" s="186"/>
      <c r="D283" s="186"/>
      <c r="E283" s="186"/>
      <c r="F283" s="186"/>
    </row>
    <row r="284" ht="18.0" customHeight="1">
      <c r="C284" s="186"/>
      <c r="D284" s="186"/>
      <c r="E284" s="186"/>
      <c r="F284" s="186"/>
    </row>
    <row r="285" ht="18.0" customHeight="1">
      <c r="C285" s="186"/>
      <c r="D285" s="186"/>
      <c r="E285" s="186"/>
      <c r="F285" s="186"/>
    </row>
    <row r="286" ht="18.0" customHeight="1">
      <c r="C286" s="186"/>
      <c r="D286" s="186"/>
      <c r="E286" s="186"/>
      <c r="F286" s="186"/>
    </row>
    <row r="287" ht="18.0" customHeight="1">
      <c r="C287" s="186"/>
      <c r="D287" s="186"/>
      <c r="E287" s="186"/>
      <c r="F287" s="186"/>
    </row>
    <row r="288" ht="18.0" customHeight="1">
      <c r="C288" s="186"/>
      <c r="D288" s="186"/>
      <c r="E288" s="186"/>
      <c r="F288" s="186"/>
    </row>
    <row r="289" ht="18.0" customHeight="1">
      <c r="C289" s="186"/>
      <c r="D289" s="186"/>
      <c r="E289" s="186"/>
      <c r="F289" s="186"/>
    </row>
    <row r="290" ht="18.0" customHeight="1">
      <c r="C290" s="186"/>
      <c r="D290" s="186"/>
      <c r="E290" s="186"/>
      <c r="F290" s="186"/>
    </row>
    <row r="291" ht="18.0" customHeight="1">
      <c r="C291" s="186"/>
      <c r="D291" s="186"/>
      <c r="E291" s="186"/>
      <c r="F291" s="186"/>
    </row>
    <row r="292" ht="18.0" customHeight="1">
      <c r="C292" s="186"/>
      <c r="D292" s="186"/>
      <c r="E292" s="186"/>
      <c r="F292" s="186"/>
    </row>
    <row r="293" ht="18.0" customHeight="1">
      <c r="C293" s="186"/>
      <c r="D293" s="186"/>
      <c r="E293" s="186"/>
      <c r="F293" s="186"/>
    </row>
    <row r="294" ht="18.0" customHeight="1">
      <c r="C294" s="186"/>
      <c r="D294" s="186"/>
      <c r="E294" s="186"/>
      <c r="F294" s="186"/>
    </row>
    <row r="295" ht="18.0" customHeight="1">
      <c r="C295" s="186"/>
      <c r="D295" s="186"/>
      <c r="E295" s="186"/>
      <c r="F295" s="186"/>
    </row>
    <row r="296" ht="18.0" customHeight="1">
      <c r="C296" s="186"/>
      <c r="D296" s="186"/>
      <c r="E296" s="186"/>
      <c r="F296" s="186"/>
    </row>
    <row r="297" ht="18.0" customHeight="1">
      <c r="C297" s="186"/>
      <c r="D297" s="186"/>
      <c r="E297" s="186"/>
      <c r="F297" s="186"/>
    </row>
    <row r="298" ht="18.0" customHeight="1">
      <c r="C298" s="186"/>
      <c r="D298" s="186"/>
      <c r="E298" s="186"/>
      <c r="F298" s="186"/>
    </row>
    <row r="299" ht="18.0" customHeight="1">
      <c r="C299" s="186"/>
      <c r="D299" s="186"/>
      <c r="E299" s="186"/>
      <c r="F299" s="186"/>
    </row>
    <row r="300" ht="18.0" customHeight="1">
      <c r="C300" s="186"/>
      <c r="D300" s="186"/>
      <c r="E300" s="186"/>
      <c r="F300" s="186"/>
    </row>
    <row r="301" ht="18.0" customHeight="1">
      <c r="C301" s="186"/>
      <c r="D301" s="186"/>
      <c r="E301" s="186"/>
      <c r="F301" s="186"/>
    </row>
    <row r="302" ht="18.0" customHeight="1">
      <c r="C302" s="186"/>
      <c r="D302" s="186"/>
      <c r="E302" s="186"/>
      <c r="F302" s="186"/>
    </row>
    <row r="303" ht="18.0" customHeight="1">
      <c r="C303" s="186"/>
      <c r="D303" s="186"/>
      <c r="E303" s="186"/>
      <c r="F303" s="186"/>
    </row>
    <row r="304" ht="18.0" customHeight="1">
      <c r="C304" s="186"/>
      <c r="D304" s="186"/>
      <c r="E304" s="186"/>
      <c r="F304" s="186"/>
    </row>
    <row r="305" ht="18.0" customHeight="1">
      <c r="C305" s="186"/>
      <c r="D305" s="186"/>
      <c r="E305" s="186"/>
      <c r="F305" s="186"/>
    </row>
    <row r="306" ht="18.0" customHeight="1">
      <c r="C306" s="186"/>
      <c r="D306" s="186"/>
      <c r="E306" s="186"/>
      <c r="F306" s="186"/>
    </row>
    <row r="307" ht="18.0" customHeight="1">
      <c r="C307" s="186"/>
      <c r="D307" s="186"/>
      <c r="E307" s="186"/>
      <c r="F307" s="186"/>
    </row>
    <row r="308" ht="18.0" customHeight="1">
      <c r="C308" s="186"/>
      <c r="D308" s="186"/>
      <c r="E308" s="186"/>
      <c r="F308" s="186"/>
    </row>
    <row r="309" ht="18.0" customHeight="1">
      <c r="C309" s="186"/>
      <c r="D309" s="186"/>
      <c r="E309" s="186"/>
      <c r="F309" s="186"/>
    </row>
    <row r="310" ht="18.0" customHeight="1">
      <c r="C310" s="186"/>
      <c r="D310" s="186"/>
      <c r="E310" s="186"/>
      <c r="F310" s="186"/>
    </row>
    <row r="311" ht="18.0" customHeight="1">
      <c r="C311" s="186"/>
      <c r="D311" s="186"/>
      <c r="E311" s="186"/>
      <c r="F311" s="186"/>
    </row>
    <row r="312" ht="18.0" customHeight="1">
      <c r="C312" s="186"/>
      <c r="D312" s="186"/>
      <c r="E312" s="186"/>
      <c r="F312" s="186"/>
    </row>
    <row r="313" ht="18.0" customHeight="1">
      <c r="C313" s="186"/>
      <c r="D313" s="186"/>
      <c r="E313" s="186"/>
      <c r="F313" s="186"/>
    </row>
    <row r="314" ht="18.0" customHeight="1">
      <c r="C314" s="186"/>
      <c r="D314" s="186"/>
      <c r="E314" s="186"/>
      <c r="F314" s="186"/>
    </row>
    <row r="315" ht="18.0" customHeight="1">
      <c r="C315" s="186"/>
      <c r="D315" s="186"/>
      <c r="E315" s="186"/>
      <c r="F315" s="186"/>
    </row>
    <row r="316" ht="18.0" customHeight="1">
      <c r="C316" s="186"/>
      <c r="D316" s="186"/>
      <c r="E316" s="186"/>
      <c r="F316" s="186"/>
    </row>
    <row r="317" ht="18.0" customHeight="1">
      <c r="C317" s="186"/>
      <c r="D317" s="186"/>
      <c r="E317" s="186"/>
      <c r="F317" s="186"/>
    </row>
    <row r="318" ht="18.0" customHeight="1">
      <c r="C318" s="186"/>
      <c r="D318" s="186"/>
      <c r="E318" s="186"/>
      <c r="F318" s="186"/>
    </row>
    <row r="319" ht="18.0" customHeight="1">
      <c r="C319" s="186"/>
      <c r="D319" s="186"/>
      <c r="E319" s="186"/>
      <c r="F319" s="186"/>
    </row>
    <row r="320" ht="18.0" customHeight="1">
      <c r="C320" s="186"/>
      <c r="D320" s="186"/>
      <c r="E320" s="186"/>
      <c r="F320" s="186"/>
    </row>
    <row r="321" ht="18.0" customHeight="1">
      <c r="C321" s="186"/>
      <c r="D321" s="186"/>
      <c r="E321" s="186"/>
      <c r="F321" s="186"/>
    </row>
    <row r="322" ht="18.0" customHeight="1">
      <c r="C322" s="186"/>
      <c r="D322" s="186"/>
      <c r="E322" s="186"/>
      <c r="F322" s="186"/>
    </row>
    <row r="323" ht="18.0" customHeight="1">
      <c r="C323" s="186"/>
      <c r="D323" s="186"/>
      <c r="E323" s="186"/>
      <c r="F323" s="186"/>
    </row>
    <row r="324" ht="18.0" customHeight="1">
      <c r="C324" s="186"/>
      <c r="D324" s="186"/>
      <c r="E324" s="186"/>
      <c r="F324" s="186"/>
    </row>
    <row r="325" ht="18.0" customHeight="1">
      <c r="C325" s="186"/>
      <c r="D325" s="186"/>
      <c r="E325" s="186"/>
      <c r="F325" s="186"/>
    </row>
    <row r="326" ht="18.0" customHeight="1">
      <c r="C326" s="186"/>
      <c r="D326" s="186"/>
      <c r="E326" s="186"/>
      <c r="F326" s="186"/>
    </row>
    <row r="327" ht="18.0" customHeight="1">
      <c r="C327" s="186"/>
      <c r="D327" s="186"/>
      <c r="E327" s="186"/>
      <c r="F327" s="186"/>
    </row>
    <row r="328" ht="18.0" customHeight="1">
      <c r="C328" s="186"/>
      <c r="D328" s="186"/>
      <c r="E328" s="186"/>
      <c r="F328" s="186"/>
    </row>
    <row r="329" ht="18.0" customHeight="1">
      <c r="C329" s="186"/>
      <c r="D329" s="186"/>
      <c r="E329" s="186"/>
      <c r="F329" s="186"/>
    </row>
    <row r="330" ht="18.0" customHeight="1">
      <c r="C330" s="186"/>
      <c r="D330" s="186"/>
      <c r="E330" s="186"/>
      <c r="F330" s="186"/>
    </row>
    <row r="331" ht="18.0" customHeight="1">
      <c r="C331" s="186"/>
      <c r="D331" s="186"/>
      <c r="E331" s="186"/>
      <c r="F331" s="186"/>
    </row>
    <row r="332" ht="18.0" customHeight="1">
      <c r="C332" s="186"/>
      <c r="D332" s="186"/>
      <c r="E332" s="186"/>
      <c r="F332" s="186"/>
    </row>
    <row r="333" ht="18.0" customHeight="1">
      <c r="C333" s="186"/>
      <c r="D333" s="186"/>
      <c r="E333" s="186"/>
      <c r="F333" s="186"/>
    </row>
    <row r="334" ht="18.0" customHeight="1">
      <c r="C334" s="186"/>
      <c r="D334" s="186"/>
      <c r="E334" s="186"/>
      <c r="F334" s="186"/>
    </row>
    <row r="335" ht="18.0" customHeight="1">
      <c r="C335" s="186"/>
      <c r="D335" s="186"/>
      <c r="E335" s="186"/>
      <c r="F335" s="186"/>
    </row>
    <row r="336" ht="18.0" customHeight="1">
      <c r="C336" s="186"/>
      <c r="D336" s="186"/>
      <c r="E336" s="186"/>
      <c r="F336" s="186"/>
    </row>
    <row r="337" ht="18.0" customHeight="1">
      <c r="C337" s="186"/>
      <c r="D337" s="186"/>
      <c r="E337" s="186"/>
      <c r="F337" s="186"/>
    </row>
    <row r="338" ht="18.0" customHeight="1">
      <c r="C338" s="186"/>
      <c r="D338" s="186"/>
      <c r="E338" s="186"/>
      <c r="F338" s="186"/>
    </row>
    <row r="339" ht="18.0" customHeight="1">
      <c r="C339" s="186"/>
      <c r="D339" s="186"/>
      <c r="E339" s="186"/>
      <c r="F339" s="186"/>
    </row>
    <row r="340" ht="18.0" customHeight="1">
      <c r="C340" s="186"/>
      <c r="D340" s="186"/>
      <c r="E340" s="186"/>
      <c r="F340" s="186"/>
    </row>
    <row r="341" ht="18.0" customHeight="1">
      <c r="C341" s="186"/>
      <c r="D341" s="186"/>
      <c r="E341" s="186"/>
      <c r="F341" s="186"/>
    </row>
    <row r="342" ht="18.0" customHeight="1">
      <c r="C342" s="186"/>
      <c r="D342" s="186"/>
      <c r="E342" s="186"/>
      <c r="F342" s="186"/>
    </row>
    <row r="343" ht="18.0" customHeight="1">
      <c r="C343" s="186"/>
      <c r="D343" s="186"/>
      <c r="E343" s="186"/>
      <c r="F343" s="186"/>
    </row>
    <row r="344" ht="18.0" customHeight="1">
      <c r="C344" s="186"/>
      <c r="D344" s="186"/>
      <c r="E344" s="186"/>
      <c r="F344" s="186"/>
    </row>
    <row r="345" ht="18.0" customHeight="1">
      <c r="C345" s="186"/>
      <c r="D345" s="186"/>
      <c r="E345" s="186"/>
      <c r="F345" s="186"/>
    </row>
    <row r="346" ht="18.0" customHeight="1">
      <c r="C346" s="186"/>
      <c r="D346" s="186"/>
      <c r="E346" s="186"/>
      <c r="F346" s="186"/>
    </row>
    <row r="347" ht="18.0" customHeight="1">
      <c r="C347" s="186"/>
      <c r="D347" s="186"/>
      <c r="E347" s="186"/>
      <c r="F347" s="186"/>
    </row>
    <row r="348" ht="18.0" customHeight="1">
      <c r="C348" s="186"/>
      <c r="D348" s="186"/>
      <c r="E348" s="186"/>
      <c r="F348" s="186"/>
    </row>
    <row r="349" ht="18.0" customHeight="1">
      <c r="C349" s="186"/>
      <c r="D349" s="186"/>
      <c r="E349" s="186"/>
      <c r="F349" s="186"/>
    </row>
    <row r="350" ht="18.0" customHeight="1">
      <c r="C350" s="186"/>
      <c r="D350" s="186"/>
      <c r="E350" s="186"/>
      <c r="F350" s="186"/>
    </row>
    <row r="351" ht="18.0" customHeight="1">
      <c r="C351" s="186"/>
      <c r="D351" s="186"/>
      <c r="E351" s="186"/>
      <c r="F351" s="186"/>
    </row>
    <row r="352" ht="18.0" customHeight="1">
      <c r="C352" s="186"/>
      <c r="D352" s="186"/>
      <c r="E352" s="186"/>
      <c r="F352" s="186"/>
    </row>
    <row r="353" ht="18.0" customHeight="1">
      <c r="C353" s="186"/>
      <c r="D353" s="186"/>
      <c r="E353" s="186"/>
      <c r="F353" s="186"/>
    </row>
    <row r="354" ht="18.0" customHeight="1">
      <c r="C354" s="186"/>
      <c r="D354" s="186"/>
      <c r="E354" s="186"/>
      <c r="F354" s="186"/>
    </row>
    <row r="355" ht="18.0" customHeight="1">
      <c r="C355" s="186"/>
      <c r="D355" s="186"/>
      <c r="E355" s="186"/>
      <c r="F355" s="186"/>
    </row>
    <row r="356" ht="18.0" customHeight="1">
      <c r="C356" s="186"/>
      <c r="D356" s="186"/>
      <c r="E356" s="186"/>
      <c r="F356" s="186"/>
    </row>
    <row r="357" ht="18.0" customHeight="1">
      <c r="C357" s="186"/>
      <c r="D357" s="186"/>
      <c r="E357" s="186"/>
      <c r="F357" s="186"/>
    </row>
    <row r="358" ht="18.0" customHeight="1">
      <c r="C358" s="186"/>
      <c r="D358" s="186"/>
      <c r="E358" s="186"/>
      <c r="F358" s="186"/>
    </row>
    <row r="359" ht="18.0" customHeight="1">
      <c r="C359" s="186"/>
      <c r="D359" s="186"/>
      <c r="E359" s="186"/>
      <c r="F359" s="186"/>
    </row>
    <row r="360" ht="18.0" customHeight="1">
      <c r="C360" s="186"/>
      <c r="D360" s="186"/>
      <c r="E360" s="186"/>
      <c r="F360" s="186"/>
    </row>
    <row r="361" ht="18.0" customHeight="1">
      <c r="C361" s="186"/>
      <c r="D361" s="186"/>
      <c r="E361" s="186"/>
      <c r="F361" s="186"/>
    </row>
    <row r="362" ht="18.0" customHeight="1">
      <c r="C362" s="186"/>
      <c r="D362" s="186"/>
      <c r="E362" s="186"/>
      <c r="F362" s="186"/>
    </row>
    <row r="363" ht="18.0" customHeight="1">
      <c r="C363" s="186"/>
      <c r="D363" s="186"/>
      <c r="E363" s="186"/>
      <c r="F363" s="186"/>
    </row>
    <row r="364" ht="18.0" customHeight="1">
      <c r="C364" s="186"/>
      <c r="D364" s="186"/>
      <c r="E364" s="186"/>
      <c r="F364" s="186"/>
    </row>
    <row r="365" ht="18.0" customHeight="1">
      <c r="C365" s="186"/>
      <c r="D365" s="186"/>
      <c r="E365" s="186"/>
      <c r="F365" s="186"/>
    </row>
    <row r="366" ht="18.0" customHeight="1">
      <c r="C366" s="186"/>
      <c r="D366" s="186"/>
      <c r="E366" s="186"/>
      <c r="F366" s="186"/>
    </row>
    <row r="367" ht="18.0" customHeight="1">
      <c r="C367" s="186"/>
      <c r="D367" s="186"/>
      <c r="E367" s="186"/>
      <c r="F367" s="186"/>
    </row>
    <row r="368" ht="18.0" customHeight="1">
      <c r="C368" s="186"/>
      <c r="D368" s="186"/>
      <c r="E368" s="186"/>
      <c r="F368" s="186"/>
    </row>
    <row r="369" ht="18.0" customHeight="1">
      <c r="C369" s="186"/>
      <c r="D369" s="186"/>
      <c r="E369" s="186"/>
      <c r="F369" s="186"/>
    </row>
    <row r="370" ht="18.0" customHeight="1">
      <c r="C370" s="186"/>
      <c r="D370" s="186"/>
      <c r="E370" s="186"/>
      <c r="F370" s="186"/>
    </row>
    <row r="371" ht="18.0" customHeight="1">
      <c r="C371" s="186"/>
      <c r="D371" s="186"/>
      <c r="E371" s="186"/>
      <c r="F371" s="186"/>
    </row>
    <row r="372" ht="18.0" customHeight="1">
      <c r="C372" s="186"/>
      <c r="D372" s="186"/>
      <c r="E372" s="186"/>
      <c r="F372" s="186"/>
    </row>
    <row r="373" ht="18.0" customHeight="1">
      <c r="C373" s="186"/>
      <c r="D373" s="186"/>
      <c r="E373" s="186"/>
      <c r="F373" s="186"/>
    </row>
    <row r="374" ht="18.0" customHeight="1">
      <c r="C374" s="186"/>
      <c r="D374" s="186"/>
      <c r="E374" s="186"/>
      <c r="F374" s="186"/>
    </row>
    <row r="375" ht="18.0" customHeight="1">
      <c r="C375" s="186"/>
      <c r="D375" s="186"/>
      <c r="E375" s="186"/>
      <c r="F375" s="186"/>
    </row>
    <row r="376" ht="18.0" customHeight="1">
      <c r="C376" s="186"/>
      <c r="D376" s="186"/>
      <c r="E376" s="186"/>
      <c r="F376" s="186"/>
    </row>
    <row r="377" ht="18.0" customHeight="1">
      <c r="C377" s="186"/>
      <c r="D377" s="186"/>
      <c r="E377" s="186"/>
      <c r="F377" s="186"/>
    </row>
    <row r="378" ht="18.0" customHeight="1">
      <c r="C378" s="186"/>
      <c r="D378" s="186"/>
      <c r="E378" s="186"/>
      <c r="F378" s="186"/>
    </row>
    <row r="379" ht="18.0" customHeight="1">
      <c r="C379" s="186"/>
      <c r="D379" s="186"/>
      <c r="E379" s="186"/>
      <c r="F379" s="186"/>
    </row>
    <row r="380" ht="18.0" customHeight="1">
      <c r="C380" s="186"/>
      <c r="D380" s="186"/>
      <c r="E380" s="186"/>
      <c r="F380" s="186"/>
    </row>
    <row r="381" ht="18.0" customHeight="1">
      <c r="C381" s="186"/>
      <c r="D381" s="186"/>
      <c r="E381" s="186"/>
      <c r="F381" s="186"/>
    </row>
    <row r="382" ht="18.0" customHeight="1">
      <c r="C382" s="186"/>
      <c r="D382" s="186"/>
      <c r="E382" s="186"/>
      <c r="F382" s="186"/>
    </row>
    <row r="383" ht="18.0" customHeight="1">
      <c r="C383" s="186"/>
      <c r="D383" s="186"/>
      <c r="E383" s="186"/>
      <c r="F383" s="186"/>
    </row>
    <row r="384" ht="18.0" customHeight="1">
      <c r="C384" s="186"/>
      <c r="D384" s="186"/>
      <c r="E384" s="186"/>
      <c r="F384" s="186"/>
    </row>
    <row r="385" ht="18.0" customHeight="1">
      <c r="C385" s="186"/>
      <c r="D385" s="186"/>
      <c r="E385" s="186"/>
      <c r="F385" s="186"/>
    </row>
    <row r="386" ht="18.0" customHeight="1">
      <c r="C386" s="186"/>
      <c r="D386" s="186"/>
      <c r="E386" s="186"/>
      <c r="F386" s="186"/>
    </row>
    <row r="387" ht="18.0" customHeight="1">
      <c r="C387" s="186"/>
      <c r="D387" s="186"/>
      <c r="E387" s="186"/>
      <c r="F387" s="186"/>
    </row>
    <row r="388" ht="18.0" customHeight="1">
      <c r="C388" s="186"/>
      <c r="D388" s="186"/>
      <c r="E388" s="186"/>
      <c r="F388" s="186"/>
    </row>
    <row r="389" ht="18.0" customHeight="1">
      <c r="C389" s="186"/>
      <c r="D389" s="186"/>
      <c r="E389" s="186"/>
      <c r="F389" s="186"/>
    </row>
    <row r="390" ht="18.0" customHeight="1">
      <c r="C390" s="186"/>
      <c r="D390" s="186"/>
      <c r="E390" s="186"/>
      <c r="F390" s="186"/>
    </row>
    <row r="391" ht="18.0" customHeight="1">
      <c r="C391" s="186"/>
      <c r="D391" s="186"/>
      <c r="E391" s="186"/>
      <c r="F391" s="186"/>
    </row>
    <row r="392" ht="18.0" customHeight="1">
      <c r="C392" s="186"/>
      <c r="D392" s="186"/>
      <c r="E392" s="186"/>
      <c r="F392" s="186"/>
    </row>
    <row r="393" ht="18.0" customHeight="1">
      <c r="C393" s="186"/>
      <c r="D393" s="186"/>
      <c r="E393" s="186"/>
      <c r="F393" s="186"/>
    </row>
    <row r="394" ht="18.0" customHeight="1">
      <c r="C394" s="186"/>
      <c r="D394" s="186"/>
      <c r="E394" s="186"/>
      <c r="F394" s="186"/>
    </row>
    <row r="395" ht="18.0" customHeight="1">
      <c r="C395" s="186"/>
      <c r="D395" s="186"/>
      <c r="E395" s="186"/>
      <c r="F395" s="186"/>
    </row>
    <row r="396" ht="18.0" customHeight="1">
      <c r="C396" s="186"/>
      <c r="D396" s="186"/>
      <c r="E396" s="186"/>
      <c r="F396" s="186"/>
    </row>
    <row r="397" ht="18.0" customHeight="1">
      <c r="C397" s="186"/>
      <c r="D397" s="186"/>
      <c r="E397" s="186"/>
      <c r="F397" s="186"/>
    </row>
    <row r="398" ht="18.0" customHeight="1">
      <c r="C398" s="186"/>
      <c r="D398" s="186"/>
      <c r="E398" s="186"/>
      <c r="F398" s="186"/>
    </row>
    <row r="399" ht="18.0" customHeight="1">
      <c r="C399" s="186"/>
      <c r="D399" s="186"/>
      <c r="E399" s="186"/>
      <c r="F399" s="186"/>
    </row>
    <row r="400" ht="18.0" customHeight="1">
      <c r="C400" s="186"/>
      <c r="D400" s="186"/>
      <c r="E400" s="186"/>
      <c r="F400" s="186"/>
    </row>
    <row r="401" ht="18.0" customHeight="1">
      <c r="C401" s="186"/>
      <c r="D401" s="186"/>
      <c r="E401" s="186"/>
      <c r="F401" s="186"/>
    </row>
    <row r="402" ht="18.0" customHeight="1">
      <c r="C402" s="186"/>
      <c r="D402" s="186"/>
      <c r="E402" s="186"/>
      <c r="F402" s="186"/>
    </row>
    <row r="403" ht="18.0" customHeight="1">
      <c r="C403" s="186"/>
      <c r="D403" s="186"/>
      <c r="E403" s="186"/>
      <c r="F403" s="186"/>
    </row>
    <row r="404" ht="18.0" customHeight="1">
      <c r="C404" s="186"/>
      <c r="D404" s="186"/>
      <c r="E404" s="186"/>
      <c r="F404" s="186"/>
    </row>
    <row r="405" ht="18.0" customHeight="1">
      <c r="C405" s="186"/>
      <c r="D405" s="186"/>
      <c r="E405" s="186"/>
      <c r="F405" s="186"/>
    </row>
    <row r="406" ht="18.0" customHeight="1">
      <c r="C406" s="186"/>
      <c r="D406" s="186"/>
      <c r="E406" s="186"/>
      <c r="F406" s="186"/>
    </row>
    <row r="407" ht="18.0" customHeight="1">
      <c r="C407" s="186"/>
      <c r="D407" s="186"/>
      <c r="E407" s="186"/>
      <c r="F407" s="186"/>
    </row>
    <row r="408" ht="18.0" customHeight="1">
      <c r="C408" s="186"/>
      <c r="D408" s="186"/>
      <c r="E408" s="186"/>
      <c r="F408" s="186"/>
    </row>
    <row r="409" ht="18.0" customHeight="1">
      <c r="C409" s="186"/>
      <c r="D409" s="186"/>
      <c r="E409" s="186"/>
      <c r="F409" s="186"/>
    </row>
    <row r="410" ht="18.0" customHeight="1">
      <c r="C410" s="186"/>
      <c r="D410" s="186"/>
      <c r="E410" s="186"/>
      <c r="F410" s="186"/>
    </row>
    <row r="411" ht="18.0" customHeight="1">
      <c r="C411" s="186"/>
      <c r="D411" s="186"/>
      <c r="E411" s="186"/>
      <c r="F411" s="186"/>
    </row>
    <row r="412" ht="18.0" customHeight="1">
      <c r="C412" s="186"/>
      <c r="D412" s="186"/>
      <c r="E412" s="186"/>
      <c r="F412" s="186"/>
    </row>
    <row r="413" ht="18.0" customHeight="1">
      <c r="C413" s="186"/>
      <c r="D413" s="186"/>
      <c r="E413" s="186"/>
      <c r="F413" s="186"/>
    </row>
    <row r="414" ht="18.0" customHeight="1">
      <c r="C414" s="186"/>
      <c r="D414" s="186"/>
      <c r="E414" s="186"/>
      <c r="F414" s="186"/>
    </row>
    <row r="415" ht="18.0" customHeight="1">
      <c r="C415" s="186"/>
      <c r="D415" s="186"/>
      <c r="E415" s="186"/>
      <c r="F415" s="186"/>
    </row>
    <row r="416" ht="18.0" customHeight="1">
      <c r="C416" s="186"/>
      <c r="D416" s="186"/>
      <c r="E416" s="186"/>
      <c r="F416" s="186"/>
    </row>
    <row r="417" ht="18.0" customHeight="1">
      <c r="C417" s="186"/>
      <c r="D417" s="186"/>
      <c r="E417" s="186"/>
      <c r="F417" s="186"/>
    </row>
    <row r="418" ht="18.0" customHeight="1">
      <c r="C418" s="186"/>
      <c r="D418" s="186"/>
      <c r="E418" s="186"/>
      <c r="F418" s="186"/>
    </row>
    <row r="419" ht="18.0" customHeight="1">
      <c r="C419" s="186"/>
      <c r="D419" s="186"/>
      <c r="E419" s="186"/>
      <c r="F419" s="186"/>
    </row>
    <row r="420" ht="18.0" customHeight="1">
      <c r="C420" s="186"/>
      <c r="D420" s="186"/>
      <c r="E420" s="186"/>
      <c r="F420" s="186"/>
    </row>
    <row r="421" ht="18.0" customHeight="1">
      <c r="C421" s="186"/>
      <c r="D421" s="186"/>
      <c r="E421" s="186"/>
      <c r="F421" s="186"/>
    </row>
    <row r="422" ht="18.0" customHeight="1">
      <c r="C422" s="186"/>
      <c r="D422" s="186"/>
      <c r="E422" s="186"/>
      <c r="F422" s="186"/>
    </row>
    <row r="423" ht="18.0" customHeight="1">
      <c r="C423" s="186"/>
      <c r="D423" s="186"/>
      <c r="E423" s="186"/>
      <c r="F423" s="186"/>
    </row>
    <row r="424" ht="18.0" customHeight="1">
      <c r="C424" s="186"/>
      <c r="D424" s="186"/>
      <c r="E424" s="186"/>
      <c r="F424" s="186"/>
    </row>
    <row r="425" ht="18.0" customHeight="1">
      <c r="C425" s="186"/>
      <c r="D425" s="186"/>
      <c r="E425" s="186"/>
      <c r="F425" s="186"/>
    </row>
    <row r="426" ht="18.0" customHeight="1">
      <c r="C426" s="186"/>
      <c r="D426" s="186"/>
      <c r="E426" s="186"/>
      <c r="F426" s="186"/>
    </row>
    <row r="427" ht="18.0" customHeight="1">
      <c r="C427" s="186"/>
      <c r="D427" s="186"/>
      <c r="E427" s="186"/>
      <c r="F427" s="186"/>
    </row>
    <row r="428" ht="18.0" customHeight="1">
      <c r="C428" s="186"/>
      <c r="D428" s="186"/>
      <c r="E428" s="186"/>
      <c r="F428" s="186"/>
    </row>
    <row r="429" ht="18.0" customHeight="1">
      <c r="C429" s="186"/>
      <c r="D429" s="186"/>
      <c r="E429" s="186"/>
      <c r="F429" s="186"/>
    </row>
    <row r="430" ht="18.0" customHeight="1">
      <c r="C430" s="186"/>
      <c r="D430" s="186"/>
      <c r="E430" s="186"/>
      <c r="F430" s="186"/>
    </row>
    <row r="431" ht="18.0" customHeight="1">
      <c r="C431" s="186"/>
      <c r="D431" s="186"/>
      <c r="E431" s="186"/>
      <c r="F431" s="186"/>
    </row>
    <row r="432" ht="18.0" customHeight="1">
      <c r="C432" s="186"/>
      <c r="D432" s="186"/>
      <c r="E432" s="186"/>
      <c r="F432" s="186"/>
    </row>
    <row r="433" ht="18.0" customHeight="1">
      <c r="C433" s="186"/>
      <c r="D433" s="186"/>
      <c r="E433" s="186"/>
      <c r="F433" s="186"/>
    </row>
    <row r="434" ht="18.0" customHeight="1">
      <c r="C434" s="186"/>
      <c r="D434" s="186"/>
      <c r="E434" s="186"/>
      <c r="F434" s="186"/>
    </row>
    <row r="435" ht="18.0" customHeight="1">
      <c r="C435" s="186"/>
      <c r="D435" s="186"/>
      <c r="E435" s="186"/>
      <c r="F435" s="186"/>
    </row>
    <row r="436" ht="18.0" customHeight="1">
      <c r="C436" s="186"/>
      <c r="D436" s="186"/>
      <c r="E436" s="186"/>
      <c r="F436" s="186"/>
    </row>
    <row r="437" ht="18.0" customHeight="1">
      <c r="C437" s="186"/>
      <c r="D437" s="186"/>
      <c r="E437" s="186"/>
      <c r="F437" s="186"/>
    </row>
    <row r="438" ht="18.0" customHeight="1">
      <c r="C438" s="186"/>
      <c r="D438" s="186"/>
      <c r="E438" s="186"/>
      <c r="F438" s="186"/>
    </row>
    <row r="439" ht="18.0" customHeight="1">
      <c r="C439" s="186"/>
      <c r="D439" s="186"/>
      <c r="E439" s="186"/>
      <c r="F439" s="186"/>
    </row>
    <row r="440" ht="18.0" customHeight="1">
      <c r="C440" s="186"/>
      <c r="D440" s="186"/>
      <c r="E440" s="186"/>
      <c r="F440" s="186"/>
    </row>
    <row r="441" ht="18.0" customHeight="1">
      <c r="C441" s="186"/>
      <c r="D441" s="186"/>
      <c r="E441" s="186"/>
      <c r="F441" s="186"/>
    </row>
    <row r="442" ht="18.0" customHeight="1">
      <c r="C442" s="186"/>
      <c r="D442" s="186"/>
      <c r="E442" s="186"/>
      <c r="F442" s="186"/>
    </row>
    <row r="443" ht="18.0" customHeight="1">
      <c r="C443" s="186"/>
      <c r="D443" s="186"/>
      <c r="E443" s="186"/>
      <c r="F443" s="186"/>
    </row>
    <row r="444" ht="18.0" customHeight="1">
      <c r="C444" s="186"/>
      <c r="D444" s="186"/>
      <c r="E444" s="186"/>
      <c r="F444" s="186"/>
    </row>
    <row r="445" ht="18.0" customHeight="1">
      <c r="C445" s="186"/>
      <c r="D445" s="186"/>
      <c r="E445" s="186"/>
      <c r="F445" s="186"/>
    </row>
    <row r="446" ht="18.0" customHeight="1">
      <c r="C446" s="186"/>
      <c r="D446" s="186"/>
      <c r="E446" s="186"/>
      <c r="F446" s="186"/>
    </row>
    <row r="447" ht="18.0" customHeight="1">
      <c r="C447" s="186"/>
      <c r="D447" s="186"/>
      <c r="E447" s="186"/>
      <c r="F447" s="186"/>
    </row>
    <row r="448" ht="18.0" customHeight="1">
      <c r="C448" s="186"/>
      <c r="D448" s="186"/>
      <c r="E448" s="186"/>
      <c r="F448" s="186"/>
    </row>
    <row r="449" ht="18.0" customHeight="1">
      <c r="C449" s="186"/>
      <c r="D449" s="186"/>
      <c r="E449" s="186"/>
      <c r="F449" s="186"/>
    </row>
    <row r="450" ht="18.0" customHeight="1">
      <c r="C450" s="186"/>
      <c r="D450" s="186"/>
      <c r="E450" s="186"/>
      <c r="F450" s="186"/>
    </row>
    <row r="451" ht="18.0" customHeight="1">
      <c r="C451" s="186"/>
      <c r="D451" s="186"/>
      <c r="E451" s="186"/>
      <c r="F451" s="186"/>
    </row>
    <row r="452" ht="18.0" customHeight="1">
      <c r="C452" s="186"/>
      <c r="D452" s="186"/>
      <c r="E452" s="186"/>
      <c r="F452" s="186"/>
    </row>
    <row r="453" ht="18.0" customHeight="1">
      <c r="C453" s="186"/>
      <c r="D453" s="186"/>
      <c r="E453" s="186"/>
      <c r="F453" s="186"/>
    </row>
    <row r="454" ht="18.0" customHeight="1">
      <c r="C454" s="186"/>
      <c r="D454" s="186"/>
      <c r="E454" s="186"/>
      <c r="F454" s="186"/>
    </row>
    <row r="455" ht="18.0" customHeight="1">
      <c r="C455" s="186"/>
      <c r="D455" s="186"/>
      <c r="E455" s="186"/>
      <c r="F455" s="186"/>
    </row>
    <row r="456" ht="18.0" customHeight="1">
      <c r="C456" s="186"/>
      <c r="D456" s="186"/>
      <c r="E456" s="186"/>
      <c r="F456" s="186"/>
    </row>
    <row r="457" ht="18.0" customHeight="1">
      <c r="C457" s="186"/>
      <c r="D457" s="186"/>
      <c r="E457" s="186"/>
      <c r="F457" s="186"/>
    </row>
    <row r="458" ht="18.0" customHeight="1">
      <c r="C458" s="186"/>
      <c r="D458" s="186"/>
      <c r="E458" s="186"/>
      <c r="F458" s="186"/>
    </row>
    <row r="459" ht="18.0" customHeight="1">
      <c r="C459" s="186"/>
      <c r="D459" s="186"/>
      <c r="E459" s="186"/>
      <c r="F459" s="186"/>
    </row>
    <row r="460" ht="18.0" customHeight="1">
      <c r="C460" s="186"/>
      <c r="D460" s="186"/>
      <c r="E460" s="186"/>
      <c r="F460" s="186"/>
    </row>
    <row r="461" ht="18.0" customHeight="1">
      <c r="C461" s="186"/>
      <c r="D461" s="186"/>
      <c r="E461" s="186"/>
      <c r="F461" s="186"/>
    </row>
    <row r="462" ht="18.0" customHeight="1">
      <c r="C462" s="186"/>
      <c r="D462" s="186"/>
      <c r="E462" s="186"/>
      <c r="F462" s="186"/>
    </row>
    <row r="463" ht="18.0" customHeight="1">
      <c r="C463" s="186"/>
      <c r="D463" s="186"/>
      <c r="E463" s="186"/>
      <c r="F463" s="186"/>
    </row>
    <row r="464" ht="18.0" customHeight="1">
      <c r="C464" s="186"/>
      <c r="D464" s="186"/>
      <c r="E464" s="186"/>
      <c r="F464" s="186"/>
    </row>
    <row r="465" ht="18.0" customHeight="1">
      <c r="C465" s="186"/>
      <c r="D465" s="186"/>
      <c r="E465" s="186"/>
      <c r="F465" s="186"/>
    </row>
    <row r="466" ht="18.0" customHeight="1">
      <c r="C466" s="186"/>
      <c r="D466" s="186"/>
      <c r="E466" s="186"/>
      <c r="F466" s="186"/>
    </row>
    <row r="467" ht="18.0" customHeight="1">
      <c r="C467" s="186"/>
      <c r="D467" s="186"/>
      <c r="E467" s="186"/>
      <c r="F467" s="186"/>
    </row>
    <row r="468" ht="18.0" customHeight="1">
      <c r="C468" s="186"/>
      <c r="D468" s="186"/>
      <c r="E468" s="186"/>
      <c r="F468" s="186"/>
    </row>
    <row r="469" ht="18.0" customHeight="1">
      <c r="C469" s="186"/>
      <c r="D469" s="186"/>
      <c r="E469" s="186"/>
      <c r="F469" s="186"/>
    </row>
    <row r="470" ht="18.0" customHeight="1">
      <c r="C470" s="186"/>
      <c r="D470" s="186"/>
      <c r="E470" s="186"/>
      <c r="F470" s="186"/>
    </row>
    <row r="471" ht="18.0" customHeight="1">
      <c r="C471" s="186"/>
      <c r="D471" s="186"/>
      <c r="E471" s="186"/>
      <c r="F471" s="186"/>
    </row>
    <row r="472" ht="18.0" customHeight="1">
      <c r="C472" s="186"/>
      <c r="D472" s="186"/>
      <c r="E472" s="186"/>
      <c r="F472" s="186"/>
    </row>
    <row r="473" ht="18.0" customHeight="1">
      <c r="C473" s="186"/>
      <c r="D473" s="186"/>
      <c r="E473" s="186"/>
      <c r="F473" s="186"/>
    </row>
    <row r="474" ht="18.0" customHeight="1">
      <c r="C474" s="186"/>
      <c r="D474" s="186"/>
      <c r="E474" s="186"/>
      <c r="F474" s="186"/>
    </row>
    <row r="475" ht="18.0" customHeight="1">
      <c r="C475" s="186"/>
      <c r="D475" s="186"/>
      <c r="E475" s="186"/>
      <c r="F475" s="186"/>
    </row>
    <row r="476" ht="18.0" customHeight="1">
      <c r="C476" s="186"/>
      <c r="D476" s="186"/>
      <c r="E476" s="186"/>
      <c r="F476" s="186"/>
    </row>
    <row r="477" ht="18.0" customHeight="1">
      <c r="C477" s="186"/>
      <c r="D477" s="186"/>
      <c r="E477" s="186"/>
      <c r="F477" s="186"/>
    </row>
    <row r="478" ht="18.0" customHeight="1">
      <c r="C478" s="186"/>
      <c r="D478" s="186"/>
      <c r="E478" s="186"/>
      <c r="F478" s="186"/>
    </row>
    <row r="479" ht="18.0" customHeight="1">
      <c r="C479" s="186"/>
      <c r="D479" s="186"/>
      <c r="E479" s="186"/>
      <c r="F479" s="186"/>
    </row>
    <row r="480" ht="18.0" customHeight="1">
      <c r="C480" s="186"/>
      <c r="D480" s="186"/>
      <c r="E480" s="186"/>
      <c r="F480" s="186"/>
    </row>
    <row r="481" ht="18.0" customHeight="1">
      <c r="C481" s="186"/>
      <c r="D481" s="186"/>
      <c r="E481" s="186"/>
      <c r="F481" s="186"/>
    </row>
    <row r="482" ht="18.0" customHeight="1">
      <c r="C482" s="186"/>
      <c r="D482" s="186"/>
      <c r="E482" s="186"/>
      <c r="F482" s="186"/>
    </row>
    <row r="483" ht="18.0" customHeight="1">
      <c r="C483" s="186"/>
      <c r="D483" s="186"/>
      <c r="E483" s="186"/>
      <c r="F483" s="186"/>
    </row>
    <row r="484" ht="18.0" customHeight="1">
      <c r="C484" s="186"/>
      <c r="D484" s="186"/>
      <c r="E484" s="186"/>
      <c r="F484" s="186"/>
    </row>
    <row r="485" ht="18.0" customHeight="1">
      <c r="C485" s="186"/>
      <c r="D485" s="186"/>
      <c r="E485" s="186"/>
      <c r="F485" s="186"/>
    </row>
    <row r="486" ht="18.0" customHeight="1">
      <c r="C486" s="186"/>
      <c r="D486" s="186"/>
      <c r="E486" s="186"/>
      <c r="F486" s="186"/>
    </row>
    <row r="487" ht="18.0" customHeight="1">
      <c r="C487" s="186"/>
      <c r="D487" s="186"/>
      <c r="E487" s="186"/>
      <c r="F487" s="186"/>
    </row>
    <row r="488" ht="18.0" customHeight="1">
      <c r="C488" s="186"/>
      <c r="D488" s="186"/>
      <c r="E488" s="186"/>
      <c r="F488" s="186"/>
    </row>
    <row r="489" ht="18.0" customHeight="1">
      <c r="C489" s="186"/>
      <c r="D489" s="186"/>
      <c r="E489" s="186"/>
      <c r="F489" s="186"/>
    </row>
    <row r="490" ht="18.0" customHeight="1">
      <c r="C490" s="186"/>
      <c r="D490" s="186"/>
      <c r="E490" s="186"/>
      <c r="F490" s="186"/>
    </row>
    <row r="491" ht="18.0" customHeight="1">
      <c r="C491" s="186"/>
      <c r="D491" s="186"/>
      <c r="E491" s="186"/>
      <c r="F491" s="186"/>
    </row>
    <row r="492" ht="18.0" customHeight="1">
      <c r="C492" s="186"/>
      <c r="D492" s="186"/>
      <c r="E492" s="186"/>
      <c r="F492" s="186"/>
    </row>
    <row r="493" ht="18.0" customHeight="1">
      <c r="C493" s="186"/>
      <c r="D493" s="186"/>
      <c r="E493" s="186"/>
      <c r="F493" s="186"/>
    </row>
    <row r="494" ht="18.0" customHeight="1">
      <c r="C494" s="186"/>
      <c r="D494" s="186"/>
      <c r="E494" s="186"/>
      <c r="F494" s="186"/>
    </row>
    <row r="495" ht="18.0" customHeight="1">
      <c r="C495" s="186"/>
      <c r="D495" s="186"/>
      <c r="E495" s="186"/>
      <c r="F495" s="186"/>
    </row>
    <row r="496" ht="18.0" customHeight="1">
      <c r="C496" s="186"/>
      <c r="D496" s="186"/>
      <c r="E496" s="186"/>
      <c r="F496" s="186"/>
    </row>
    <row r="497" ht="18.0" customHeight="1">
      <c r="C497" s="186"/>
      <c r="D497" s="186"/>
      <c r="E497" s="186"/>
      <c r="F497" s="186"/>
    </row>
    <row r="498" ht="18.0" customHeight="1">
      <c r="C498" s="186"/>
      <c r="D498" s="186"/>
      <c r="E498" s="186"/>
      <c r="F498" s="186"/>
    </row>
    <row r="499" ht="18.0" customHeight="1">
      <c r="C499" s="186"/>
      <c r="D499" s="186"/>
      <c r="E499" s="186"/>
      <c r="F499" s="186"/>
    </row>
    <row r="500" ht="18.0" customHeight="1">
      <c r="C500" s="186"/>
      <c r="D500" s="186"/>
      <c r="E500" s="186"/>
      <c r="F500" s="186"/>
    </row>
    <row r="501" ht="18.0" customHeight="1">
      <c r="C501" s="186"/>
      <c r="D501" s="186"/>
      <c r="E501" s="186"/>
      <c r="F501" s="186"/>
    </row>
    <row r="502" ht="18.0" customHeight="1">
      <c r="C502" s="186"/>
      <c r="D502" s="186"/>
      <c r="E502" s="186"/>
      <c r="F502" s="186"/>
    </row>
    <row r="503" ht="18.0" customHeight="1">
      <c r="C503" s="186"/>
      <c r="D503" s="186"/>
      <c r="E503" s="186"/>
      <c r="F503" s="186"/>
    </row>
    <row r="504" ht="18.0" customHeight="1">
      <c r="C504" s="186"/>
      <c r="D504" s="186"/>
      <c r="E504" s="186"/>
      <c r="F504" s="186"/>
    </row>
    <row r="505" ht="18.0" customHeight="1">
      <c r="C505" s="186"/>
      <c r="D505" s="186"/>
      <c r="E505" s="186"/>
      <c r="F505" s="186"/>
    </row>
    <row r="506" ht="18.0" customHeight="1">
      <c r="C506" s="186"/>
      <c r="D506" s="186"/>
      <c r="E506" s="186"/>
      <c r="F506" s="186"/>
    </row>
    <row r="507" ht="18.0" customHeight="1">
      <c r="C507" s="186"/>
      <c r="D507" s="186"/>
      <c r="E507" s="186"/>
      <c r="F507" s="186"/>
    </row>
    <row r="508" ht="18.0" customHeight="1">
      <c r="C508" s="186"/>
      <c r="D508" s="186"/>
      <c r="E508" s="186"/>
      <c r="F508" s="186"/>
    </row>
    <row r="509" ht="18.0" customHeight="1">
      <c r="C509" s="186"/>
      <c r="D509" s="186"/>
      <c r="E509" s="186"/>
      <c r="F509" s="186"/>
    </row>
    <row r="510" ht="18.0" customHeight="1">
      <c r="C510" s="186"/>
      <c r="D510" s="186"/>
      <c r="E510" s="186"/>
      <c r="F510" s="186"/>
    </row>
    <row r="511" ht="18.0" customHeight="1">
      <c r="C511" s="186"/>
      <c r="D511" s="186"/>
      <c r="E511" s="186"/>
      <c r="F511" s="186"/>
    </row>
    <row r="512" ht="18.0" customHeight="1">
      <c r="C512" s="186"/>
      <c r="D512" s="186"/>
      <c r="E512" s="186"/>
      <c r="F512" s="186"/>
    </row>
    <row r="513" ht="18.0" customHeight="1">
      <c r="C513" s="186"/>
      <c r="D513" s="186"/>
      <c r="E513" s="186"/>
      <c r="F513" s="186"/>
    </row>
    <row r="514" ht="18.0" customHeight="1">
      <c r="C514" s="186"/>
      <c r="D514" s="186"/>
      <c r="E514" s="186"/>
      <c r="F514" s="186"/>
    </row>
    <row r="515" ht="18.0" customHeight="1">
      <c r="C515" s="186"/>
      <c r="D515" s="186"/>
      <c r="E515" s="186"/>
      <c r="F515" s="186"/>
    </row>
    <row r="516" ht="18.0" customHeight="1">
      <c r="C516" s="186"/>
      <c r="D516" s="186"/>
      <c r="E516" s="186"/>
      <c r="F516" s="186"/>
    </row>
    <row r="517" ht="18.0" customHeight="1">
      <c r="C517" s="186"/>
      <c r="D517" s="186"/>
      <c r="E517" s="186"/>
      <c r="F517" s="186"/>
    </row>
    <row r="518" ht="18.0" customHeight="1">
      <c r="C518" s="186"/>
      <c r="D518" s="186"/>
      <c r="E518" s="186"/>
      <c r="F518" s="186"/>
    </row>
    <row r="519" ht="18.0" customHeight="1">
      <c r="C519" s="186"/>
      <c r="D519" s="186"/>
      <c r="E519" s="186"/>
      <c r="F519" s="186"/>
    </row>
    <row r="520" ht="18.0" customHeight="1">
      <c r="C520" s="186"/>
      <c r="D520" s="186"/>
      <c r="E520" s="186"/>
      <c r="F520" s="186"/>
    </row>
    <row r="521" ht="18.0" customHeight="1">
      <c r="C521" s="186"/>
      <c r="D521" s="186"/>
      <c r="E521" s="186"/>
      <c r="F521" s="186"/>
    </row>
    <row r="522" ht="18.0" customHeight="1">
      <c r="C522" s="186"/>
      <c r="D522" s="186"/>
      <c r="E522" s="186"/>
      <c r="F522" s="186"/>
    </row>
    <row r="523" ht="18.0" customHeight="1">
      <c r="C523" s="186"/>
      <c r="D523" s="186"/>
      <c r="E523" s="186"/>
      <c r="F523" s="186"/>
    </row>
    <row r="524" ht="18.0" customHeight="1">
      <c r="C524" s="186"/>
      <c r="D524" s="186"/>
      <c r="E524" s="186"/>
      <c r="F524" s="186"/>
    </row>
    <row r="525" ht="18.0" customHeight="1">
      <c r="C525" s="186"/>
      <c r="D525" s="186"/>
      <c r="E525" s="186"/>
      <c r="F525" s="186"/>
    </row>
    <row r="526" ht="18.0" customHeight="1">
      <c r="C526" s="186"/>
      <c r="D526" s="186"/>
      <c r="E526" s="186"/>
      <c r="F526" s="186"/>
    </row>
    <row r="527" ht="18.0" customHeight="1">
      <c r="C527" s="186"/>
      <c r="D527" s="186"/>
      <c r="E527" s="186"/>
      <c r="F527" s="186"/>
    </row>
    <row r="528" ht="18.0" customHeight="1">
      <c r="C528" s="186"/>
      <c r="D528" s="186"/>
      <c r="E528" s="186"/>
      <c r="F528" s="186"/>
    </row>
    <row r="529" ht="18.0" customHeight="1">
      <c r="C529" s="186"/>
      <c r="D529" s="186"/>
      <c r="E529" s="186"/>
      <c r="F529" s="186"/>
    </row>
    <row r="530" ht="18.0" customHeight="1">
      <c r="C530" s="186"/>
      <c r="D530" s="186"/>
      <c r="E530" s="186"/>
      <c r="F530" s="186"/>
    </row>
    <row r="531" ht="18.0" customHeight="1">
      <c r="C531" s="186"/>
      <c r="D531" s="186"/>
      <c r="E531" s="186"/>
      <c r="F531" s="186"/>
    </row>
    <row r="532" ht="18.0" customHeight="1">
      <c r="C532" s="186"/>
      <c r="D532" s="186"/>
      <c r="E532" s="186"/>
      <c r="F532" s="186"/>
    </row>
    <row r="533" ht="18.0" customHeight="1">
      <c r="C533" s="186"/>
      <c r="D533" s="186"/>
      <c r="E533" s="186"/>
      <c r="F533" s="186"/>
    </row>
    <row r="534" ht="18.0" customHeight="1">
      <c r="C534" s="186"/>
      <c r="D534" s="186"/>
      <c r="E534" s="186"/>
      <c r="F534" s="186"/>
    </row>
    <row r="535" ht="18.0" customHeight="1">
      <c r="C535" s="186"/>
      <c r="D535" s="186"/>
      <c r="E535" s="186"/>
      <c r="F535" s="186"/>
    </row>
    <row r="536" ht="18.0" customHeight="1">
      <c r="C536" s="186"/>
      <c r="D536" s="186"/>
      <c r="E536" s="186"/>
      <c r="F536" s="186"/>
    </row>
    <row r="537" ht="18.0" customHeight="1">
      <c r="C537" s="186"/>
      <c r="D537" s="186"/>
      <c r="E537" s="186"/>
      <c r="F537" s="186"/>
    </row>
    <row r="538" ht="18.0" customHeight="1">
      <c r="C538" s="186"/>
      <c r="D538" s="186"/>
      <c r="E538" s="186"/>
      <c r="F538" s="186"/>
    </row>
    <row r="539" ht="18.0" customHeight="1">
      <c r="C539" s="186"/>
      <c r="D539" s="186"/>
      <c r="E539" s="186"/>
      <c r="F539" s="186"/>
    </row>
    <row r="540" ht="18.0" customHeight="1">
      <c r="C540" s="186"/>
      <c r="D540" s="186"/>
      <c r="E540" s="186"/>
      <c r="F540" s="186"/>
    </row>
    <row r="541" ht="18.0" customHeight="1">
      <c r="C541" s="186"/>
      <c r="D541" s="186"/>
      <c r="E541" s="186"/>
      <c r="F541" s="186"/>
    </row>
    <row r="542" ht="18.0" customHeight="1">
      <c r="C542" s="186"/>
      <c r="D542" s="186"/>
      <c r="E542" s="186"/>
      <c r="F542" s="186"/>
    </row>
    <row r="543" ht="18.0" customHeight="1">
      <c r="C543" s="186"/>
      <c r="D543" s="186"/>
      <c r="E543" s="186"/>
      <c r="F543" s="186"/>
    </row>
    <row r="544" ht="18.0" customHeight="1">
      <c r="C544" s="186"/>
      <c r="D544" s="186"/>
      <c r="E544" s="186"/>
      <c r="F544" s="186"/>
    </row>
    <row r="545" ht="18.0" customHeight="1">
      <c r="C545" s="186"/>
      <c r="D545" s="186"/>
      <c r="E545" s="186"/>
      <c r="F545" s="186"/>
    </row>
    <row r="546" ht="18.0" customHeight="1">
      <c r="C546" s="186"/>
      <c r="D546" s="186"/>
      <c r="E546" s="186"/>
      <c r="F546" s="186"/>
    </row>
    <row r="547" ht="18.0" customHeight="1">
      <c r="C547" s="186"/>
      <c r="D547" s="186"/>
      <c r="E547" s="186"/>
      <c r="F547" s="186"/>
    </row>
    <row r="548" ht="18.0" customHeight="1">
      <c r="C548" s="186"/>
      <c r="D548" s="186"/>
      <c r="E548" s="186"/>
      <c r="F548" s="186"/>
    </row>
    <row r="549" ht="18.0" customHeight="1">
      <c r="C549" s="186"/>
      <c r="D549" s="186"/>
      <c r="E549" s="186"/>
      <c r="F549" s="186"/>
    </row>
    <row r="550" ht="18.0" customHeight="1">
      <c r="C550" s="186"/>
      <c r="D550" s="186"/>
      <c r="E550" s="186"/>
      <c r="F550" s="186"/>
    </row>
    <row r="551" ht="18.0" customHeight="1">
      <c r="C551" s="186"/>
      <c r="D551" s="186"/>
      <c r="E551" s="186"/>
      <c r="F551" s="186"/>
    </row>
    <row r="552" ht="18.0" customHeight="1">
      <c r="C552" s="186"/>
      <c r="D552" s="186"/>
      <c r="E552" s="186"/>
      <c r="F552" s="186"/>
    </row>
    <row r="553" ht="18.0" customHeight="1">
      <c r="C553" s="186"/>
      <c r="D553" s="186"/>
      <c r="E553" s="186"/>
      <c r="F553" s="186"/>
    </row>
    <row r="554" ht="18.0" customHeight="1">
      <c r="C554" s="186"/>
      <c r="D554" s="186"/>
      <c r="E554" s="186"/>
      <c r="F554" s="186"/>
    </row>
    <row r="555" ht="18.0" customHeight="1">
      <c r="C555" s="186"/>
      <c r="D555" s="186"/>
      <c r="E555" s="186"/>
      <c r="F555" s="186"/>
    </row>
    <row r="556" ht="18.0" customHeight="1">
      <c r="C556" s="186"/>
      <c r="D556" s="186"/>
      <c r="E556" s="186"/>
      <c r="F556" s="186"/>
    </row>
    <row r="557" ht="18.0" customHeight="1">
      <c r="C557" s="186"/>
      <c r="D557" s="186"/>
      <c r="E557" s="186"/>
      <c r="F557" s="186"/>
    </row>
    <row r="558" ht="18.0" customHeight="1">
      <c r="C558" s="186"/>
      <c r="D558" s="186"/>
      <c r="E558" s="186"/>
      <c r="F558" s="186"/>
    </row>
    <row r="559" ht="18.0" customHeight="1">
      <c r="C559" s="186"/>
      <c r="D559" s="186"/>
      <c r="E559" s="186"/>
      <c r="F559" s="186"/>
    </row>
    <row r="560" ht="18.0" customHeight="1">
      <c r="C560" s="186"/>
      <c r="D560" s="186"/>
      <c r="E560" s="186"/>
      <c r="F560" s="186"/>
    </row>
    <row r="561" ht="18.0" customHeight="1">
      <c r="C561" s="186"/>
      <c r="D561" s="186"/>
      <c r="E561" s="186"/>
      <c r="F561" s="186"/>
    </row>
    <row r="562" ht="18.0" customHeight="1">
      <c r="C562" s="186"/>
      <c r="D562" s="186"/>
      <c r="E562" s="186"/>
      <c r="F562" s="186"/>
    </row>
    <row r="563" ht="18.0" customHeight="1">
      <c r="C563" s="186"/>
      <c r="D563" s="186"/>
      <c r="E563" s="186"/>
      <c r="F563" s="186"/>
    </row>
    <row r="564" ht="18.0" customHeight="1">
      <c r="C564" s="186"/>
      <c r="D564" s="186"/>
      <c r="E564" s="186"/>
      <c r="F564" s="186"/>
    </row>
    <row r="565" ht="18.0" customHeight="1">
      <c r="C565" s="186"/>
      <c r="D565" s="186"/>
      <c r="E565" s="186"/>
      <c r="F565" s="186"/>
    </row>
    <row r="566" ht="18.0" customHeight="1">
      <c r="C566" s="186"/>
      <c r="D566" s="186"/>
      <c r="E566" s="186"/>
      <c r="F566" s="186"/>
    </row>
    <row r="567" ht="18.0" customHeight="1">
      <c r="C567" s="186"/>
      <c r="D567" s="186"/>
      <c r="E567" s="186"/>
      <c r="F567" s="186"/>
    </row>
    <row r="568" ht="18.0" customHeight="1">
      <c r="C568" s="186"/>
      <c r="D568" s="186"/>
      <c r="E568" s="186"/>
      <c r="F568" s="186"/>
    </row>
    <row r="569" ht="18.0" customHeight="1">
      <c r="C569" s="186"/>
      <c r="D569" s="186"/>
      <c r="E569" s="186"/>
      <c r="F569" s="186"/>
    </row>
    <row r="570" ht="18.0" customHeight="1">
      <c r="C570" s="186"/>
      <c r="D570" s="186"/>
      <c r="E570" s="186"/>
      <c r="F570" s="186"/>
    </row>
    <row r="571" ht="18.0" customHeight="1">
      <c r="C571" s="186"/>
      <c r="D571" s="186"/>
      <c r="E571" s="186"/>
      <c r="F571" s="186"/>
    </row>
    <row r="572" ht="18.0" customHeight="1">
      <c r="C572" s="186"/>
      <c r="D572" s="186"/>
      <c r="E572" s="186"/>
      <c r="F572" s="186"/>
    </row>
    <row r="573" ht="18.0" customHeight="1">
      <c r="C573" s="186"/>
      <c r="D573" s="186"/>
      <c r="E573" s="186"/>
      <c r="F573" s="186"/>
    </row>
    <row r="574" ht="18.0" customHeight="1">
      <c r="C574" s="186"/>
      <c r="D574" s="186"/>
      <c r="E574" s="186"/>
      <c r="F574" s="186"/>
    </row>
    <row r="575" ht="18.0" customHeight="1">
      <c r="C575" s="186"/>
      <c r="D575" s="186"/>
      <c r="E575" s="186"/>
      <c r="F575" s="186"/>
    </row>
    <row r="576" ht="18.0" customHeight="1">
      <c r="C576" s="186"/>
      <c r="D576" s="186"/>
      <c r="E576" s="186"/>
      <c r="F576" s="186"/>
    </row>
    <row r="577" ht="18.0" customHeight="1">
      <c r="C577" s="186"/>
      <c r="D577" s="186"/>
      <c r="E577" s="186"/>
      <c r="F577" s="186"/>
    </row>
    <row r="578" ht="18.0" customHeight="1">
      <c r="C578" s="186"/>
      <c r="D578" s="186"/>
      <c r="E578" s="186"/>
      <c r="F578" s="186"/>
    </row>
    <row r="579" ht="18.0" customHeight="1">
      <c r="C579" s="186"/>
      <c r="D579" s="186"/>
      <c r="E579" s="186"/>
      <c r="F579" s="186"/>
    </row>
    <row r="580" ht="18.0" customHeight="1">
      <c r="C580" s="186"/>
      <c r="D580" s="186"/>
      <c r="E580" s="186"/>
      <c r="F580" s="186"/>
    </row>
    <row r="581" ht="18.0" customHeight="1">
      <c r="C581" s="186"/>
      <c r="D581" s="186"/>
      <c r="E581" s="186"/>
      <c r="F581" s="186"/>
    </row>
    <row r="582" ht="18.0" customHeight="1">
      <c r="C582" s="186"/>
      <c r="D582" s="186"/>
      <c r="E582" s="186"/>
      <c r="F582" s="186"/>
    </row>
    <row r="583" ht="18.0" customHeight="1">
      <c r="C583" s="186"/>
      <c r="D583" s="186"/>
      <c r="E583" s="186"/>
      <c r="F583" s="186"/>
    </row>
    <row r="584" ht="18.0" customHeight="1">
      <c r="C584" s="186"/>
      <c r="D584" s="186"/>
      <c r="E584" s="186"/>
      <c r="F584" s="186"/>
    </row>
    <row r="585" ht="18.0" customHeight="1">
      <c r="C585" s="186"/>
      <c r="D585" s="186"/>
      <c r="E585" s="186"/>
      <c r="F585" s="186"/>
    </row>
    <row r="586" ht="18.0" customHeight="1">
      <c r="C586" s="186"/>
      <c r="D586" s="186"/>
      <c r="E586" s="186"/>
      <c r="F586" s="186"/>
    </row>
    <row r="587" ht="18.0" customHeight="1">
      <c r="C587" s="186"/>
      <c r="D587" s="186"/>
      <c r="E587" s="186"/>
      <c r="F587" s="186"/>
    </row>
    <row r="588" ht="18.0" customHeight="1">
      <c r="C588" s="186"/>
      <c r="D588" s="186"/>
      <c r="E588" s="186"/>
      <c r="F588" s="186"/>
    </row>
    <row r="589" ht="18.0" customHeight="1">
      <c r="C589" s="186"/>
      <c r="D589" s="186"/>
      <c r="E589" s="186"/>
      <c r="F589" s="186"/>
    </row>
    <row r="590" ht="18.0" customHeight="1">
      <c r="C590" s="186"/>
      <c r="D590" s="186"/>
      <c r="E590" s="186"/>
      <c r="F590" s="186"/>
    </row>
    <row r="591" ht="18.0" customHeight="1">
      <c r="C591" s="186"/>
      <c r="D591" s="186"/>
      <c r="E591" s="186"/>
      <c r="F591" s="186"/>
    </row>
    <row r="592" ht="18.0" customHeight="1">
      <c r="C592" s="186"/>
      <c r="D592" s="186"/>
      <c r="E592" s="186"/>
      <c r="F592" s="186"/>
    </row>
    <row r="593" ht="18.0" customHeight="1">
      <c r="C593" s="186"/>
      <c r="D593" s="186"/>
      <c r="E593" s="186"/>
      <c r="F593" s="186"/>
    </row>
    <row r="594" ht="18.0" customHeight="1">
      <c r="C594" s="186"/>
      <c r="D594" s="186"/>
      <c r="E594" s="186"/>
      <c r="F594" s="186"/>
    </row>
    <row r="595" ht="18.0" customHeight="1">
      <c r="C595" s="186"/>
      <c r="D595" s="186"/>
      <c r="E595" s="186"/>
      <c r="F595" s="186"/>
    </row>
    <row r="596" ht="18.0" customHeight="1">
      <c r="C596" s="186"/>
      <c r="D596" s="186"/>
      <c r="E596" s="186"/>
      <c r="F596" s="186"/>
    </row>
    <row r="597" ht="18.0" customHeight="1">
      <c r="C597" s="186"/>
      <c r="D597" s="186"/>
      <c r="E597" s="186"/>
      <c r="F597" s="186"/>
    </row>
    <row r="598" ht="18.0" customHeight="1">
      <c r="C598" s="186"/>
      <c r="D598" s="186"/>
      <c r="E598" s="186"/>
      <c r="F598" s="186"/>
    </row>
    <row r="599" ht="18.0" customHeight="1">
      <c r="C599" s="186"/>
      <c r="D599" s="186"/>
      <c r="E599" s="186"/>
      <c r="F599" s="186"/>
    </row>
    <row r="600" ht="18.0" customHeight="1">
      <c r="C600" s="186"/>
      <c r="D600" s="186"/>
      <c r="E600" s="186"/>
      <c r="F600" s="186"/>
    </row>
    <row r="601" ht="18.0" customHeight="1">
      <c r="C601" s="186"/>
      <c r="D601" s="186"/>
      <c r="E601" s="186"/>
      <c r="F601" s="186"/>
    </row>
    <row r="602" ht="18.0" customHeight="1">
      <c r="C602" s="186"/>
      <c r="D602" s="186"/>
      <c r="E602" s="186"/>
      <c r="F602" s="186"/>
    </row>
    <row r="603" ht="18.0" customHeight="1">
      <c r="C603" s="186"/>
      <c r="D603" s="186"/>
      <c r="E603" s="186"/>
      <c r="F603" s="186"/>
    </row>
    <row r="604" ht="18.0" customHeight="1">
      <c r="C604" s="186"/>
      <c r="D604" s="186"/>
      <c r="E604" s="186"/>
      <c r="F604" s="186"/>
    </row>
    <row r="605" ht="18.0" customHeight="1">
      <c r="C605" s="186"/>
      <c r="D605" s="186"/>
      <c r="E605" s="186"/>
      <c r="F605" s="186"/>
    </row>
    <row r="606" ht="18.0" customHeight="1">
      <c r="C606" s="186"/>
      <c r="D606" s="186"/>
      <c r="E606" s="186"/>
      <c r="F606" s="186"/>
    </row>
    <row r="607" ht="18.0" customHeight="1">
      <c r="C607" s="186"/>
      <c r="D607" s="186"/>
      <c r="E607" s="186"/>
      <c r="F607" s="186"/>
    </row>
    <row r="608" ht="18.0" customHeight="1">
      <c r="C608" s="186"/>
      <c r="D608" s="186"/>
      <c r="E608" s="186"/>
      <c r="F608" s="186"/>
    </row>
    <row r="609" ht="18.0" customHeight="1">
      <c r="C609" s="186"/>
      <c r="D609" s="186"/>
      <c r="E609" s="186"/>
      <c r="F609" s="186"/>
    </row>
    <row r="610" ht="18.0" customHeight="1">
      <c r="C610" s="186"/>
      <c r="D610" s="186"/>
      <c r="E610" s="186"/>
      <c r="F610" s="186"/>
    </row>
    <row r="611" ht="18.0" customHeight="1">
      <c r="C611" s="186"/>
      <c r="D611" s="186"/>
      <c r="E611" s="186"/>
      <c r="F611" s="186"/>
    </row>
    <row r="612" ht="18.0" customHeight="1">
      <c r="C612" s="186"/>
      <c r="D612" s="186"/>
      <c r="E612" s="186"/>
      <c r="F612" s="186"/>
    </row>
    <row r="613" ht="18.0" customHeight="1">
      <c r="C613" s="186"/>
      <c r="D613" s="186"/>
      <c r="E613" s="186"/>
      <c r="F613" s="186"/>
    </row>
    <row r="614" ht="18.0" customHeight="1">
      <c r="C614" s="186"/>
      <c r="D614" s="186"/>
      <c r="E614" s="186"/>
      <c r="F614" s="186"/>
    </row>
    <row r="615" ht="18.0" customHeight="1">
      <c r="C615" s="186"/>
      <c r="D615" s="186"/>
      <c r="E615" s="186"/>
      <c r="F615" s="186"/>
    </row>
    <row r="616" ht="18.0" customHeight="1">
      <c r="C616" s="186"/>
      <c r="D616" s="186"/>
      <c r="E616" s="186"/>
      <c r="F616" s="186"/>
    </row>
    <row r="617" ht="18.0" customHeight="1">
      <c r="C617" s="186"/>
      <c r="D617" s="186"/>
      <c r="E617" s="186"/>
      <c r="F617" s="186"/>
    </row>
    <row r="618" ht="18.0" customHeight="1">
      <c r="C618" s="186"/>
      <c r="D618" s="186"/>
      <c r="E618" s="186"/>
      <c r="F618" s="186"/>
    </row>
    <row r="619" ht="18.0" customHeight="1">
      <c r="C619" s="186"/>
      <c r="D619" s="186"/>
      <c r="E619" s="186"/>
      <c r="F619" s="186"/>
    </row>
    <row r="620" ht="18.0" customHeight="1">
      <c r="C620" s="186"/>
      <c r="D620" s="186"/>
      <c r="E620" s="186"/>
      <c r="F620" s="186"/>
    </row>
    <row r="621" ht="18.0" customHeight="1">
      <c r="C621" s="186"/>
      <c r="D621" s="186"/>
      <c r="E621" s="186"/>
      <c r="F621" s="186"/>
    </row>
    <row r="622" ht="18.0" customHeight="1">
      <c r="C622" s="186"/>
      <c r="D622" s="186"/>
      <c r="E622" s="186"/>
      <c r="F622" s="186"/>
    </row>
    <row r="623" ht="18.0" customHeight="1">
      <c r="C623" s="186"/>
      <c r="D623" s="186"/>
      <c r="E623" s="186"/>
      <c r="F623" s="186"/>
    </row>
    <row r="624" ht="18.0" customHeight="1">
      <c r="C624" s="186"/>
      <c r="D624" s="186"/>
      <c r="E624" s="186"/>
      <c r="F624" s="186"/>
    </row>
    <row r="625" ht="18.0" customHeight="1">
      <c r="C625" s="186"/>
      <c r="D625" s="186"/>
      <c r="E625" s="186"/>
      <c r="F625" s="186"/>
    </row>
    <row r="626" ht="18.0" customHeight="1">
      <c r="C626" s="186"/>
      <c r="D626" s="186"/>
      <c r="E626" s="186"/>
      <c r="F626" s="186"/>
    </row>
    <row r="627" ht="18.0" customHeight="1">
      <c r="C627" s="186"/>
      <c r="D627" s="186"/>
      <c r="E627" s="186"/>
      <c r="F627" s="186"/>
    </row>
    <row r="628" ht="18.0" customHeight="1">
      <c r="C628" s="186"/>
      <c r="D628" s="186"/>
      <c r="E628" s="186"/>
      <c r="F628" s="186"/>
    </row>
    <row r="629" ht="18.0" customHeight="1">
      <c r="C629" s="186"/>
      <c r="D629" s="186"/>
      <c r="E629" s="186"/>
      <c r="F629" s="186"/>
    </row>
    <row r="630" ht="18.0" customHeight="1">
      <c r="C630" s="186"/>
      <c r="D630" s="186"/>
      <c r="E630" s="186"/>
      <c r="F630" s="186"/>
    </row>
    <row r="631" ht="18.0" customHeight="1">
      <c r="C631" s="186"/>
      <c r="D631" s="186"/>
      <c r="E631" s="186"/>
      <c r="F631" s="186"/>
    </row>
    <row r="632" ht="18.0" customHeight="1">
      <c r="C632" s="186"/>
      <c r="D632" s="186"/>
      <c r="E632" s="186"/>
      <c r="F632" s="186"/>
    </row>
    <row r="633" ht="18.0" customHeight="1">
      <c r="C633" s="186"/>
      <c r="D633" s="186"/>
      <c r="E633" s="186"/>
      <c r="F633" s="186"/>
    </row>
    <row r="634" ht="18.0" customHeight="1">
      <c r="C634" s="186"/>
      <c r="D634" s="186"/>
      <c r="E634" s="186"/>
      <c r="F634" s="186"/>
    </row>
    <row r="635" ht="18.0" customHeight="1">
      <c r="C635" s="186"/>
      <c r="D635" s="186"/>
      <c r="E635" s="186"/>
      <c r="F635" s="186"/>
    </row>
    <row r="636" ht="18.0" customHeight="1">
      <c r="C636" s="186"/>
      <c r="D636" s="186"/>
      <c r="E636" s="186"/>
      <c r="F636" s="186"/>
    </row>
    <row r="637" ht="18.0" customHeight="1">
      <c r="C637" s="186"/>
      <c r="D637" s="186"/>
      <c r="E637" s="186"/>
      <c r="F637" s="186"/>
    </row>
    <row r="638" ht="18.0" customHeight="1">
      <c r="C638" s="186"/>
      <c r="D638" s="186"/>
      <c r="E638" s="186"/>
      <c r="F638" s="186"/>
    </row>
    <row r="639" ht="18.0" customHeight="1">
      <c r="C639" s="186"/>
      <c r="D639" s="186"/>
      <c r="E639" s="186"/>
      <c r="F639" s="186"/>
    </row>
    <row r="640" ht="18.0" customHeight="1">
      <c r="C640" s="186"/>
      <c r="D640" s="186"/>
      <c r="E640" s="186"/>
      <c r="F640" s="186"/>
    </row>
    <row r="641" ht="18.0" customHeight="1">
      <c r="C641" s="186"/>
      <c r="D641" s="186"/>
      <c r="E641" s="186"/>
      <c r="F641" s="186"/>
    </row>
    <row r="642" ht="18.0" customHeight="1">
      <c r="C642" s="186"/>
      <c r="D642" s="186"/>
      <c r="E642" s="186"/>
      <c r="F642" s="186"/>
    </row>
    <row r="643" ht="18.0" customHeight="1">
      <c r="C643" s="186"/>
      <c r="D643" s="186"/>
      <c r="E643" s="186"/>
      <c r="F643" s="186"/>
    </row>
    <row r="644" ht="18.0" customHeight="1">
      <c r="C644" s="186"/>
      <c r="D644" s="186"/>
      <c r="E644" s="186"/>
      <c r="F644" s="186"/>
    </row>
    <row r="645" ht="18.0" customHeight="1">
      <c r="C645" s="186"/>
      <c r="D645" s="186"/>
      <c r="E645" s="186"/>
      <c r="F645" s="186"/>
    </row>
    <row r="646" ht="18.0" customHeight="1">
      <c r="C646" s="186"/>
      <c r="D646" s="186"/>
      <c r="E646" s="186"/>
      <c r="F646" s="186"/>
    </row>
    <row r="647" ht="18.0" customHeight="1">
      <c r="C647" s="186"/>
      <c r="D647" s="186"/>
      <c r="E647" s="186"/>
      <c r="F647" s="186"/>
    </row>
    <row r="648" ht="18.0" customHeight="1">
      <c r="C648" s="186"/>
      <c r="D648" s="186"/>
      <c r="E648" s="186"/>
      <c r="F648" s="186"/>
    </row>
    <row r="649" ht="18.0" customHeight="1">
      <c r="C649" s="186"/>
      <c r="D649" s="186"/>
      <c r="E649" s="186"/>
      <c r="F649" s="186"/>
    </row>
    <row r="650" ht="18.0" customHeight="1">
      <c r="C650" s="186"/>
      <c r="D650" s="186"/>
      <c r="E650" s="186"/>
      <c r="F650" s="186"/>
    </row>
    <row r="651" ht="18.0" customHeight="1">
      <c r="C651" s="186"/>
      <c r="D651" s="186"/>
      <c r="E651" s="186"/>
      <c r="F651" s="186"/>
    </row>
    <row r="652" ht="18.0" customHeight="1">
      <c r="C652" s="186"/>
      <c r="D652" s="186"/>
      <c r="E652" s="186"/>
      <c r="F652" s="186"/>
    </row>
    <row r="653" ht="18.0" customHeight="1">
      <c r="C653" s="186"/>
      <c r="D653" s="186"/>
      <c r="E653" s="186"/>
      <c r="F653" s="186"/>
    </row>
    <row r="654" ht="18.0" customHeight="1">
      <c r="C654" s="186"/>
      <c r="D654" s="186"/>
      <c r="E654" s="186"/>
      <c r="F654" s="186"/>
    </row>
    <row r="655" ht="18.0" customHeight="1">
      <c r="C655" s="186"/>
      <c r="D655" s="186"/>
      <c r="E655" s="186"/>
      <c r="F655" s="186"/>
    </row>
    <row r="656" ht="18.0" customHeight="1">
      <c r="C656" s="186"/>
      <c r="D656" s="186"/>
      <c r="E656" s="186"/>
      <c r="F656" s="186"/>
    </row>
    <row r="657" ht="18.0" customHeight="1">
      <c r="C657" s="186"/>
      <c r="D657" s="186"/>
      <c r="E657" s="186"/>
      <c r="F657" s="186"/>
    </row>
    <row r="658" ht="18.0" customHeight="1">
      <c r="C658" s="186"/>
      <c r="D658" s="186"/>
      <c r="E658" s="186"/>
      <c r="F658" s="186"/>
    </row>
    <row r="659" ht="18.0" customHeight="1">
      <c r="C659" s="186"/>
      <c r="D659" s="186"/>
      <c r="E659" s="186"/>
      <c r="F659" s="186"/>
    </row>
    <row r="660" ht="18.0" customHeight="1">
      <c r="C660" s="186"/>
      <c r="D660" s="186"/>
      <c r="E660" s="186"/>
      <c r="F660" s="186"/>
    </row>
    <row r="661" ht="18.0" customHeight="1">
      <c r="C661" s="186"/>
      <c r="D661" s="186"/>
      <c r="E661" s="186"/>
      <c r="F661" s="186"/>
    </row>
    <row r="662" ht="18.0" customHeight="1">
      <c r="C662" s="186"/>
      <c r="D662" s="186"/>
      <c r="E662" s="186"/>
      <c r="F662" s="186"/>
    </row>
    <row r="663" ht="18.0" customHeight="1">
      <c r="C663" s="186"/>
      <c r="D663" s="186"/>
      <c r="E663" s="186"/>
      <c r="F663" s="186"/>
    </row>
    <row r="664" ht="18.0" customHeight="1">
      <c r="C664" s="186"/>
      <c r="D664" s="186"/>
      <c r="E664" s="186"/>
      <c r="F664" s="186"/>
    </row>
    <row r="665" ht="18.0" customHeight="1">
      <c r="C665" s="186"/>
      <c r="D665" s="186"/>
      <c r="E665" s="186"/>
      <c r="F665" s="186"/>
    </row>
    <row r="666" ht="18.0" customHeight="1">
      <c r="C666" s="186"/>
      <c r="D666" s="186"/>
      <c r="E666" s="186"/>
      <c r="F666" s="186"/>
    </row>
    <row r="667" ht="18.0" customHeight="1">
      <c r="C667" s="186"/>
      <c r="D667" s="186"/>
      <c r="E667" s="186"/>
      <c r="F667" s="186"/>
    </row>
    <row r="668" ht="18.0" customHeight="1">
      <c r="C668" s="186"/>
      <c r="D668" s="186"/>
      <c r="E668" s="186"/>
      <c r="F668" s="186"/>
    </row>
    <row r="669" ht="18.0" customHeight="1">
      <c r="C669" s="186"/>
      <c r="D669" s="186"/>
      <c r="E669" s="186"/>
      <c r="F669" s="186"/>
    </row>
    <row r="670" ht="18.0" customHeight="1">
      <c r="C670" s="186"/>
      <c r="D670" s="186"/>
      <c r="E670" s="186"/>
      <c r="F670" s="186"/>
    </row>
    <row r="671" ht="18.0" customHeight="1">
      <c r="C671" s="186"/>
      <c r="D671" s="186"/>
      <c r="E671" s="186"/>
      <c r="F671" s="186"/>
    </row>
    <row r="672" ht="18.0" customHeight="1">
      <c r="C672" s="186"/>
      <c r="D672" s="186"/>
      <c r="E672" s="186"/>
      <c r="F672" s="186"/>
    </row>
    <row r="673" ht="18.0" customHeight="1">
      <c r="C673" s="186"/>
      <c r="D673" s="186"/>
      <c r="E673" s="186"/>
      <c r="F673" s="186"/>
    </row>
    <row r="674" ht="18.0" customHeight="1">
      <c r="C674" s="186"/>
      <c r="D674" s="186"/>
      <c r="E674" s="186"/>
      <c r="F674" s="186"/>
    </row>
    <row r="675" ht="18.0" customHeight="1">
      <c r="C675" s="186"/>
      <c r="D675" s="186"/>
      <c r="E675" s="186"/>
      <c r="F675" s="186"/>
    </row>
    <row r="676" ht="18.0" customHeight="1">
      <c r="C676" s="186"/>
      <c r="D676" s="186"/>
      <c r="E676" s="186"/>
      <c r="F676" s="186"/>
    </row>
    <row r="677" ht="18.0" customHeight="1">
      <c r="C677" s="186"/>
      <c r="D677" s="186"/>
      <c r="E677" s="186"/>
      <c r="F677" s="186"/>
    </row>
    <row r="678" ht="18.0" customHeight="1">
      <c r="C678" s="186"/>
      <c r="D678" s="186"/>
      <c r="E678" s="186"/>
      <c r="F678" s="186"/>
    </row>
    <row r="679" ht="18.0" customHeight="1">
      <c r="C679" s="186"/>
      <c r="D679" s="186"/>
      <c r="E679" s="186"/>
      <c r="F679" s="186"/>
    </row>
    <row r="680" ht="18.0" customHeight="1">
      <c r="C680" s="186"/>
      <c r="D680" s="186"/>
      <c r="E680" s="186"/>
      <c r="F680" s="186"/>
    </row>
    <row r="681" ht="18.0" customHeight="1">
      <c r="C681" s="186"/>
      <c r="D681" s="186"/>
      <c r="E681" s="186"/>
      <c r="F681" s="186"/>
    </row>
    <row r="682" ht="18.0" customHeight="1">
      <c r="C682" s="186"/>
      <c r="D682" s="186"/>
      <c r="E682" s="186"/>
      <c r="F682" s="186"/>
    </row>
    <row r="683" ht="18.0" customHeight="1">
      <c r="C683" s="186"/>
      <c r="D683" s="186"/>
      <c r="E683" s="186"/>
      <c r="F683" s="186"/>
    </row>
    <row r="684" ht="18.0" customHeight="1">
      <c r="C684" s="186"/>
      <c r="D684" s="186"/>
      <c r="E684" s="186"/>
      <c r="F684" s="186"/>
    </row>
    <row r="685" ht="18.0" customHeight="1">
      <c r="C685" s="186"/>
      <c r="D685" s="186"/>
      <c r="E685" s="186"/>
      <c r="F685" s="186"/>
    </row>
    <row r="686" ht="18.0" customHeight="1">
      <c r="C686" s="186"/>
      <c r="D686" s="186"/>
      <c r="E686" s="186"/>
      <c r="F686" s="186"/>
    </row>
    <row r="687" ht="18.0" customHeight="1">
      <c r="C687" s="186"/>
      <c r="D687" s="186"/>
      <c r="E687" s="186"/>
      <c r="F687" s="186"/>
    </row>
    <row r="688" ht="18.0" customHeight="1">
      <c r="C688" s="186"/>
      <c r="D688" s="186"/>
      <c r="E688" s="186"/>
      <c r="F688" s="186"/>
    </row>
    <row r="689" ht="18.0" customHeight="1">
      <c r="C689" s="186"/>
      <c r="D689" s="186"/>
      <c r="E689" s="186"/>
      <c r="F689" s="186"/>
    </row>
    <row r="690" ht="18.0" customHeight="1">
      <c r="C690" s="186"/>
      <c r="D690" s="186"/>
      <c r="E690" s="186"/>
      <c r="F690" s="186"/>
    </row>
    <row r="691" ht="18.0" customHeight="1">
      <c r="C691" s="186"/>
      <c r="D691" s="186"/>
      <c r="E691" s="186"/>
      <c r="F691" s="186"/>
    </row>
    <row r="692" ht="18.0" customHeight="1">
      <c r="C692" s="186"/>
      <c r="D692" s="186"/>
      <c r="E692" s="186"/>
      <c r="F692" s="186"/>
    </row>
    <row r="693" ht="18.0" customHeight="1">
      <c r="C693" s="186"/>
      <c r="D693" s="186"/>
      <c r="E693" s="186"/>
      <c r="F693" s="186"/>
    </row>
    <row r="694" ht="18.0" customHeight="1">
      <c r="C694" s="186"/>
      <c r="D694" s="186"/>
      <c r="E694" s="186"/>
      <c r="F694" s="186"/>
    </row>
    <row r="695" ht="18.0" customHeight="1">
      <c r="C695" s="186"/>
      <c r="D695" s="186"/>
      <c r="E695" s="186"/>
      <c r="F695" s="186"/>
    </row>
    <row r="696" ht="18.0" customHeight="1">
      <c r="C696" s="186"/>
      <c r="D696" s="186"/>
      <c r="E696" s="186"/>
      <c r="F696" s="186"/>
    </row>
    <row r="697" ht="18.0" customHeight="1">
      <c r="C697" s="186"/>
      <c r="D697" s="186"/>
      <c r="E697" s="186"/>
      <c r="F697" s="186"/>
    </row>
    <row r="698" ht="18.0" customHeight="1">
      <c r="C698" s="186"/>
      <c r="D698" s="186"/>
      <c r="E698" s="186"/>
      <c r="F698" s="186"/>
    </row>
    <row r="699" ht="18.0" customHeight="1">
      <c r="C699" s="186"/>
      <c r="D699" s="186"/>
      <c r="E699" s="186"/>
      <c r="F699" s="186"/>
    </row>
    <row r="700" ht="18.0" customHeight="1">
      <c r="C700" s="186"/>
      <c r="D700" s="186"/>
      <c r="E700" s="186"/>
      <c r="F700" s="186"/>
    </row>
    <row r="701" ht="18.0" customHeight="1">
      <c r="C701" s="186"/>
      <c r="D701" s="186"/>
      <c r="E701" s="186"/>
      <c r="F701" s="186"/>
    </row>
    <row r="702" ht="18.0" customHeight="1">
      <c r="C702" s="186"/>
      <c r="D702" s="186"/>
      <c r="E702" s="186"/>
      <c r="F702" s="186"/>
    </row>
    <row r="703" ht="18.0" customHeight="1">
      <c r="C703" s="186"/>
      <c r="D703" s="186"/>
      <c r="E703" s="186"/>
      <c r="F703" s="186"/>
    </row>
    <row r="704" ht="18.0" customHeight="1">
      <c r="C704" s="186"/>
      <c r="D704" s="186"/>
      <c r="E704" s="186"/>
      <c r="F704" s="186"/>
    </row>
    <row r="705" ht="18.0" customHeight="1">
      <c r="C705" s="186"/>
      <c r="D705" s="186"/>
      <c r="E705" s="186"/>
      <c r="F705" s="186"/>
    </row>
    <row r="706" ht="18.0" customHeight="1">
      <c r="C706" s="186"/>
      <c r="D706" s="186"/>
      <c r="E706" s="186"/>
      <c r="F706" s="186"/>
    </row>
    <row r="707" ht="18.0" customHeight="1">
      <c r="C707" s="186"/>
      <c r="D707" s="186"/>
      <c r="E707" s="186"/>
      <c r="F707" s="186"/>
    </row>
    <row r="708" ht="18.0" customHeight="1">
      <c r="C708" s="186"/>
      <c r="D708" s="186"/>
      <c r="E708" s="186"/>
      <c r="F708" s="186"/>
    </row>
    <row r="709" ht="18.0" customHeight="1">
      <c r="C709" s="186"/>
      <c r="D709" s="186"/>
      <c r="E709" s="186"/>
      <c r="F709" s="186"/>
    </row>
    <row r="710" ht="18.0" customHeight="1">
      <c r="C710" s="186"/>
      <c r="D710" s="186"/>
      <c r="E710" s="186"/>
      <c r="F710" s="186"/>
    </row>
    <row r="711" ht="18.0" customHeight="1">
      <c r="C711" s="186"/>
      <c r="D711" s="186"/>
      <c r="E711" s="186"/>
      <c r="F711" s="186"/>
    </row>
    <row r="712" ht="18.0" customHeight="1">
      <c r="C712" s="186"/>
      <c r="D712" s="186"/>
      <c r="E712" s="186"/>
      <c r="F712" s="186"/>
    </row>
    <row r="713" ht="18.0" customHeight="1">
      <c r="C713" s="186"/>
      <c r="D713" s="186"/>
      <c r="E713" s="186"/>
      <c r="F713" s="186"/>
    </row>
    <row r="714" ht="18.0" customHeight="1">
      <c r="C714" s="186"/>
      <c r="D714" s="186"/>
      <c r="E714" s="186"/>
      <c r="F714" s="186"/>
    </row>
    <row r="715" ht="18.0" customHeight="1">
      <c r="C715" s="186"/>
      <c r="D715" s="186"/>
      <c r="E715" s="186"/>
      <c r="F715" s="186"/>
    </row>
    <row r="716" ht="18.0" customHeight="1">
      <c r="C716" s="186"/>
      <c r="D716" s="186"/>
      <c r="E716" s="186"/>
      <c r="F716" s="186"/>
    </row>
    <row r="717" ht="18.0" customHeight="1">
      <c r="C717" s="186"/>
      <c r="D717" s="186"/>
      <c r="E717" s="186"/>
      <c r="F717" s="186"/>
    </row>
    <row r="718" ht="18.0" customHeight="1">
      <c r="C718" s="186"/>
      <c r="D718" s="186"/>
      <c r="E718" s="186"/>
      <c r="F718" s="186"/>
    </row>
    <row r="719" ht="18.0" customHeight="1">
      <c r="C719" s="186"/>
      <c r="D719" s="186"/>
      <c r="E719" s="186"/>
      <c r="F719" s="186"/>
    </row>
    <row r="720" ht="18.0" customHeight="1">
      <c r="C720" s="186"/>
      <c r="D720" s="186"/>
      <c r="E720" s="186"/>
      <c r="F720" s="186"/>
    </row>
    <row r="721" ht="18.0" customHeight="1">
      <c r="C721" s="186"/>
      <c r="D721" s="186"/>
      <c r="E721" s="186"/>
      <c r="F721" s="186"/>
    </row>
    <row r="722" ht="18.0" customHeight="1">
      <c r="C722" s="186"/>
      <c r="D722" s="186"/>
      <c r="E722" s="186"/>
      <c r="F722" s="186"/>
    </row>
    <row r="723" ht="18.0" customHeight="1">
      <c r="C723" s="186"/>
      <c r="D723" s="186"/>
      <c r="E723" s="186"/>
      <c r="F723" s="186"/>
    </row>
    <row r="724" ht="18.0" customHeight="1">
      <c r="C724" s="186"/>
      <c r="D724" s="186"/>
      <c r="E724" s="186"/>
      <c r="F724" s="186"/>
    </row>
    <row r="725" ht="18.0" customHeight="1">
      <c r="C725" s="186"/>
      <c r="D725" s="186"/>
      <c r="E725" s="186"/>
      <c r="F725" s="186"/>
    </row>
    <row r="726" ht="18.0" customHeight="1">
      <c r="C726" s="186"/>
      <c r="D726" s="186"/>
      <c r="E726" s="186"/>
      <c r="F726" s="186"/>
    </row>
    <row r="727" ht="18.0" customHeight="1">
      <c r="C727" s="186"/>
      <c r="D727" s="186"/>
      <c r="E727" s="186"/>
      <c r="F727" s="186"/>
    </row>
    <row r="728" ht="18.0" customHeight="1">
      <c r="C728" s="186"/>
      <c r="D728" s="186"/>
      <c r="E728" s="186"/>
      <c r="F728" s="186"/>
    </row>
    <row r="729" ht="18.0" customHeight="1">
      <c r="C729" s="186"/>
      <c r="D729" s="186"/>
      <c r="E729" s="186"/>
      <c r="F729" s="186"/>
    </row>
    <row r="730" ht="18.0" customHeight="1">
      <c r="C730" s="186"/>
      <c r="D730" s="186"/>
      <c r="E730" s="186"/>
      <c r="F730" s="186"/>
    </row>
    <row r="731" ht="18.0" customHeight="1">
      <c r="C731" s="186"/>
      <c r="D731" s="186"/>
      <c r="E731" s="186"/>
      <c r="F731" s="186"/>
    </row>
    <row r="732" ht="18.0" customHeight="1">
      <c r="C732" s="186"/>
      <c r="D732" s="186"/>
      <c r="E732" s="186"/>
      <c r="F732" s="186"/>
    </row>
    <row r="733" ht="18.0" customHeight="1">
      <c r="C733" s="186"/>
      <c r="D733" s="186"/>
      <c r="E733" s="186"/>
      <c r="F733" s="186"/>
    </row>
    <row r="734" ht="18.0" customHeight="1">
      <c r="C734" s="186"/>
      <c r="D734" s="186"/>
      <c r="E734" s="186"/>
      <c r="F734" s="186"/>
    </row>
    <row r="735" ht="18.0" customHeight="1">
      <c r="C735" s="186"/>
      <c r="D735" s="186"/>
      <c r="E735" s="186"/>
      <c r="F735" s="186"/>
    </row>
    <row r="736" ht="18.0" customHeight="1">
      <c r="C736" s="186"/>
      <c r="D736" s="186"/>
      <c r="E736" s="186"/>
      <c r="F736" s="186"/>
    </row>
    <row r="737" ht="18.0" customHeight="1">
      <c r="C737" s="186"/>
      <c r="D737" s="186"/>
      <c r="E737" s="186"/>
      <c r="F737" s="186"/>
    </row>
    <row r="738" ht="18.0" customHeight="1">
      <c r="C738" s="186"/>
      <c r="D738" s="186"/>
      <c r="E738" s="186"/>
      <c r="F738" s="186"/>
    </row>
    <row r="739" ht="18.0" customHeight="1">
      <c r="C739" s="186"/>
      <c r="D739" s="186"/>
      <c r="E739" s="186"/>
      <c r="F739" s="186"/>
    </row>
    <row r="740" ht="18.0" customHeight="1">
      <c r="C740" s="186"/>
      <c r="D740" s="186"/>
      <c r="E740" s="186"/>
      <c r="F740" s="186"/>
    </row>
    <row r="741" ht="18.0" customHeight="1">
      <c r="C741" s="186"/>
      <c r="D741" s="186"/>
      <c r="E741" s="186"/>
      <c r="F741" s="186"/>
    </row>
    <row r="742" ht="18.0" customHeight="1">
      <c r="C742" s="186"/>
      <c r="D742" s="186"/>
      <c r="E742" s="186"/>
      <c r="F742" s="186"/>
    </row>
    <row r="743" ht="18.0" customHeight="1">
      <c r="C743" s="186"/>
      <c r="D743" s="186"/>
      <c r="E743" s="186"/>
      <c r="F743" s="186"/>
    </row>
    <row r="744" ht="18.0" customHeight="1">
      <c r="C744" s="186"/>
      <c r="D744" s="186"/>
      <c r="E744" s="186"/>
      <c r="F744" s="186"/>
    </row>
    <row r="745" ht="18.0" customHeight="1">
      <c r="C745" s="186"/>
      <c r="D745" s="186"/>
      <c r="E745" s="186"/>
      <c r="F745" s="186"/>
    </row>
    <row r="746" ht="18.0" customHeight="1">
      <c r="C746" s="186"/>
      <c r="D746" s="186"/>
      <c r="E746" s="186"/>
      <c r="F746" s="186"/>
    </row>
    <row r="747" ht="18.0" customHeight="1">
      <c r="C747" s="186"/>
      <c r="D747" s="186"/>
      <c r="E747" s="186"/>
      <c r="F747" s="186"/>
    </row>
    <row r="748" ht="18.0" customHeight="1">
      <c r="C748" s="186"/>
      <c r="D748" s="186"/>
      <c r="E748" s="186"/>
      <c r="F748" s="186"/>
    </row>
    <row r="749" ht="18.0" customHeight="1">
      <c r="C749" s="186"/>
      <c r="D749" s="186"/>
      <c r="E749" s="186"/>
      <c r="F749" s="186"/>
    </row>
    <row r="750" ht="18.0" customHeight="1">
      <c r="C750" s="186"/>
      <c r="D750" s="186"/>
      <c r="E750" s="186"/>
      <c r="F750" s="186"/>
    </row>
    <row r="751" ht="18.0" customHeight="1">
      <c r="C751" s="186"/>
      <c r="D751" s="186"/>
      <c r="E751" s="186"/>
      <c r="F751" s="186"/>
    </row>
    <row r="752" ht="18.0" customHeight="1">
      <c r="C752" s="186"/>
      <c r="D752" s="186"/>
      <c r="E752" s="186"/>
      <c r="F752" s="186"/>
    </row>
    <row r="753" ht="18.0" customHeight="1">
      <c r="C753" s="186"/>
      <c r="D753" s="186"/>
      <c r="E753" s="186"/>
      <c r="F753" s="186"/>
    </row>
    <row r="754" ht="18.0" customHeight="1">
      <c r="C754" s="186"/>
      <c r="D754" s="186"/>
      <c r="E754" s="186"/>
      <c r="F754" s="186"/>
    </row>
    <row r="755" ht="18.0" customHeight="1">
      <c r="C755" s="186"/>
      <c r="D755" s="186"/>
      <c r="E755" s="186"/>
      <c r="F755" s="186"/>
    </row>
    <row r="756" ht="18.0" customHeight="1">
      <c r="C756" s="186"/>
      <c r="D756" s="186"/>
      <c r="E756" s="186"/>
      <c r="F756" s="186"/>
    </row>
    <row r="757" ht="18.0" customHeight="1">
      <c r="C757" s="186"/>
      <c r="D757" s="186"/>
      <c r="E757" s="186"/>
      <c r="F757" s="186"/>
    </row>
    <row r="758" ht="18.0" customHeight="1">
      <c r="C758" s="186"/>
      <c r="D758" s="186"/>
      <c r="E758" s="186"/>
      <c r="F758" s="186"/>
    </row>
    <row r="759" ht="18.0" customHeight="1">
      <c r="C759" s="186"/>
      <c r="D759" s="186"/>
      <c r="E759" s="186"/>
      <c r="F759" s="186"/>
    </row>
    <row r="760" ht="18.0" customHeight="1">
      <c r="C760" s="186"/>
      <c r="D760" s="186"/>
      <c r="E760" s="186"/>
      <c r="F760" s="186"/>
    </row>
    <row r="761" ht="18.0" customHeight="1">
      <c r="C761" s="186"/>
      <c r="D761" s="186"/>
      <c r="E761" s="186"/>
      <c r="F761" s="186"/>
    </row>
    <row r="762" ht="18.0" customHeight="1">
      <c r="C762" s="186"/>
      <c r="D762" s="186"/>
      <c r="E762" s="186"/>
      <c r="F762" s="186"/>
    </row>
    <row r="763" ht="18.0" customHeight="1">
      <c r="C763" s="186"/>
      <c r="D763" s="186"/>
      <c r="E763" s="186"/>
      <c r="F763" s="186"/>
    </row>
    <row r="764" ht="18.0" customHeight="1">
      <c r="C764" s="186"/>
      <c r="D764" s="186"/>
      <c r="E764" s="186"/>
      <c r="F764" s="186"/>
    </row>
    <row r="765" ht="18.0" customHeight="1">
      <c r="C765" s="186"/>
      <c r="D765" s="186"/>
      <c r="E765" s="186"/>
      <c r="F765" s="186"/>
    </row>
    <row r="766" ht="18.0" customHeight="1">
      <c r="C766" s="186"/>
      <c r="D766" s="186"/>
      <c r="E766" s="186"/>
      <c r="F766" s="186"/>
    </row>
    <row r="767" ht="18.0" customHeight="1">
      <c r="C767" s="186"/>
      <c r="D767" s="186"/>
      <c r="E767" s="186"/>
      <c r="F767" s="186"/>
    </row>
    <row r="768" ht="18.0" customHeight="1">
      <c r="C768" s="186"/>
      <c r="D768" s="186"/>
      <c r="E768" s="186"/>
      <c r="F768" s="186"/>
    </row>
    <row r="769" ht="18.0" customHeight="1">
      <c r="C769" s="186"/>
      <c r="D769" s="186"/>
      <c r="E769" s="186"/>
      <c r="F769" s="186"/>
    </row>
    <row r="770" ht="18.0" customHeight="1">
      <c r="C770" s="186"/>
      <c r="D770" s="186"/>
      <c r="E770" s="186"/>
      <c r="F770" s="186"/>
    </row>
    <row r="771" ht="18.0" customHeight="1">
      <c r="C771" s="186"/>
      <c r="D771" s="186"/>
      <c r="E771" s="186"/>
      <c r="F771" s="186"/>
    </row>
    <row r="772" ht="18.0" customHeight="1">
      <c r="C772" s="186"/>
      <c r="D772" s="186"/>
      <c r="E772" s="186"/>
      <c r="F772" s="186"/>
    </row>
    <row r="773" ht="18.0" customHeight="1">
      <c r="C773" s="186"/>
      <c r="D773" s="186"/>
      <c r="E773" s="186"/>
      <c r="F773" s="186"/>
    </row>
    <row r="774" ht="18.0" customHeight="1">
      <c r="C774" s="186"/>
      <c r="D774" s="186"/>
      <c r="E774" s="186"/>
      <c r="F774" s="186"/>
    </row>
    <row r="775" ht="18.0" customHeight="1">
      <c r="C775" s="186"/>
      <c r="D775" s="186"/>
      <c r="E775" s="186"/>
      <c r="F775" s="186"/>
    </row>
    <row r="776" ht="18.0" customHeight="1">
      <c r="C776" s="186"/>
      <c r="D776" s="186"/>
      <c r="E776" s="186"/>
      <c r="F776" s="186"/>
    </row>
    <row r="777" ht="18.0" customHeight="1">
      <c r="C777" s="186"/>
      <c r="D777" s="186"/>
      <c r="E777" s="186"/>
      <c r="F777" s="186"/>
    </row>
    <row r="778" ht="18.0" customHeight="1">
      <c r="C778" s="186"/>
      <c r="D778" s="186"/>
      <c r="E778" s="186"/>
      <c r="F778" s="186"/>
    </row>
    <row r="779" ht="18.0" customHeight="1">
      <c r="C779" s="186"/>
      <c r="D779" s="186"/>
      <c r="E779" s="186"/>
      <c r="F779" s="186"/>
    </row>
    <row r="780" ht="18.0" customHeight="1">
      <c r="C780" s="186"/>
      <c r="D780" s="186"/>
      <c r="E780" s="186"/>
      <c r="F780" s="186"/>
    </row>
    <row r="781" ht="18.0" customHeight="1">
      <c r="C781" s="186"/>
      <c r="D781" s="186"/>
      <c r="E781" s="186"/>
      <c r="F781" s="186"/>
    </row>
    <row r="782" ht="18.0" customHeight="1">
      <c r="C782" s="186"/>
      <c r="D782" s="186"/>
      <c r="E782" s="186"/>
      <c r="F782" s="186"/>
    </row>
    <row r="783" ht="18.0" customHeight="1">
      <c r="C783" s="186"/>
      <c r="D783" s="186"/>
      <c r="E783" s="186"/>
      <c r="F783" s="186"/>
    </row>
    <row r="784" ht="18.0" customHeight="1">
      <c r="C784" s="186"/>
      <c r="D784" s="186"/>
      <c r="E784" s="186"/>
      <c r="F784" s="186"/>
    </row>
    <row r="785" ht="18.0" customHeight="1">
      <c r="C785" s="186"/>
      <c r="D785" s="186"/>
      <c r="E785" s="186"/>
      <c r="F785" s="186"/>
    </row>
    <row r="786" ht="18.0" customHeight="1">
      <c r="C786" s="186"/>
      <c r="D786" s="186"/>
      <c r="E786" s="186"/>
      <c r="F786" s="186"/>
    </row>
    <row r="787" ht="18.0" customHeight="1">
      <c r="C787" s="186"/>
      <c r="D787" s="186"/>
      <c r="E787" s="186"/>
      <c r="F787" s="186"/>
    </row>
    <row r="788" ht="18.0" customHeight="1">
      <c r="C788" s="186"/>
      <c r="D788" s="186"/>
      <c r="E788" s="186"/>
      <c r="F788" s="186"/>
    </row>
    <row r="789" ht="18.0" customHeight="1">
      <c r="C789" s="186"/>
      <c r="D789" s="186"/>
      <c r="E789" s="186"/>
      <c r="F789" s="186"/>
    </row>
    <row r="790" ht="18.0" customHeight="1">
      <c r="C790" s="186"/>
      <c r="D790" s="186"/>
      <c r="E790" s="186"/>
      <c r="F790" s="186"/>
    </row>
    <row r="791" ht="18.0" customHeight="1">
      <c r="C791" s="186"/>
      <c r="D791" s="186"/>
      <c r="E791" s="186"/>
      <c r="F791" s="186"/>
    </row>
    <row r="792" ht="18.0" customHeight="1">
      <c r="C792" s="186"/>
      <c r="D792" s="186"/>
      <c r="E792" s="186"/>
      <c r="F792" s="186"/>
    </row>
    <row r="793" ht="18.0" customHeight="1">
      <c r="C793" s="186"/>
      <c r="D793" s="186"/>
      <c r="E793" s="186"/>
      <c r="F793" s="186"/>
    </row>
    <row r="794" ht="18.0" customHeight="1">
      <c r="C794" s="186"/>
      <c r="D794" s="186"/>
      <c r="E794" s="186"/>
      <c r="F794" s="186"/>
    </row>
    <row r="795" ht="18.0" customHeight="1">
      <c r="C795" s="186"/>
      <c r="D795" s="186"/>
      <c r="E795" s="186"/>
      <c r="F795" s="186"/>
    </row>
    <row r="796" ht="18.0" customHeight="1">
      <c r="C796" s="186"/>
      <c r="D796" s="186"/>
      <c r="E796" s="186"/>
      <c r="F796" s="186"/>
    </row>
    <row r="797" ht="18.0" customHeight="1">
      <c r="C797" s="186"/>
      <c r="D797" s="186"/>
      <c r="E797" s="186"/>
      <c r="F797" s="186"/>
    </row>
    <row r="798" ht="18.0" customHeight="1">
      <c r="C798" s="186"/>
      <c r="D798" s="186"/>
      <c r="E798" s="186"/>
      <c r="F798" s="186"/>
    </row>
    <row r="799" ht="18.0" customHeight="1">
      <c r="C799" s="186"/>
      <c r="D799" s="186"/>
      <c r="E799" s="186"/>
      <c r="F799" s="186"/>
    </row>
    <row r="800" ht="18.0" customHeight="1">
      <c r="C800" s="186"/>
      <c r="D800" s="186"/>
      <c r="E800" s="186"/>
      <c r="F800" s="186"/>
    </row>
    <row r="801" ht="18.0" customHeight="1">
      <c r="C801" s="186"/>
      <c r="D801" s="186"/>
      <c r="E801" s="186"/>
      <c r="F801" s="186"/>
    </row>
    <row r="802" ht="18.0" customHeight="1">
      <c r="C802" s="186"/>
      <c r="D802" s="186"/>
      <c r="E802" s="186"/>
      <c r="F802" s="186"/>
    </row>
    <row r="803" ht="18.0" customHeight="1">
      <c r="C803" s="186"/>
      <c r="D803" s="186"/>
      <c r="E803" s="186"/>
      <c r="F803" s="186"/>
    </row>
    <row r="804" ht="18.0" customHeight="1">
      <c r="C804" s="186"/>
      <c r="D804" s="186"/>
      <c r="E804" s="186"/>
      <c r="F804" s="186"/>
    </row>
    <row r="805" ht="18.0" customHeight="1">
      <c r="C805" s="186"/>
      <c r="D805" s="186"/>
      <c r="E805" s="186"/>
      <c r="F805" s="186"/>
    </row>
    <row r="806" ht="18.0" customHeight="1">
      <c r="C806" s="186"/>
      <c r="D806" s="186"/>
      <c r="E806" s="186"/>
      <c r="F806" s="186"/>
    </row>
    <row r="807" ht="18.0" customHeight="1">
      <c r="C807" s="186"/>
      <c r="D807" s="186"/>
      <c r="E807" s="186"/>
      <c r="F807" s="186"/>
    </row>
    <row r="808" ht="18.0" customHeight="1">
      <c r="C808" s="186"/>
      <c r="D808" s="186"/>
      <c r="E808" s="186"/>
      <c r="F808" s="186"/>
    </row>
    <row r="809" ht="18.0" customHeight="1">
      <c r="C809" s="186"/>
      <c r="D809" s="186"/>
      <c r="E809" s="186"/>
      <c r="F809" s="186"/>
    </row>
    <row r="810" ht="18.0" customHeight="1">
      <c r="C810" s="186"/>
      <c r="D810" s="186"/>
      <c r="E810" s="186"/>
      <c r="F810" s="186"/>
    </row>
    <row r="811" ht="18.0" customHeight="1">
      <c r="C811" s="186"/>
      <c r="D811" s="186"/>
      <c r="E811" s="186"/>
      <c r="F811" s="186"/>
    </row>
    <row r="812" ht="18.0" customHeight="1">
      <c r="C812" s="186"/>
      <c r="D812" s="186"/>
      <c r="E812" s="186"/>
      <c r="F812" s="186"/>
    </row>
    <row r="813" ht="18.0" customHeight="1">
      <c r="C813" s="186"/>
      <c r="D813" s="186"/>
      <c r="E813" s="186"/>
      <c r="F813" s="186"/>
    </row>
    <row r="814" ht="18.0" customHeight="1">
      <c r="C814" s="186"/>
      <c r="D814" s="186"/>
      <c r="E814" s="186"/>
      <c r="F814" s="186"/>
    </row>
    <row r="815" ht="18.0" customHeight="1">
      <c r="C815" s="186"/>
      <c r="D815" s="186"/>
      <c r="E815" s="186"/>
      <c r="F815" s="186"/>
    </row>
    <row r="816" ht="18.0" customHeight="1">
      <c r="C816" s="186"/>
      <c r="D816" s="186"/>
      <c r="E816" s="186"/>
      <c r="F816" s="186"/>
    </row>
    <row r="817" ht="18.0" customHeight="1">
      <c r="C817" s="186"/>
      <c r="D817" s="186"/>
      <c r="E817" s="186"/>
      <c r="F817" s="186"/>
    </row>
    <row r="818" ht="18.0" customHeight="1">
      <c r="C818" s="186"/>
      <c r="D818" s="186"/>
      <c r="E818" s="186"/>
      <c r="F818" s="186"/>
    </row>
    <row r="819" ht="18.0" customHeight="1">
      <c r="C819" s="186"/>
      <c r="D819" s="186"/>
      <c r="E819" s="186"/>
      <c r="F819" s="186"/>
    </row>
    <row r="820" ht="18.0" customHeight="1">
      <c r="C820" s="186"/>
      <c r="D820" s="186"/>
      <c r="E820" s="186"/>
      <c r="F820" s="186"/>
    </row>
    <row r="821" ht="18.0" customHeight="1">
      <c r="C821" s="186"/>
      <c r="D821" s="186"/>
      <c r="E821" s="186"/>
      <c r="F821" s="186"/>
    </row>
    <row r="822" ht="18.0" customHeight="1">
      <c r="C822" s="186"/>
      <c r="D822" s="186"/>
      <c r="E822" s="186"/>
      <c r="F822" s="186"/>
    </row>
    <row r="823" ht="18.0" customHeight="1">
      <c r="C823" s="186"/>
      <c r="D823" s="186"/>
      <c r="E823" s="186"/>
      <c r="F823" s="186"/>
    </row>
    <row r="824" ht="18.0" customHeight="1">
      <c r="C824" s="186"/>
      <c r="D824" s="186"/>
      <c r="E824" s="186"/>
      <c r="F824" s="186"/>
    </row>
    <row r="825" ht="18.0" customHeight="1">
      <c r="C825" s="186"/>
      <c r="D825" s="186"/>
      <c r="E825" s="186"/>
      <c r="F825" s="186"/>
    </row>
    <row r="826" ht="18.0" customHeight="1">
      <c r="C826" s="186"/>
      <c r="D826" s="186"/>
      <c r="E826" s="186"/>
      <c r="F826" s="186"/>
    </row>
    <row r="827" ht="18.0" customHeight="1">
      <c r="C827" s="186"/>
      <c r="D827" s="186"/>
      <c r="E827" s="186"/>
      <c r="F827" s="186"/>
    </row>
    <row r="828" ht="18.0" customHeight="1">
      <c r="C828" s="186"/>
      <c r="D828" s="186"/>
      <c r="E828" s="186"/>
      <c r="F828" s="186"/>
    </row>
    <row r="829" ht="18.0" customHeight="1">
      <c r="C829" s="186"/>
      <c r="D829" s="186"/>
      <c r="E829" s="186"/>
      <c r="F829" s="186"/>
    </row>
    <row r="830" ht="18.0" customHeight="1">
      <c r="C830" s="186"/>
      <c r="D830" s="186"/>
      <c r="E830" s="186"/>
      <c r="F830" s="186"/>
    </row>
    <row r="831" ht="18.0" customHeight="1">
      <c r="C831" s="186"/>
      <c r="D831" s="186"/>
      <c r="E831" s="186"/>
      <c r="F831" s="186"/>
    </row>
    <row r="832" ht="18.0" customHeight="1">
      <c r="C832" s="186"/>
      <c r="D832" s="186"/>
      <c r="E832" s="186"/>
      <c r="F832" s="186"/>
    </row>
    <row r="833" ht="18.0" customHeight="1">
      <c r="C833" s="186"/>
      <c r="D833" s="186"/>
      <c r="E833" s="186"/>
      <c r="F833" s="186"/>
    </row>
    <row r="834" ht="18.0" customHeight="1">
      <c r="C834" s="186"/>
      <c r="D834" s="186"/>
      <c r="E834" s="186"/>
      <c r="F834" s="186"/>
    </row>
    <row r="835" ht="18.0" customHeight="1">
      <c r="C835" s="186"/>
      <c r="D835" s="186"/>
      <c r="E835" s="186"/>
      <c r="F835" s="186"/>
    </row>
    <row r="836" ht="18.0" customHeight="1">
      <c r="C836" s="186"/>
      <c r="D836" s="186"/>
      <c r="E836" s="186"/>
      <c r="F836" s="186"/>
    </row>
    <row r="837" ht="18.0" customHeight="1">
      <c r="C837" s="186"/>
      <c r="D837" s="186"/>
      <c r="E837" s="186"/>
      <c r="F837" s="186"/>
    </row>
    <row r="838" ht="18.0" customHeight="1">
      <c r="C838" s="186"/>
      <c r="D838" s="186"/>
      <c r="E838" s="186"/>
      <c r="F838" s="186"/>
    </row>
    <row r="839" ht="18.0" customHeight="1">
      <c r="C839" s="186"/>
      <c r="D839" s="186"/>
      <c r="E839" s="186"/>
      <c r="F839" s="186"/>
    </row>
    <row r="840" ht="18.0" customHeight="1">
      <c r="C840" s="186"/>
      <c r="D840" s="186"/>
      <c r="E840" s="186"/>
      <c r="F840" s="186"/>
    </row>
    <row r="841" ht="18.0" customHeight="1">
      <c r="C841" s="186"/>
      <c r="D841" s="186"/>
      <c r="E841" s="186"/>
      <c r="F841" s="186"/>
    </row>
    <row r="842" ht="18.0" customHeight="1">
      <c r="C842" s="186"/>
      <c r="D842" s="186"/>
      <c r="E842" s="186"/>
      <c r="F842" s="186"/>
    </row>
    <row r="843" ht="18.0" customHeight="1">
      <c r="C843" s="186"/>
      <c r="D843" s="186"/>
      <c r="E843" s="186"/>
      <c r="F843" s="186"/>
    </row>
    <row r="844" ht="18.0" customHeight="1">
      <c r="C844" s="186"/>
      <c r="D844" s="186"/>
      <c r="E844" s="186"/>
      <c r="F844" s="186"/>
    </row>
    <row r="845" ht="18.0" customHeight="1">
      <c r="C845" s="186"/>
      <c r="D845" s="186"/>
      <c r="E845" s="186"/>
      <c r="F845" s="186"/>
    </row>
    <row r="846" ht="18.0" customHeight="1">
      <c r="C846" s="186"/>
      <c r="D846" s="186"/>
      <c r="E846" s="186"/>
      <c r="F846" s="186"/>
    </row>
    <row r="847" ht="18.0" customHeight="1">
      <c r="C847" s="186"/>
      <c r="D847" s="186"/>
      <c r="E847" s="186"/>
      <c r="F847" s="186"/>
    </row>
    <row r="848" ht="18.0" customHeight="1">
      <c r="C848" s="186"/>
      <c r="D848" s="186"/>
      <c r="E848" s="186"/>
      <c r="F848" s="186"/>
    </row>
    <row r="849" ht="18.0" customHeight="1">
      <c r="C849" s="186"/>
      <c r="D849" s="186"/>
      <c r="E849" s="186"/>
      <c r="F849" s="186"/>
    </row>
    <row r="850" ht="18.0" customHeight="1">
      <c r="C850" s="186"/>
      <c r="D850" s="186"/>
      <c r="E850" s="186"/>
      <c r="F850" s="186"/>
    </row>
    <row r="851" ht="18.0" customHeight="1">
      <c r="C851" s="186"/>
      <c r="D851" s="186"/>
      <c r="E851" s="186"/>
      <c r="F851" s="186"/>
    </row>
    <row r="852" ht="18.0" customHeight="1">
      <c r="C852" s="186"/>
      <c r="D852" s="186"/>
      <c r="E852" s="186"/>
      <c r="F852" s="186"/>
    </row>
    <row r="853" ht="18.0" customHeight="1">
      <c r="C853" s="186"/>
      <c r="D853" s="186"/>
      <c r="E853" s="186"/>
      <c r="F853" s="186"/>
    </row>
    <row r="854" ht="18.0" customHeight="1">
      <c r="C854" s="186"/>
      <c r="D854" s="186"/>
      <c r="E854" s="186"/>
      <c r="F854" s="186"/>
    </row>
    <row r="855" ht="18.0" customHeight="1">
      <c r="C855" s="186"/>
      <c r="D855" s="186"/>
      <c r="E855" s="186"/>
      <c r="F855" s="186"/>
    </row>
    <row r="856" ht="18.0" customHeight="1">
      <c r="C856" s="186"/>
      <c r="D856" s="186"/>
      <c r="E856" s="186"/>
      <c r="F856" s="186"/>
    </row>
    <row r="857" ht="18.0" customHeight="1">
      <c r="C857" s="186"/>
      <c r="D857" s="186"/>
      <c r="E857" s="186"/>
      <c r="F857" s="186"/>
    </row>
    <row r="858" ht="18.0" customHeight="1">
      <c r="C858" s="186"/>
      <c r="D858" s="186"/>
      <c r="E858" s="186"/>
      <c r="F858" s="186"/>
    </row>
    <row r="859" ht="18.0" customHeight="1">
      <c r="C859" s="186"/>
      <c r="D859" s="186"/>
      <c r="E859" s="186"/>
      <c r="F859" s="186"/>
    </row>
    <row r="860" ht="18.0" customHeight="1">
      <c r="C860" s="186"/>
      <c r="D860" s="186"/>
      <c r="E860" s="186"/>
      <c r="F860" s="186"/>
    </row>
    <row r="861" ht="18.0" customHeight="1">
      <c r="C861" s="186"/>
      <c r="D861" s="186"/>
      <c r="E861" s="186"/>
      <c r="F861" s="186"/>
    </row>
    <row r="862" ht="18.0" customHeight="1">
      <c r="C862" s="186"/>
      <c r="D862" s="186"/>
      <c r="E862" s="186"/>
      <c r="F862" s="186"/>
    </row>
    <row r="863" ht="18.0" customHeight="1">
      <c r="C863" s="186"/>
      <c r="D863" s="186"/>
      <c r="E863" s="186"/>
      <c r="F863" s="186"/>
    </row>
    <row r="864" ht="18.0" customHeight="1">
      <c r="C864" s="186"/>
      <c r="D864" s="186"/>
      <c r="E864" s="186"/>
      <c r="F864" s="186"/>
    </row>
    <row r="865" ht="18.0" customHeight="1">
      <c r="C865" s="186"/>
      <c r="D865" s="186"/>
      <c r="E865" s="186"/>
      <c r="F865" s="186"/>
    </row>
    <row r="866" ht="18.0" customHeight="1">
      <c r="C866" s="186"/>
      <c r="D866" s="186"/>
      <c r="E866" s="186"/>
      <c r="F866" s="186"/>
    </row>
    <row r="867" ht="18.0" customHeight="1">
      <c r="C867" s="186"/>
      <c r="D867" s="186"/>
      <c r="E867" s="186"/>
      <c r="F867" s="186"/>
    </row>
    <row r="868" ht="18.0" customHeight="1">
      <c r="C868" s="186"/>
      <c r="D868" s="186"/>
      <c r="E868" s="186"/>
      <c r="F868" s="186"/>
    </row>
    <row r="869" ht="18.0" customHeight="1">
      <c r="C869" s="186"/>
      <c r="D869" s="186"/>
      <c r="E869" s="186"/>
      <c r="F869" s="186"/>
    </row>
    <row r="870" ht="18.0" customHeight="1">
      <c r="C870" s="186"/>
      <c r="D870" s="186"/>
      <c r="E870" s="186"/>
      <c r="F870" s="186"/>
    </row>
    <row r="871" ht="18.0" customHeight="1">
      <c r="C871" s="186"/>
      <c r="D871" s="186"/>
      <c r="E871" s="186"/>
      <c r="F871" s="186"/>
    </row>
    <row r="872" ht="18.0" customHeight="1">
      <c r="C872" s="186"/>
      <c r="D872" s="186"/>
      <c r="E872" s="186"/>
      <c r="F872" s="186"/>
    </row>
    <row r="873" ht="18.0" customHeight="1">
      <c r="C873" s="186"/>
      <c r="D873" s="186"/>
      <c r="E873" s="186"/>
      <c r="F873" s="186"/>
    </row>
    <row r="874" ht="18.0" customHeight="1">
      <c r="C874" s="186"/>
      <c r="D874" s="186"/>
      <c r="E874" s="186"/>
      <c r="F874" s="186"/>
    </row>
    <row r="875" ht="18.0" customHeight="1">
      <c r="C875" s="186"/>
      <c r="D875" s="186"/>
      <c r="E875" s="186"/>
      <c r="F875" s="186"/>
    </row>
    <row r="876" ht="18.0" customHeight="1">
      <c r="C876" s="186"/>
      <c r="D876" s="186"/>
      <c r="E876" s="186"/>
      <c r="F876" s="186"/>
    </row>
    <row r="877" ht="18.0" customHeight="1">
      <c r="C877" s="186"/>
      <c r="D877" s="186"/>
      <c r="E877" s="186"/>
      <c r="F877" s="186"/>
    </row>
    <row r="878" ht="18.0" customHeight="1">
      <c r="C878" s="186"/>
      <c r="D878" s="186"/>
      <c r="E878" s="186"/>
      <c r="F878" s="186"/>
    </row>
    <row r="879" ht="18.0" customHeight="1">
      <c r="C879" s="186"/>
      <c r="D879" s="186"/>
      <c r="E879" s="186"/>
      <c r="F879" s="186"/>
    </row>
    <row r="880" ht="18.0" customHeight="1">
      <c r="C880" s="186"/>
      <c r="D880" s="186"/>
      <c r="E880" s="186"/>
      <c r="F880" s="186"/>
    </row>
    <row r="881" ht="18.0" customHeight="1">
      <c r="C881" s="186"/>
      <c r="D881" s="186"/>
      <c r="E881" s="186"/>
      <c r="F881" s="186"/>
    </row>
    <row r="882" ht="18.0" customHeight="1">
      <c r="C882" s="186"/>
      <c r="D882" s="186"/>
      <c r="E882" s="186"/>
      <c r="F882" s="186"/>
    </row>
    <row r="883" ht="18.0" customHeight="1">
      <c r="C883" s="186"/>
      <c r="D883" s="186"/>
      <c r="E883" s="186"/>
      <c r="F883" s="186"/>
    </row>
    <row r="884" ht="18.0" customHeight="1">
      <c r="C884" s="186"/>
      <c r="D884" s="186"/>
      <c r="E884" s="186"/>
      <c r="F884" s="186"/>
    </row>
    <row r="885" ht="18.0" customHeight="1">
      <c r="C885" s="186"/>
      <c r="D885" s="186"/>
      <c r="E885" s="186"/>
      <c r="F885" s="186"/>
    </row>
    <row r="886" ht="18.0" customHeight="1">
      <c r="C886" s="186"/>
      <c r="D886" s="186"/>
      <c r="E886" s="186"/>
      <c r="F886" s="186"/>
    </row>
    <row r="887" ht="18.0" customHeight="1">
      <c r="C887" s="186"/>
      <c r="D887" s="186"/>
      <c r="E887" s="186"/>
      <c r="F887" s="186"/>
    </row>
    <row r="888" ht="18.0" customHeight="1">
      <c r="C888" s="186"/>
      <c r="D888" s="186"/>
      <c r="E888" s="186"/>
      <c r="F888" s="186"/>
    </row>
    <row r="889" ht="18.0" customHeight="1">
      <c r="C889" s="186"/>
      <c r="D889" s="186"/>
      <c r="E889" s="186"/>
      <c r="F889" s="186"/>
    </row>
    <row r="890" ht="18.0" customHeight="1">
      <c r="C890" s="186"/>
      <c r="D890" s="186"/>
      <c r="E890" s="186"/>
      <c r="F890" s="186"/>
    </row>
    <row r="891" ht="18.0" customHeight="1">
      <c r="C891" s="186"/>
      <c r="D891" s="186"/>
      <c r="E891" s="186"/>
      <c r="F891" s="186"/>
    </row>
    <row r="892" ht="18.0" customHeight="1">
      <c r="C892" s="186"/>
      <c r="D892" s="186"/>
      <c r="E892" s="186"/>
      <c r="F892" s="186"/>
    </row>
    <row r="893" ht="18.0" customHeight="1">
      <c r="C893" s="186"/>
      <c r="D893" s="186"/>
      <c r="E893" s="186"/>
      <c r="F893" s="186"/>
    </row>
    <row r="894" ht="18.0" customHeight="1">
      <c r="C894" s="186"/>
      <c r="D894" s="186"/>
      <c r="E894" s="186"/>
      <c r="F894" s="186"/>
    </row>
    <row r="895" ht="18.0" customHeight="1">
      <c r="C895" s="186"/>
      <c r="D895" s="186"/>
      <c r="E895" s="186"/>
      <c r="F895" s="186"/>
    </row>
    <row r="896" ht="18.0" customHeight="1">
      <c r="C896" s="186"/>
      <c r="D896" s="186"/>
      <c r="E896" s="186"/>
      <c r="F896" s="186"/>
    </row>
    <row r="897" ht="18.0" customHeight="1">
      <c r="C897" s="186"/>
      <c r="D897" s="186"/>
      <c r="E897" s="186"/>
      <c r="F897" s="186"/>
    </row>
    <row r="898" ht="18.0" customHeight="1">
      <c r="C898" s="186"/>
      <c r="D898" s="186"/>
      <c r="E898" s="186"/>
      <c r="F898" s="186"/>
    </row>
    <row r="899" ht="18.0" customHeight="1">
      <c r="C899" s="186"/>
      <c r="D899" s="186"/>
      <c r="E899" s="186"/>
      <c r="F899" s="186"/>
    </row>
    <row r="900" ht="18.0" customHeight="1">
      <c r="C900" s="186"/>
      <c r="D900" s="186"/>
      <c r="E900" s="186"/>
      <c r="F900" s="186"/>
    </row>
    <row r="901" ht="18.0" customHeight="1">
      <c r="C901" s="186"/>
      <c r="D901" s="186"/>
      <c r="E901" s="186"/>
      <c r="F901" s="186"/>
    </row>
    <row r="902" ht="18.0" customHeight="1">
      <c r="C902" s="186"/>
      <c r="D902" s="186"/>
      <c r="E902" s="186"/>
      <c r="F902" s="186"/>
    </row>
    <row r="903" ht="18.0" customHeight="1">
      <c r="C903" s="186"/>
      <c r="D903" s="186"/>
      <c r="E903" s="186"/>
      <c r="F903" s="186"/>
    </row>
    <row r="904" ht="18.0" customHeight="1">
      <c r="C904" s="186"/>
      <c r="D904" s="186"/>
      <c r="E904" s="186"/>
      <c r="F904" s="186"/>
    </row>
    <row r="905" ht="18.0" customHeight="1">
      <c r="C905" s="186"/>
      <c r="D905" s="186"/>
      <c r="E905" s="186"/>
      <c r="F905" s="186"/>
    </row>
    <row r="906" ht="18.0" customHeight="1">
      <c r="C906" s="186"/>
      <c r="D906" s="186"/>
      <c r="E906" s="186"/>
      <c r="F906" s="186"/>
    </row>
    <row r="907" ht="18.0" customHeight="1">
      <c r="C907" s="186"/>
      <c r="D907" s="186"/>
      <c r="E907" s="186"/>
      <c r="F907" s="186"/>
    </row>
    <row r="908" ht="18.0" customHeight="1">
      <c r="C908" s="186"/>
      <c r="D908" s="186"/>
      <c r="E908" s="186"/>
      <c r="F908" s="186"/>
    </row>
    <row r="909" ht="18.0" customHeight="1">
      <c r="C909" s="186"/>
      <c r="D909" s="186"/>
      <c r="E909" s="186"/>
      <c r="F909" s="186"/>
    </row>
    <row r="910" ht="18.0" customHeight="1">
      <c r="C910" s="186"/>
      <c r="D910" s="186"/>
      <c r="E910" s="186"/>
      <c r="F910" s="186"/>
    </row>
    <row r="911" ht="18.0" customHeight="1">
      <c r="C911" s="186"/>
      <c r="D911" s="186"/>
      <c r="E911" s="186"/>
      <c r="F911" s="186"/>
    </row>
    <row r="912" ht="18.0" customHeight="1">
      <c r="C912" s="186"/>
      <c r="D912" s="186"/>
      <c r="E912" s="186"/>
      <c r="F912" s="186"/>
    </row>
    <row r="913" ht="18.0" customHeight="1">
      <c r="C913" s="186"/>
      <c r="D913" s="186"/>
      <c r="E913" s="186"/>
      <c r="F913" s="186"/>
    </row>
    <row r="914" ht="18.0" customHeight="1">
      <c r="C914" s="186"/>
      <c r="D914" s="186"/>
      <c r="E914" s="186"/>
      <c r="F914" s="186"/>
    </row>
    <row r="915" ht="18.0" customHeight="1">
      <c r="C915" s="186"/>
      <c r="D915" s="186"/>
      <c r="E915" s="186"/>
      <c r="F915" s="186"/>
    </row>
    <row r="916" ht="18.0" customHeight="1">
      <c r="C916" s="186"/>
      <c r="D916" s="186"/>
      <c r="E916" s="186"/>
      <c r="F916" s="186"/>
    </row>
    <row r="917" ht="18.0" customHeight="1">
      <c r="C917" s="186"/>
      <c r="D917" s="186"/>
      <c r="E917" s="186"/>
      <c r="F917" s="186"/>
    </row>
    <row r="918" ht="18.0" customHeight="1">
      <c r="C918" s="186"/>
      <c r="D918" s="186"/>
      <c r="E918" s="186"/>
      <c r="F918" s="186"/>
    </row>
    <row r="919" ht="18.0" customHeight="1">
      <c r="C919" s="186"/>
      <c r="D919" s="186"/>
      <c r="E919" s="186"/>
      <c r="F919" s="186"/>
    </row>
    <row r="920" ht="18.0" customHeight="1">
      <c r="C920" s="186"/>
      <c r="D920" s="186"/>
      <c r="E920" s="186"/>
      <c r="F920" s="186"/>
    </row>
    <row r="921" ht="18.0" customHeight="1">
      <c r="C921" s="186"/>
      <c r="D921" s="186"/>
      <c r="E921" s="186"/>
      <c r="F921" s="186"/>
    </row>
    <row r="922" ht="18.0" customHeight="1">
      <c r="C922" s="186"/>
      <c r="D922" s="186"/>
      <c r="E922" s="186"/>
      <c r="F922" s="186"/>
    </row>
    <row r="923" ht="18.0" customHeight="1">
      <c r="C923" s="186"/>
      <c r="D923" s="186"/>
      <c r="E923" s="186"/>
      <c r="F923" s="186"/>
    </row>
    <row r="924" ht="18.0" customHeight="1">
      <c r="C924" s="186"/>
      <c r="D924" s="186"/>
      <c r="E924" s="186"/>
      <c r="F924" s="186"/>
    </row>
    <row r="925" ht="18.0" customHeight="1">
      <c r="C925" s="186"/>
      <c r="D925" s="186"/>
      <c r="E925" s="186"/>
      <c r="F925" s="186"/>
    </row>
    <row r="926" ht="18.0" customHeight="1">
      <c r="C926" s="186"/>
      <c r="D926" s="186"/>
      <c r="E926" s="186"/>
      <c r="F926" s="186"/>
    </row>
    <row r="927" ht="18.0" customHeight="1">
      <c r="C927" s="186"/>
      <c r="D927" s="186"/>
      <c r="E927" s="186"/>
      <c r="F927" s="186"/>
    </row>
    <row r="928" ht="18.0" customHeight="1">
      <c r="C928" s="186"/>
      <c r="D928" s="186"/>
      <c r="E928" s="186"/>
      <c r="F928" s="186"/>
    </row>
    <row r="929" ht="18.0" customHeight="1">
      <c r="C929" s="186"/>
      <c r="D929" s="186"/>
      <c r="E929" s="186"/>
      <c r="F929" s="186"/>
    </row>
    <row r="930" ht="18.0" customHeight="1">
      <c r="C930" s="186"/>
      <c r="D930" s="186"/>
      <c r="E930" s="186"/>
      <c r="F930" s="186"/>
    </row>
    <row r="931" ht="18.0" customHeight="1">
      <c r="C931" s="186"/>
      <c r="D931" s="186"/>
      <c r="E931" s="186"/>
      <c r="F931" s="186"/>
    </row>
    <row r="932" ht="18.0" customHeight="1">
      <c r="C932" s="186"/>
      <c r="D932" s="186"/>
      <c r="E932" s="186"/>
      <c r="F932" s="186"/>
    </row>
    <row r="933" ht="18.0" customHeight="1">
      <c r="C933" s="186"/>
      <c r="D933" s="186"/>
      <c r="E933" s="186"/>
      <c r="F933" s="186"/>
    </row>
    <row r="934" ht="18.0" customHeight="1">
      <c r="C934" s="186"/>
      <c r="D934" s="186"/>
      <c r="E934" s="186"/>
      <c r="F934" s="186"/>
    </row>
    <row r="935" ht="18.0" customHeight="1">
      <c r="C935" s="186"/>
      <c r="D935" s="186"/>
      <c r="E935" s="186"/>
      <c r="F935" s="186"/>
    </row>
    <row r="936" ht="18.0" customHeight="1">
      <c r="C936" s="186"/>
      <c r="D936" s="186"/>
      <c r="E936" s="186"/>
      <c r="F936" s="186"/>
    </row>
    <row r="937" ht="18.0" customHeight="1">
      <c r="C937" s="186"/>
      <c r="D937" s="186"/>
      <c r="E937" s="186"/>
      <c r="F937" s="186"/>
    </row>
    <row r="938" ht="18.0" customHeight="1">
      <c r="C938" s="186"/>
      <c r="D938" s="186"/>
      <c r="E938" s="186"/>
      <c r="F938" s="186"/>
    </row>
    <row r="939" ht="18.0" customHeight="1">
      <c r="C939" s="186"/>
      <c r="D939" s="186"/>
      <c r="E939" s="186"/>
      <c r="F939" s="186"/>
    </row>
    <row r="940" ht="18.0" customHeight="1">
      <c r="C940" s="186"/>
      <c r="D940" s="186"/>
      <c r="E940" s="186"/>
      <c r="F940" s="186"/>
    </row>
    <row r="941" ht="18.0" customHeight="1">
      <c r="C941" s="186"/>
      <c r="D941" s="186"/>
      <c r="E941" s="186"/>
      <c r="F941" s="186"/>
    </row>
    <row r="942" ht="18.0" customHeight="1">
      <c r="C942" s="186"/>
      <c r="D942" s="186"/>
      <c r="E942" s="186"/>
      <c r="F942" s="186"/>
    </row>
    <row r="943" ht="18.0" customHeight="1">
      <c r="C943" s="186"/>
      <c r="D943" s="186"/>
      <c r="E943" s="186"/>
      <c r="F943" s="186"/>
    </row>
    <row r="944" ht="18.0" customHeight="1">
      <c r="C944" s="186"/>
      <c r="D944" s="186"/>
      <c r="E944" s="186"/>
      <c r="F944" s="186"/>
    </row>
    <row r="945" ht="18.0" customHeight="1">
      <c r="C945" s="186"/>
      <c r="D945" s="186"/>
      <c r="E945" s="186"/>
      <c r="F945" s="186"/>
    </row>
    <row r="946" ht="18.0" customHeight="1">
      <c r="C946" s="186"/>
      <c r="D946" s="186"/>
      <c r="E946" s="186"/>
      <c r="F946" s="186"/>
    </row>
    <row r="947" ht="18.0" customHeight="1">
      <c r="C947" s="186"/>
      <c r="D947" s="186"/>
      <c r="E947" s="186"/>
      <c r="F947" s="186"/>
    </row>
    <row r="948" ht="18.0" customHeight="1">
      <c r="C948" s="186"/>
      <c r="D948" s="186"/>
      <c r="E948" s="186"/>
      <c r="F948" s="186"/>
    </row>
    <row r="949" ht="18.0" customHeight="1">
      <c r="C949" s="186"/>
      <c r="D949" s="186"/>
      <c r="E949" s="186"/>
      <c r="F949" s="186"/>
    </row>
    <row r="950" ht="18.0" customHeight="1">
      <c r="C950" s="186"/>
      <c r="D950" s="186"/>
      <c r="E950" s="186"/>
      <c r="F950" s="186"/>
    </row>
    <row r="951" ht="18.0" customHeight="1">
      <c r="C951" s="186"/>
      <c r="D951" s="186"/>
      <c r="E951" s="186"/>
      <c r="F951" s="186"/>
    </row>
    <row r="952" ht="18.0" customHeight="1">
      <c r="C952" s="186"/>
      <c r="D952" s="186"/>
      <c r="E952" s="186"/>
      <c r="F952" s="186"/>
    </row>
    <row r="953" ht="18.0" customHeight="1">
      <c r="C953" s="186"/>
      <c r="D953" s="186"/>
      <c r="E953" s="186"/>
      <c r="F953" s="186"/>
    </row>
    <row r="954" ht="18.0" customHeight="1">
      <c r="C954" s="186"/>
      <c r="D954" s="186"/>
      <c r="E954" s="186"/>
      <c r="F954" s="186"/>
    </row>
    <row r="955" ht="18.0" customHeight="1">
      <c r="C955" s="186"/>
      <c r="D955" s="186"/>
      <c r="E955" s="186"/>
      <c r="F955" s="186"/>
    </row>
    <row r="956" ht="18.0" customHeight="1">
      <c r="C956" s="186"/>
      <c r="D956" s="186"/>
      <c r="E956" s="186"/>
      <c r="F956" s="186"/>
    </row>
    <row r="957" ht="18.0" customHeight="1">
      <c r="C957" s="186"/>
      <c r="D957" s="186"/>
      <c r="E957" s="186"/>
      <c r="F957" s="186"/>
    </row>
    <row r="958" ht="18.0" customHeight="1">
      <c r="C958" s="186"/>
      <c r="D958" s="186"/>
      <c r="E958" s="186"/>
      <c r="F958" s="186"/>
    </row>
    <row r="959" ht="18.0" customHeight="1">
      <c r="C959" s="186"/>
      <c r="D959" s="186"/>
      <c r="E959" s="186"/>
      <c r="F959" s="186"/>
    </row>
    <row r="960" ht="18.0" customHeight="1">
      <c r="C960" s="186"/>
      <c r="D960" s="186"/>
      <c r="E960" s="186"/>
      <c r="F960" s="186"/>
    </row>
    <row r="961" ht="18.0" customHeight="1">
      <c r="C961" s="186"/>
      <c r="D961" s="186"/>
      <c r="E961" s="186"/>
      <c r="F961" s="186"/>
    </row>
    <row r="962" ht="18.0" customHeight="1">
      <c r="C962" s="186"/>
      <c r="D962" s="186"/>
      <c r="E962" s="186"/>
      <c r="F962" s="186"/>
    </row>
    <row r="963" ht="18.0" customHeight="1">
      <c r="C963" s="186"/>
      <c r="D963" s="186"/>
      <c r="E963" s="186"/>
      <c r="F963" s="186"/>
    </row>
    <row r="964" ht="18.0" customHeight="1">
      <c r="C964" s="186"/>
      <c r="D964" s="186"/>
      <c r="E964" s="186"/>
      <c r="F964" s="186"/>
    </row>
    <row r="965" ht="18.0" customHeight="1">
      <c r="C965" s="186"/>
      <c r="D965" s="186"/>
      <c r="E965" s="186"/>
      <c r="F965" s="186"/>
    </row>
    <row r="966" ht="18.0" customHeight="1">
      <c r="C966" s="186"/>
      <c r="D966" s="186"/>
      <c r="E966" s="186"/>
      <c r="F966" s="186"/>
    </row>
    <row r="967" ht="18.0" customHeight="1">
      <c r="C967" s="186"/>
      <c r="D967" s="186"/>
      <c r="E967" s="186"/>
      <c r="F967" s="186"/>
    </row>
    <row r="968" ht="18.0" customHeight="1">
      <c r="C968" s="186"/>
      <c r="D968" s="186"/>
      <c r="E968" s="186"/>
      <c r="F968" s="186"/>
    </row>
    <row r="969" ht="18.0" customHeight="1">
      <c r="C969" s="186"/>
      <c r="D969" s="186"/>
      <c r="E969" s="186"/>
      <c r="F969" s="186"/>
    </row>
    <row r="970" ht="18.0" customHeight="1">
      <c r="C970" s="186"/>
      <c r="D970" s="186"/>
      <c r="E970" s="186"/>
      <c r="F970" s="186"/>
    </row>
    <row r="971" ht="18.0" customHeight="1">
      <c r="C971" s="186"/>
      <c r="D971" s="186"/>
      <c r="E971" s="186"/>
      <c r="F971" s="186"/>
    </row>
    <row r="972" ht="18.0" customHeight="1">
      <c r="C972" s="186"/>
      <c r="D972" s="186"/>
      <c r="E972" s="186"/>
      <c r="F972" s="186"/>
    </row>
    <row r="973" ht="18.0" customHeight="1">
      <c r="C973" s="186"/>
      <c r="D973" s="186"/>
      <c r="E973" s="186"/>
      <c r="F973" s="186"/>
    </row>
    <row r="974" ht="18.0" customHeight="1">
      <c r="C974" s="186"/>
      <c r="D974" s="186"/>
      <c r="E974" s="186"/>
      <c r="F974" s="186"/>
    </row>
    <row r="975" ht="18.0" customHeight="1">
      <c r="C975" s="186"/>
      <c r="D975" s="186"/>
      <c r="E975" s="186"/>
      <c r="F975" s="186"/>
    </row>
    <row r="976" ht="18.0" customHeight="1">
      <c r="C976" s="186"/>
      <c r="D976" s="186"/>
      <c r="E976" s="186"/>
      <c r="F976" s="186"/>
    </row>
    <row r="977" ht="18.0" customHeight="1">
      <c r="C977" s="186"/>
      <c r="D977" s="186"/>
      <c r="E977" s="186"/>
      <c r="F977" s="186"/>
    </row>
    <row r="978" ht="18.0" customHeight="1">
      <c r="C978" s="186"/>
      <c r="D978" s="186"/>
      <c r="E978" s="186"/>
      <c r="F978" s="186"/>
    </row>
    <row r="979" ht="18.0" customHeight="1">
      <c r="C979" s="186"/>
      <c r="D979" s="186"/>
      <c r="E979" s="186"/>
      <c r="F979" s="186"/>
    </row>
    <row r="980" ht="18.0" customHeight="1">
      <c r="C980" s="186"/>
      <c r="D980" s="186"/>
      <c r="E980" s="186"/>
      <c r="F980" s="186"/>
    </row>
    <row r="981" ht="18.0" customHeight="1">
      <c r="C981" s="186"/>
      <c r="D981" s="186"/>
      <c r="E981" s="186"/>
      <c r="F981" s="186"/>
    </row>
    <row r="982" ht="18.0" customHeight="1">
      <c r="C982" s="186"/>
      <c r="D982" s="186"/>
      <c r="E982" s="186"/>
      <c r="F982" s="186"/>
    </row>
    <row r="983" ht="18.0" customHeight="1">
      <c r="C983" s="186"/>
      <c r="D983" s="186"/>
      <c r="E983" s="186"/>
      <c r="F983" s="186"/>
    </row>
    <row r="984" ht="18.0" customHeight="1">
      <c r="C984" s="186"/>
      <c r="D984" s="186"/>
      <c r="E984" s="186"/>
      <c r="F984" s="186"/>
    </row>
    <row r="985" ht="18.0" customHeight="1">
      <c r="C985" s="186"/>
      <c r="D985" s="186"/>
      <c r="E985" s="186"/>
      <c r="F985" s="186"/>
    </row>
    <row r="986" ht="18.0" customHeight="1">
      <c r="C986" s="186"/>
      <c r="D986" s="186"/>
      <c r="E986" s="186"/>
      <c r="F986" s="186"/>
    </row>
    <row r="987" ht="18.0" customHeight="1">
      <c r="C987" s="186"/>
      <c r="D987" s="186"/>
      <c r="E987" s="186"/>
      <c r="F987" s="186"/>
    </row>
    <row r="988" ht="18.0" customHeight="1">
      <c r="C988" s="186"/>
      <c r="D988" s="186"/>
      <c r="E988" s="186"/>
      <c r="F988" s="186"/>
    </row>
    <row r="989" ht="18.0" customHeight="1">
      <c r="C989" s="186"/>
      <c r="D989" s="186"/>
      <c r="E989" s="186"/>
      <c r="F989" s="186"/>
    </row>
    <row r="990" ht="18.0" customHeight="1">
      <c r="C990" s="186"/>
      <c r="D990" s="186"/>
      <c r="E990" s="186"/>
      <c r="F990" s="186"/>
    </row>
    <row r="991" ht="18.0" customHeight="1">
      <c r="C991" s="186"/>
      <c r="D991" s="186"/>
      <c r="E991" s="186"/>
      <c r="F991" s="186"/>
    </row>
    <row r="992" ht="18.0" customHeight="1">
      <c r="C992" s="186"/>
      <c r="D992" s="186"/>
      <c r="E992" s="186"/>
      <c r="F992" s="186"/>
    </row>
    <row r="993" ht="18.0" customHeight="1">
      <c r="C993" s="186"/>
      <c r="D993" s="186"/>
      <c r="E993" s="186"/>
      <c r="F993" s="186"/>
    </row>
    <row r="994" ht="18.0" customHeight="1">
      <c r="C994" s="186"/>
      <c r="D994" s="186"/>
      <c r="E994" s="186"/>
      <c r="F994" s="186"/>
    </row>
    <row r="995" ht="18.0" customHeight="1">
      <c r="C995" s="186"/>
      <c r="D995" s="186"/>
      <c r="E995" s="186"/>
      <c r="F995" s="186"/>
    </row>
    <row r="996" ht="18.0" customHeight="1">
      <c r="C996" s="186"/>
      <c r="D996" s="186"/>
      <c r="E996" s="186"/>
      <c r="F996" s="186"/>
    </row>
    <row r="997" ht="18.0" customHeight="1">
      <c r="C997" s="186"/>
      <c r="D997" s="186"/>
      <c r="E997" s="186"/>
      <c r="F997" s="186"/>
    </row>
    <row r="998" ht="18.0" customHeight="1">
      <c r="C998" s="186"/>
      <c r="D998" s="186"/>
      <c r="E998" s="186"/>
      <c r="F998" s="186"/>
    </row>
    <row r="999" ht="18.0" customHeight="1">
      <c r="C999" s="186"/>
      <c r="D999" s="186"/>
      <c r="E999" s="186"/>
      <c r="F999" s="186"/>
    </row>
    <row r="1000" ht="18.0" customHeight="1">
      <c r="C1000" s="186"/>
      <c r="D1000" s="186"/>
      <c r="E1000" s="186"/>
      <c r="F1000" s="186"/>
    </row>
  </sheetData>
  <mergeCells count="92">
    <mergeCell ref="P35:Q35"/>
    <mergeCell ref="P36:Q36"/>
    <mergeCell ref="P37:Q37"/>
    <mergeCell ref="P38:Q38"/>
    <mergeCell ref="P39:Q39"/>
    <mergeCell ref="P40:Q40"/>
    <mergeCell ref="P41:Q41"/>
    <mergeCell ref="P42:Q42"/>
    <mergeCell ref="P43:Q43"/>
    <mergeCell ref="P44:Q44"/>
    <mergeCell ref="P45:Q45"/>
    <mergeCell ref="P46:Q46"/>
    <mergeCell ref="P47:Q47"/>
    <mergeCell ref="P51:Q51"/>
    <mergeCell ref="P52:Q52"/>
    <mergeCell ref="P53:Q53"/>
    <mergeCell ref="P54:Q54"/>
    <mergeCell ref="P55:Q55"/>
    <mergeCell ref="P56:Q56"/>
    <mergeCell ref="P57:Q57"/>
    <mergeCell ref="P58:Q58"/>
    <mergeCell ref="P59:Q59"/>
    <mergeCell ref="P60:Q60"/>
    <mergeCell ref="P61:Q61"/>
    <mergeCell ref="P62:Q62"/>
    <mergeCell ref="P63:Q63"/>
    <mergeCell ref="P64:Q64"/>
    <mergeCell ref="P65:Q65"/>
    <mergeCell ref="P66:Q66"/>
    <mergeCell ref="P67:Q67"/>
    <mergeCell ref="P68:Q68"/>
    <mergeCell ref="P69:Q69"/>
    <mergeCell ref="P70:Q70"/>
    <mergeCell ref="P71:Q71"/>
    <mergeCell ref="P72:Q72"/>
    <mergeCell ref="P80:Q80"/>
    <mergeCell ref="P81:Q81"/>
    <mergeCell ref="P82:Q82"/>
    <mergeCell ref="P83:Q83"/>
    <mergeCell ref="P86:Q86"/>
    <mergeCell ref="P87:AA89"/>
    <mergeCell ref="P73:Q73"/>
    <mergeCell ref="P74:Q74"/>
    <mergeCell ref="P75:Q75"/>
    <mergeCell ref="P76:Q76"/>
    <mergeCell ref="P77:Q77"/>
    <mergeCell ref="P78:Q78"/>
    <mergeCell ref="P79:Q79"/>
    <mergeCell ref="B2:G2"/>
    <mergeCell ref="W3:X3"/>
    <mergeCell ref="B4:M4"/>
    <mergeCell ref="B6:M6"/>
    <mergeCell ref="B8:M8"/>
    <mergeCell ref="B10:M10"/>
    <mergeCell ref="B12:M12"/>
    <mergeCell ref="B14:M14"/>
    <mergeCell ref="P15:Q15"/>
    <mergeCell ref="F16:G16"/>
    <mergeCell ref="H16:I16"/>
    <mergeCell ref="P16:Q16"/>
    <mergeCell ref="P17:Q17"/>
    <mergeCell ref="P18:Q18"/>
    <mergeCell ref="P19:Q19"/>
    <mergeCell ref="P20:Q20"/>
    <mergeCell ref="P21:Q21"/>
    <mergeCell ref="P22:Q22"/>
    <mergeCell ref="B23:M23"/>
    <mergeCell ref="P23:Q23"/>
    <mergeCell ref="B25:M25"/>
    <mergeCell ref="B27:M27"/>
    <mergeCell ref="P27:Q27"/>
    <mergeCell ref="B28:M28"/>
    <mergeCell ref="P28:Q28"/>
    <mergeCell ref="B30:M30"/>
    <mergeCell ref="P30:Q30"/>
    <mergeCell ref="P32:Q32"/>
    <mergeCell ref="P24:Q24"/>
    <mergeCell ref="P25:Q25"/>
    <mergeCell ref="P26:Q26"/>
    <mergeCell ref="P29:Q29"/>
    <mergeCell ref="P31:Q31"/>
    <mergeCell ref="P33:Q33"/>
    <mergeCell ref="P34:Q34"/>
    <mergeCell ref="C39:F39"/>
    <mergeCell ref="B40:M40"/>
    <mergeCell ref="B32:M32"/>
    <mergeCell ref="B33:M33"/>
    <mergeCell ref="B34:M34"/>
    <mergeCell ref="B35:M35"/>
    <mergeCell ref="B36:M36"/>
    <mergeCell ref="C37:F37"/>
    <mergeCell ref="B38:M38"/>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2021-02-09T17:02:11Z</dcterms:created>
  <dc:creator>joliann morissette</dc:creator>
</cp:coreProperties>
</file>