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itnovum365-my.sharepoint.com/personal/huseyn_abdullayev_it-novum_com/Documents/Ongoing Projects/ml schulung/Jupiter_notebooks/Machine Learning/Documents/"/>
    </mc:Choice>
  </mc:AlternateContent>
  <xr:revisionPtr revIDLastSave="952" documentId="8_{152BA0DE-2BDB-4E47-A9FC-10977BC52C76}" xr6:coauthVersionLast="47" xr6:coauthVersionMax="47" xr10:uidLastSave="{0A5C5600-3AE2-4E9E-9EB4-271C5BA47149}"/>
  <bookViews>
    <workbookView xWindow="-120" yWindow="-120" windowWidth="29040" windowHeight="15720" xr2:uid="{3D6BC39C-F914-406B-8C98-277EAA96267D}"/>
  </bookViews>
  <sheets>
    <sheet name="Regression scores" sheetId="1" r:id="rId1"/>
    <sheet name="Classification sco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8" i="2" l="1"/>
  <c r="J188" i="2"/>
  <c r="I188" i="2"/>
  <c r="E191" i="2"/>
  <c r="E190" i="2"/>
  <c r="E189"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9" i="2"/>
  <c r="E230" i="2"/>
  <c r="E188" i="2"/>
  <c r="D162" i="2"/>
  <c r="D82" i="2"/>
  <c r="D122" i="2"/>
  <c r="D102" i="2"/>
  <c r="F148" i="1"/>
  <c r="F149" i="1"/>
  <c r="F150" i="1"/>
  <c r="F151" i="1"/>
  <c r="F152" i="1"/>
  <c r="F153" i="1"/>
  <c r="F154" i="1"/>
  <c r="F155" i="1"/>
  <c r="F156" i="1"/>
  <c r="F157" i="1"/>
  <c r="F158" i="1"/>
  <c r="F147" i="1"/>
  <c r="D37" i="1"/>
  <c r="D2" i="1"/>
  <c r="B160" i="1"/>
  <c r="E148" i="1" s="1"/>
  <c r="D94" i="1"/>
  <c r="D147" i="1"/>
  <c r="D148" i="1"/>
  <c r="D149" i="1"/>
  <c r="D150" i="1"/>
  <c r="D151" i="1"/>
  <c r="D152" i="1"/>
  <c r="D153" i="1"/>
  <c r="D154" i="1"/>
  <c r="D155" i="1"/>
  <c r="D156" i="1"/>
  <c r="D157" i="1"/>
  <c r="D158" i="1"/>
  <c r="D125" i="1"/>
  <c r="E125" i="1" s="1"/>
  <c r="D124" i="1"/>
  <c r="E124" i="1" s="1"/>
  <c r="D123" i="1"/>
  <c r="E123" i="1" s="1"/>
  <c r="D122" i="1"/>
  <c r="E122" i="1" s="1"/>
  <c r="D121" i="1"/>
  <c r="E121" i="1" s="1"/>
  <c r="D120" i="1"/>
  <c r="E120" i="1" s="1"/>
  <c r="D119" i="1"/>
  <c r="E119" i="1" s="1"/>
  <c r="D118" i="1"/>
  <c r="E118" i="1" s="1"/>
  <c r="D117" i="1"/>
  <c r="E117" i="1" s="1"/>
  <c r="D116" i="1"/>
  <c r="E116" i="1" s="1"/>
  <c r="D115" i="1"/>
  <c r="E115" i="1" s="1"/>
  <c r="D114" i="1"/>
  <c r="E114" i="1" s="1"/>
  <c r="E127" i="1" s="1"/>
  <c r="D95" i="1"/>
  <c r="D96" i="1"/>
  <c r="D97" i="1"/>
  <c r="D98" i="1"/>
  <c r="D99" i="1"/>
  <c r="D100" i="1"/>
  <c r="D101" i="1"/>
  <c r="D102" i="1"/>
  <c r="D103" i="1"/>
  <c r="D104" i="1"/>
  <c r="D105" i="1"/>
  <c r="D66" i="1"/>
  <c r="D67" i="1"/>
  <c r="D68" i="1"/>
  <c r="D69" i="1"/>
  <c r="D70" i="1"/>
  <c r="D71" i="1"/>
  <c r="D72" i="1"/>
  <c r="D73" i="1"/>
  <c r="D74" i="1"/>
  <c r="D75" i="1"/>
  <c r="D76" i="1"/>
  <c r="D77" i="1"/>
  <c r="D38" i="1"/>
  <c r="D39" i="1"/>
  <c r="D40" i="1"/>
  <c r="D41" i="1"/>
  <c r="D42" i="1"/>
  <c r="D43" i="1"/>
  <c r="D44" i="1"/>
  <c r="D45" i="1"/>
  <c r="D46" i="1"/>
  <c r="D47" i="1"/>
  <c r="D48" i="1"/>
  <c r="D3" i="1"/>
  <c r="D4" i="1"/>
  <c r="D5" i="1"/>
  <c r="D6" i="1"/>
  <c r="D7" i="1"/>
  <c r="D8" i="1"/>
  <c r="D9" i="1"/>
  <c r="D10" i="1"/>
  <c r="D11" i="1"/>
  <c r="D12" i="1"/>
  <c r="D13" i="1"/>
  <c r="K188" i="2" l="1"/>
  <c r="P187" i="2" a="1"/>
  <c r="P187" i="2" s="1"/>
  <c r="P191" i="2" a="1"/>
  <c r="P191" i="2" s="1"/>
  <c r="D142" i="2"/>
  <c r="D49" i="1"/>
  <c r="D106" i="1"/>
  <c r="D78" i="1"/>
  <c r="E147" i="1"/>
  <c r="E158" i="1"/>
  <c r="E157" i="1"/>
  <c r="E156" i="1"/>
  <c r="E155" i="1"/>
  <c r="E154" i="1"/>
  <c r="E153" i="1"/>
  <c r="E152" i="1"/>
  <c r="E151" i="1"/>
  <c r="E150" i="1"/>
  <c r="E149" i="1"/>
  <c r="D160" i="1"/>
  <c r="E160" i="1" l="1"/>
  <c r="D162"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<sst xmlns="http://schemas.openxmlformats.org/spreadsheetml/2006/main" count="213" uniqueCount="112">
  <si>
    <t>Period</t>
  </si>
  <si>
    <t>Stock Price</t>
  </si>
  <si>
    <t>Forecasted</t>
  </si>
  <si>
    <t>Error</t>
  </si>
  <si>
    <t>January</t>
  </si>
  <si>
    <t>February</t>
  </si>
  <si>
    <t>April</t>
  </si>
  <si>
    <t>pay</t>
  </si>
  <si>
    <t>June</t>
  </si>
  <si>
    <t>July</t>
  </si>
  <si>
    <t>August</t>
  </si>
  <si>
    <t>September</t>
  </si>
  <si>
    <t>October</t>
  </si>
  <si>
    <t>November</t>
  </si>
  <si>
    <t>December</t>
  </si>
  <si>
    <t>March</t>
  </si>
  <si>
    <t xml:space="preserve">Xətalarin Kvadratlari </t>
  </si>
  <si>
    <t>The MSE error metric is great for comparing different models on the same dataset.</t>
  </si>
  <si>
    <t>The reason for 
taking the square root of the MSE is that the scale of the RMSE is the same as the scale 
of the original variable</t>
  </si>
  <si>
    <t>This makes it impossible to compare the RMSE values of different 
datasets with one another, just like the MSE</t>
  </si>
  <si>
    <t>Metric 3:  The Mean Absolute Error (MAE)</t>
  </si>
  <si>
    <t>Metric 2: The RMSE, or Root Mean Squared Error</t>
  </si>
  <si>
    <t xml:space="preserve">Metric 1: The Mean Squared Error (MSE) </t>
  </si>
  <si>
    <t>Metric 4: The MAPE,  Mean Absolute Percent Error</t>
  </si>
  <si>
    <t>Mütləq xəta</t>
  </si>
  <si>
    <t xml:space="preserve">Mutləq xətanin həqiqi dəyər nisbəti </t>
  </si>
  <si>
    <t>MAPE</t>
  </si>
  <si>
    <t>Metric 5: R2</t>
  </si>
  <si>
    <t>It is a performance metric rather than an error metric</t>
  </si>
  <si>
    <t>Average</t>
  </si>
  <si>
    <t>R2</t>
  </si>
  <si>
    <t>MAE</t>
  </si>
  <si>
    <t>Sum of Squares of Residuals)</t>
  </si>
  <si>
    <t>Evaluation Metrics for Regression ML models</t>
  </si>
  <si>
    <t>The difference between reality and expectation</t>
  </si>
  <si>
    <t>SUM</t>
  </si>
  <si>
    <t>MSE, or Mean Squared Error, is a statistical measure that calculates the average of the squares of the errors, that is, the average squared difference between the estimated values and the actual value.</t>
  </si>
  <si>
    <t>The square root of the average of the squares of the differences between the forecasted values and the actual values (Root Mean Square Error).</t>
  </si>
  <si>
    <t>squares of the errors</t>
  </si>
  <si>
    <t>The Mean Absolute Error (MAE) is a measure of errors between paired observations expressing the same phenomenon. It's calculated as the average of the absolute differences between the predicted values and observed values, without considering the direction.</t>
  </si>
  <si>
    <t>absolute error</t>
  </si>
  <si>
    <t>Mean Square Error</t>
  </si>
  <si>
    <t>MSE</t>
  </si>
  <si>
    <t>RMSE</t>
  </si>
  <si>
    <t>MAPE is like an accuracy score that tells you, on average, what percentage you're off when making a guess compared to the actual number; a lower score means better guesses</t>
  </si>
  <si>
    <t>Average value</t>
  </si>
  <si>
    <t>R2 (R-squared), which is a statistical measure used to evaluate the goodness of fit of a regression model</t>
  </si>
  <si>
    <t>Confusion matrix</t>
  </si>
  <si>
    <t>Titanic confusion matrix</t>
  </si>
  <si>
    <t>True Positives (TP): The cases in which the model correctly predicted the positive class.</t>
  </si>
  <si>
    <t>False Positives (FP): The cases in which the model incorrectly predicted the positive class.</t>
  </si>
  <si>
    <t>True Negatives (TN): The cases in which the model correctly predicted the negative class.</t>
  </si>
  <si>
    <t xml:space="preserve">          False Negatives (FN): The cases in which the model incorrectly predicted the negative class.</t>
  </si>
  <si>
    <t>Predicted Negative</t>
  </si>
  <si>
    <t>Actual Positive</t>
  </si>
  <si>
    <t>True Positives (TP): 80
This is the number of passengers who were correctly predicted to have survived. In our matrix, there are 80 such instances.</t>
  </si>
  <si>
    <t>False Positives (FP): 15
This represents the number of passengers who were incorrectly predicted to have survived</t>
  </si>
  <si>
    <t>True Negatives (TN): 105
This is the count of passengers who were correctly predicted to not have survived.</t>
  </si>
  <si>
    <t>False Negatives (FN): 20
These are the passengers who did survive, but the model incorrectly predicted them as not having survived</t>
  </si>
  <si>
    <t>Accuracy</t>
  </si>
  <si>
    <t>Meaning: Accuracy measures the overall correctness of the model. It represents the ratio of correctly predicted observations (both true positives and true negatives) to the total observations.</t>
  </si>
  <si>
    <t>Positive Aspect: High accuracy indicates a model that is generally correct in its predictions.</t>
  </si>
  <si>
    <t>Negative Aspect: Accuracy alone can be misleading, especially if the dataset is imbalanced (i.e., the number of observations in each class varies greatly).</t>
  </si>
  <si>
    <t>Classification Scores</t>
  </si>
  <si>
    <t>Precision</t>
  </si>
  <si>
    <t>Meaning: Precision measures the accuracy of positive predictions. It represents the ratio of correctly predicted positive observations to the total predicted positives.</t>
  </si>
  <si>
    <t>Positive Aspect: High precision indicates that the model is reliable when it predicts a positive outcome.</t>
  </si>
  <si>
    <t>Negative Aspect: Precision alone doesn’t take into account the false negatives. A model can have high precision but still miss many actual positives (low recall).</t>
  </si>
  <si>
    <t>Meaning: Recall measures the model's ability to detect positive observations. It is the ratio of correctly predicted positive observations to all observations in the actual class.</t>
  </si>
  <si>
    <t>Positive Aspect: High recall indicates that the model is good at catching positive cases.</t>
  </si>
  <si>
    <t>Negative Aspect: A high recall can be achieved at the expense of more false positives (lower precision)</t>
  </si>
  <si>
    <t>Recall</t>
  </si>
  <si>
    <t>You have a symmetric dataset where the values of false positives and false negatives are not significantly different.
The cost of a false positive and a false negative is very similar.
You want a general measure of the model's performance across all classes.</t>
  </si>
  <si>
    <t>You want to minimize false positives.
The cost of a false positive is high. For example, in spam detection, you’d rather have some spam emails in your inbox (false negatives) than important emails incorrectly classified as spam (false positives).</t>
  </si>
  <si>
    <t>You need to capture as many positives as possible.
The cost of a false negative is high. For instance, in medical diagnosis, missing out on a true condition (false negative) could be life-threatening, whereas a false alarm (false positive) might be less critical.</t>
  </si>
  <si>
    <t>F1 Score</t>
  </si>
  <si>
    <t>Meaning: The F1 Score is the harmonic mean of Precision and Recall. It provides a balance between the precision and recall of the model.</t>
  </si>
  <si>
    <t>Positive Aspect: A high F1 score indicates a good balance between precision and recall, useful when there’s an uneven class distribution.</t>
  </si>
  <si>
    <t>You want a balance between Precision and Recall.
There is an uneven class distribution, such as when one class is rare.
Both false positives and false negatives carry a cost, or when you’re not sure which one to prioritize.</t>
  </si>
  <si>
    <t>Negative Aspect: Focusing only on F1 Score can sometimes overlook the specific needs of a problem in terms of precision or recall.</t>
  </si>
  <si>
    <t>It refers to the ability of a model to correctly identify negative cases. It's a measure of a model's performance, specifically focusing on its accuracy in predicting the absence of a condition or characteristic.</t>
  </si>
  <si>
    <t>Specificty</t>
  </si>
  <si>
    <t>Predicted Positive</t>
  </si>
  <si>
    <t>Actual Negative</t>
  </si>
  <si>
    <t>Positive Aspect: In fields like medicine, a high specificity is essential to ensure that patients are not misdiagnosed with conditions they do not have</t>
  </si>
  <si>
    <t>It's crucial in testing and diagnostics to know how well a test can identify those without a disease (true negatives) to avoid unnecessary treatments or anxiety.                                                                                                                Criminal Justice: For instance, in forensic testing, high specificity is important to ensure individuals are not wrongly identified as positive for certain forensic markers.</t>
  </si>
  <si>
    <t>Negative Aspect: High specificity alone does not imply overall accuracy. A model can have high specificity but still perform poorly in identifying positive cases.</t>
  </si>
  <si>
    <t>ROC Curve  and  AUC</t>
  </si>
  <si>
    <t>ROC Curve is a graphical plot that illustrates the diagnostic ability of a binary classifier system as its discrimination threshold is varied</t>
  </si>
  <si>
    <t>Probablity_disease</t>
  </si>
  <si>
    <t>Disease</t>
  </si>
  <si>
    <t>Partient_ID</t>
  </si>
  <si>
    <t>Threshold</t>
  </si>
  <si>
    <t>Prediction</t>
  </si>
  <si>
    <t xml:space="preserve">Postive </t>
  </si>
  <si>
    <t>Negative</t>
  </si>
  <si>
    <r>
      <t>True Positive Rate (TPR)</t>
    </r>
    <r>
      <rPr>
        <sz val="12"/>
        <color rgb="FF374151"/>
        <rFont val="Segoe UI"/>
        <family val="2"/>
      </rPr>
      <t xml:space="preserve"> </t>
    </r>
  </si>
  <si>
    <t>Recall (Sensitivity)  or (True Positive Rate (TPR) )</t>
  </si>
  <si>
    <t>Postive_Reat</t>
  </si>
  <si>
    <t>Specificity  or FA</t>
  </si>
  <si>
    <t>False Positive Rate (FPR):</t>
  </si>
  <si>
    <t>This is the proportion of negative cases that are incorrectly classified as positive. It is the complement of Specificity, which means it is calculated as one minus the Specificity, or equivalently, the number of false positives divided by the sum of false positives and true negatives.</t>
  </si>
  <si>
    <t>FPR</t>
  </si>
  <si>
    <t>Recall (TPR)</t>
  </si>
  <si>
    <t xml:space="preserve">Area Under the Curve (AUC) </t>
  </si>
  <si>
    <t xml:space="preserve">The AUC score is the area of the under ROC Curve </t>
  </si>
  <si>
    <t>All classification model metrics range from 0 to 1 and that a higher score indicates better performance</t>
  </si>
  <si>
    <t>AUC score refers to the area under the ROC (Receiver Operating Characteristic) curve. This curve plots the True Positive Rate (Sensitivity) against the False Positive Rate (1 - Specificity) at various threshold settings.</t>
  </si>
  <si>
    <t>AUC is particularly useful for evaluating models on imbalanced datasets, where accuracy can be misleading. It evaluates a model's ability to discriminate between classes, independent of the threshold set for classification.</t>
  </si>
  <si>
    <r>
      <t xml:space="preserve">The AUC (Area Under the Curve) score is a widely used metric in machine learning, particularly in the context of classification problems. It's an essential tool for evaluating the </t>
    </r>
    <r>
      <rPr>
        <b/>
        <sz val="18"/>
        <color theme="1"/>
        <rFont val="Times New Roman"/>
        <family val="1"/>
      </rPr>
      <t>performance of a model</t>
    </r>
    <r>
      <rPr>
        <sz val="18"/>
        <color theme="1"/>
        <rFont val="Times New Roman"/>
        <family val="1"/>
      </rPr>
      <t>, especially in cases where the classes are imbalanced. Here are the key points, along with positive and negative aspects, to consider:</t>
    </r>
  </si>
  <si>
    <t>AUC might not be the best metric in cases where the costs of false positives and false negatives are vastly different. UC is primarily used for binary classification. In multi-class problems, it requires modification or different interpretation techniques.</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</si>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</sst>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4" x14ac:knownFonts="1">
    <font>
      <sz val="11"/>
      <color theme="1"/>
      <name val="Calibri"/>
      <family val="2"/>
      <scheme val="minor"/>
    </font>
    <font>
      <b/>
      <sz val="11"/>
      <color theme="0"/>
      <name val="Calibri"/>
      <family val="2"/>
      <scheme val="minor"/>
    </font>
    <font>
      <sz val="16"/>
      <color theme="1"/>
      <name val="Calibri"/>
      <family val="2"/>
      <scheme val="minor"/>
    </font>
    <font>
      <sz val="22"/>
      <color rgb="FFFF0000"/>
      <name val="Times New Roman"/>
      <family val="1"/>
    </font>
    <font>
      <sz val="13.3"/>
      <color rgb="FF374151"/>
      <name val="Times New Roman"/>
      <family val="1"/>
    </font>
    <font>
      <sz val="13.5"/>
      <color rgb="FF374151"/>
      <name val="Times New Roman"/>
      <family val="1"/>
    </font>
    <font>
      <sz val="26"/>
      <color rgb="FFFF0000"/>
      <name val="Times New Roman"/>
      <family val="1"/>
    </font>
    <font>
      <sz val="12"/>
      <color rgb="FF374151"/>
      <name val="Segoe UI"/>
      <family val="2"/>
    </font>
    <font>
      <sz val="20"/>
      <color theme="1"/>
      <name val="Times New Roman"/>
      <family val="1"/>
    </font>
    <font>
      <sz val="20"/>
      <color theme="1"/>
      <name val="Calibri"/>
      <family val="2"/>
      <scheme val="minor"/>
    </font>
    <font>
      <sz val="14"/>
      <color theme="1"/>
      <name val="Calibri"/>
      <family val="2"/>
      <scheme val="minor"/>
    </font>
    <font>
      <b/>
      <sz val="20"/>
      <color theme="1"/>
      <name val="Times New Roman"/>
      <family val="1"/>
    </font>
    <font>
      <b/>
      <sz val="20"/>
      <color theme="1"/>
      <name val="Calibri"/>
      <family val="2"/>
      <scheme val="minor"/>
    </font>
    <font>
      <sz val="20"/>
      <name val="Calibri"/>
      <family val="2"/>
      <scheme val="minor"/>
    </font>
    <font>
      <sz val="20"/>
      <color rgb="FFFF0000"/>
      <name val="Calibri"/>
      <family val="2"/>
      <scheme val="minor"/>
    </font>
    <font>
      <b/>
      <sz val="20"/>
      <color rgb="FFC00000"/>
      <name val="Calibri"/>
      <family val="2"/>
      <scheme val="minor"/>
    </font>
    <font>
      <sz val="36"/>
      <color theme="1"/>
      <name val="Times New Roman"/>
      <family val="1"/>
    </font>
    <font>
      <sz val="12"/>
      <color theme="1"/>
      <name val="Segoe UI"/>
      <family val="2"/>
    </font>
    <font>
      <sz val="22"/>
      <color rgb="FFC00000"/>
      <name val="Times New Roman"/>
      <family val="1"/>
    </font>
    <font>
      <sz val="11"/>
      <color theme="1"/>
      <name val="Calibri"/>
      <family val="2"/>
      <scheme val="minor"/>
    </font>
    <font>
      <b/>
      <sz val="20"/>
      <color rgb="FFFF0000"/>
      <name val="Times New Roman"/>
      <family val="1"/>
    </font>
    <font>
      <sz val="11"/>
      <name val="Calibri"/>
      <family val="2"/>
      <scheme val="minor"/>
    </font>
    <font>
      <b/>
      <sz val="18"/>
      <color theme="1"/>
      <name val="Calibri"/>
      <family val="2"/>
      <scheme val="minor"/>
    </font>
    <font>
      <sz val="18"/>
      <color theme="1"/>
      <name val="Calibri"/>
      <family val="2"/>
      <scheme val="minor"/>
    </font>
    <font>
      <sz val="18"/>
      <color theme="1"/>
      <name val="Times New Roman"/>
      <family val="1"/>
    </font>
    <font>
      <sz val="26"/>
      <color rgb="FF374151"/>
      <name val="Times New Roman"/>
      <family val="1"/>
    </font>
    <font>
      <sz val="26"/>
      <color theme="1"/>
      <name val="Times New Roman"/>
      <family val="1"/>
    </font>
    <font>
      <sz val="36"/>
      <color rgb="FFC00000"/>
      <name val="Times New Roman"/>
      <family val="1"/>
    </font>
    <font>
      <sz val="26"/>
      <color theme="1"/>
      <name val="Calibri"/>
      <family val="2"/>
      <scheme val="minor"/>
    </font>
    <font>
      <sz val="48"/>
      <color rgb="FFC00000"/>
      <name val="Yu Gothic UI Semilight"/>
      <family val="2"/>
    </font>
    <font>
      <b/>
      <sz val="11"/>
      <color theme="1"/>
      <name val="Calibri"/>
      <family val="2"/>
      <scheme val="minor"/>
    </font>
    <font>
      <sz val="12"/>
      <color theme="1"/>
      <name val="Segoe UI"/>
      <family val="2"/>
    </font>
    <font>
      <sz val="16"/>
      <color theme="1"/>
      <name val="Times New Roman"/>
      <family val="1"/>
    </font>
    <font>
      <b/>
      <sz val="18"/>
      <color theme="1"/>
      <name val="Times New Roman"/>
      <family val="1"/>
    </font>
  </fonts>
  <fills count="19">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1" tint="0.249977111117893"/>
        <bgColor indexed="64"/>
      </patternFill>
    </fill>
    <fill>
      <patternFill patternType="solid">
        <fgColor theme="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1" tint="0.499984740745262"/>
        <bgColor indexed="64"/>
      </patternFill>
    </fill>
    <fill>
      <patternFill patternType="solid">
        <fgColor theme="2" tint="-0.499984740745262"/>
        <bgColor indexed="64"/>
      </patternFill>
    </fill>
    <fill>
      <patternFill patternType="solid">
        <fgColor theme="5"/>
        <bgColor indexed="64"/>
      </patternFill>
    </fill>
    <fill>
      <patternFill patternType="solid">
        <fgColor theme="1"/>
        <bgColor theme="1"/>
      </patternFill>
    </fill>
  </fills>
  <borders count="9">
    <border>
      <left/>
      <right/>
      <top/>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theme="1"/>
      </right>
      <top style="thin">
        <color theme="1"/>
      </top>
      <bottom/>
      <diagonal/>
    </border>
  </borders>
  <cellStyleXfs count="2">
    <xf numFmtId="0" fontId="0" fillId="0" borderId="0"/>
    <xf numFmtId="43" fontId="19" fillId="0" borderId="0" applyFont="0" applyFill="0" applyBorder="0" applyAlignment="0" applyProtection="0"/>
  </cellStyleXfs>
  <cellXfs count="81">
    <xf numFmtId="0" fontId="0" fillId="0" borderId="0" xfId="0"/>
    <xf numFmtId="0" fontId="1" fillId="2" borderId="1" xfId="0" applyFont="1" applyFill="1" applyBorder="1"/>
    <xf numFmtId="0" fontId="0" fillId="3" borderId="1" xfId="0" applyFill="1" applyBorder="1"/>
    <xf numFmtId="0" fontId="0" fillId="0" borderId="1" xfId="0" applyBorder="1"/>
    <xf numFmtId="0" fontId="4" fillId="0" borderId="0" xfId="0" applyFont="1" applyAlignment="1">
      <alignment horizontal="left" vertical="center" indent="1"/>
    </xf>
    <xf numFmtId="0" fontId="5" fillId="0" borderId="0" xfId="0" applyFont="1"/>
    <xf numFmtId="0" fontId="1" fillId="2" borderId="0" xfId="0" applyFont="1" applyFill="1"/>
    <xf numFmtId="2" fontId="0" fillId="0" borderId="0" xfId="0" applyNumberFormat="1"/>
    <xf numFmtId="2" fontId="1" fillId="2" borderId="2" xfId="0" applyNumberFormat="1" applyFont="1" applyFill="1" applyBorder="1"/>
    <xf numFmtId="2" fontId="0" fillId="3" borderId="2" xfId="0" applyNumberFormat="1" applyFill="1" applyBorder="1"/>
    <xf numFmtId="0" fontId="1" fillId="2" borderId="3" xfId="0" applyFont="1" applyFill="1" applyBorder="1"/>
    <xf numFmtId="0" fontId="0" fillId="4" borderId="0" xfId="0" applyFill="1"/>
    <xf numFmtId="0" fontId="0" fillId="5" borderId="0" xfId="0" applyFill="1"/>
    <xf numFmtId="0" fontId="0" fillId="6" borderId="0" xfId="0" applyFill="1"/>
    <xf numFmtId="0" fontId="0" fillId="0" borderId="0" xfId="0" applyAlignment="1">
      <alignment horizontal="center"/>
    </xf>
    <xf numFmtId="0" fontId="8" fillId="0" borderId="0" xfId="0" applyFont="1" applyAlignment="1">
      <alignment horizontal="left"/>
    </xf>
    <xf numFmtId="0" fontId="9" fillId="0" borderId="0" xfId="0" applyFont="1"/>
    <xf numFmtId="0" fontId="11" fillId="0" borderId="0" xfId="0" applyFont="1"/>
    <xf numFmtId="2" fontId="12" fillId="0" borderId="0" xfId="0" applyNumberFormat="1" applyFont="1"/>
    <xf numFmtId="0" fontId="0" fillId="8" borderId="0" xfId="0" applyFill="1"/>
    <xf numFmtId="0" fontId="12" fillId="8" borderId="5" xfId="0" applyFont="1" applyFill="1" applyBorder="1"/>
    <xf numFmtId="2" fontId="12" fillId="8" borderId="4" xfId="0" applyNumberFormat="1" applyFont="1" applyFill="1" applyBorder="1"/>
    <xf numFmtId="0" fontId="0" fillId="7" borderId="0" xfId="0" applyFill="1"/>
    <xf numFmtId="0" fontId="3" fillId="0" borderId="0" xfId="0" applyFont="1"/>
    <xf numFmtId="2" fontId="15" fillId="8" borderId="4" xfId="0" applyNumberFormat="1" applyFont="1" applyFill="1" applyBorder="1"/>
    <xf numFmtId="0" fontId="8" fillId="0" borderId="0" xfId="0" applyFont="1"/>
    <xf numFmtId="0" fontId="16" fillId="0" borderId="0" xfId="0" applyFont="1" applyAlignment="1">
      <alignment horizontal="center"/>
    </xf>
    <xf numFmtId="0" fontId="17" fillId="0" borderId="0" xfId="0" applyFont="1"/>
    <xf numFmtId="0" fontId="7" fillId="0" borderId="0" xfId="0" applyFont="1"/>
    <xf numFmtId="0" fontId="0" fillId="9" borderId="0" xfId="0" applyFill="1"/>
    <xf numFmtId="2" fontId="0" fillId="9" borderId="0" xfId="0" applyNumberFormat="1" applyFill="1"/>
    <xf numFmtId="0" fontId="21" fillId="10" borderId="0" xfId="0" applyFont="1" applyFill="1"/>
    <xf numFmtId="0" fontId="0" fillId="10" borderId="0" xfId="0" applyFill="1"/>
    <xf numFmtId="0" fontId="23" fillId="0" borderId="6" xfId="0" applyFont="1" applyBorder="1"/>
    <xf numFmtId="0" fontId="22" fillId="6" borderId="6" xfId="0" applyFont="1" applyFill="1" applyBorder="1"/>
    <xf numFmtId="0" fontId="22" fillId="13" borderId="6" xfId="0" applyFont="1" applyFill="1" applyBorder="1"/>
    <xf numFmtId="0" fontId="25" fillId="14" borderId="6" xfId="0" applyFont="1" applyFill="1" applyBorder="1"/>
    <xf numFmtId="0" fontId="26" fillId="4" borderId="6" xfId="0" applyFont="1" applyFill="1" applyBorder="1"/>
    <xf numFmtId="0" fontId="26" fillId="14" borderId="6" xfId="0" applyFont="1" applyFill="1" applyBorder="1"/>
    <xf numFmtId="0" fontId="0" fillId="15" borderId="0" xfId="0" applyFill="1"/>
    <xf numFmtId="0" fontId="27" fillId="0" borderId="0" xfId="0" applyFont="1"/>
    <xf numFmtId="0" fontId="28" fillId="0" borderId="0" xfId="0" applyFont="1"/>
    <xf numFmtId="0" fontId="0" fillId="16" borderId="0" xfId="0" applyFill="1"/>
    <xf numFmtId="43" fontId="28" fillId="0" borderId="0" xfId="1" applyFont="1"/>
    <xf numFmtId="0" fontId="0" fillId="0" borderId="8" xfId="0" applyBorder="1"/>
    <xf numFmtId="0" fontId="1" fillId="18" borderId="8" xfId="0" applyFont="1" applyFill="1" applyBorder="1"/>
    <xf numFmtId="0" fontId="30" fillId="0" borderId="0" xfId="0" applyFont="1"/>
    <xf numFmtId="0" fontId="13" fillId="7" borderId="0" xfId="0" applyFont="1" applyFill="1" applyAlignment="1">
      <alignment horizontal="left"/>
    </xf>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0" fontId="14" fillId="0" borderId="0" xfId="0" applyFont="1" applyAlignment="1">
      <alignment horizontal="center"/>
    </xf>
    <xf numFmtId="0" fontId="8" fillId="0" borderId="0" xfId="0" applyFont="1" applyAlignment="1">
      <alignment horizontal="left"/>
    </xf>
    <xf numFmtId="0" fontId="8" fillId="0" borderId="0" xfId="0" applyFont="1" applyAlignment="1">
      <alignment horizontal="center"/>
    </xf>
    <xf numFmtId="0" fontId="0" fillId="0" borderId="0" xfId="0" applyAlignment="1">
      <alignment horizontal="left"/>
    </xf>
    <xf numFmtId="0" fontId="10" fillId="7" borderId="0" xfId="0" applyFont="1" applyFill="1" applyAlignment="1">
      <alignment horizontal="left" vertical="top"/>
    </xf>
    <xf numFmtId="0" fontId="10" fillId="7" borderId="0" xfId="0" applyFont="1" applyFill="1" applyAlignment="1">
      <alignment horizontal="left" vertical="top" wrapText="1"/>
    </xf>
    <xf numFmtId="0" fontId="6" fillId="0" borderId="0" xfId="0" applyFont="1" applyAlignment="1">
      <alignment horizont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center" wrapText="1"/>
    </xf>
    <xf numFmtId="0" fontId="3" fillId="0" borderId="0" xfId="0" applyFont="1" applyAlignment="1">
      <alignment horizontal="left"/>
    </xf>
    <xf numFmtId="0" fontId="9" fillId="11" borderId="0" xfId="0" applyFont="1" applyFill="1" applyAlignment="1">
      <alignment horizontal="center" wrapText="1"/>
    </xf>
    <xf numFmtId="0" fontId="32" fillId="11" borderId="0" xfId="0" applyFont="1" applyFill="1" applyAlignment="1">
      <alignment horizontal="center" vertical="center" wrapText="1"/>
    </xf>
    <xf numFmtId="0" fontId="24" fillId="17" borderId="0" xfId="0" applyFont="1" applyFill="1" applyAlignment="1">
      <alignment horizontal="center" vertical="top" wrapText="1"/>
    </xf>
    <xf numFmtId="0" fontId="24" fillId="4" borderId="0" xfId="0" applyFont="1" applyFill="1" applyAlignment="1">
      <alignment horizontal="center" vertical="center" wrapText="1"/>
    </xf>
    <xf numFmtId="0" fontId="8" fillId="11" borderId="0" xfId="0" applyFont="1" applyFill="1" applyAlignment="1">
      <alignment horizontal="center" vertical="center" wrapText="1"/>
    </xf>
    <xf numFmtId="0" fontId="31" fillId="4" borderId="0" xfId="0" applyFont="1" applyFill="1" applyAlignment="1">
      <alignment horizontal="center"/>
    </xf>
    <xf numFmtId="0" fontId="31" fillId="0" borderId="0" xfId="0" applyFont="1" applyAlignment="1">
      <alignment horizontal="center"/>
    </xf>
    <xf numFmtId="0" fontId="23" fillId="0" borderId="0" xfId="0" applyFont="1" applyAlignment="1">
      <alignment horizontal="center" vertical="center" wrapText="1"/>
    </xf>
    <xf numFmtId="0" fontId="8" fillId="4" borderId="0" xfId="0" applyFont="1" applyFill="1" applyAlignment="1">
      <alignment horizontal="center" vertical="center" wrapText="1"/>
    </xf>
    <xf numFmtId="0" fontId="20" fillId="0" borderId="0" xfId="0" applyFont="1" applyAlignment="1">
      <alignment horizontal="center"/>
    </xf>
    <xf numFmtId="0" fontId="9" fillId="11" borderId="0" xfId="0" applyFont="1" applyFill="1" applyAlignment="1">
      <alignment horizontal="center"/>
    </xf>
    <xf numFmtId="0" fontId="13" fillId="12" borderId="0" xfId="0" applyFont="1" applyFill="1" applyAlignment="1">
      <alignment horizontal="center"/>
    </xf>
    <xf numFmtId="0" fontId="24" fillId="17" borderId="0" xfId="0" applyFont="1" applyFill="1" applyAlignment="1">
      <alignment horizontal="center" wrapText="1"/>
    </xf>
    <xf numFmtId="0" fontId="0" fillId="17" borderId="0" xfId="0" applyFill="1" applyAlignment="1">
      <alignment horizontal="center"/>
    </xf>
    <xf numFmtId="0" fontId="24" fillId="17" borderId="0" xfId="0" applyFont="1" applyFill="1" applyAlignment="1">
      <alignment horizontal="center" vertical="center" wrapText="1"/>
    </xf>
    <xf numFmtId="0" fontId="29" fillId="0" borderId="0" xfId="0" applyFont="1" applyAlignment="1">
      <alignment horizontal="center"/>
    </xf>
    <xf numFmtId="0" fontId="23" fillId="0" borderId="7" xfId="0" applyFont="1" applyBorder="1" applyAlignment="1">
      <alignment horizontal="center" vertical="center" wrapText="1"/>
    </xf>
    <xf numFmtId="0" fontId="8" fillId="11" borderId="0" xfId="0" applyFont="1" applyFill="1" applyAlignment="1">
      <alignment horizontal="center"/>
    </xf>
    <xf numFmtId="0" fontId="13" fillId="12" borderId="0" xfId="0" applyFont="1" applyFill="1" applyAlignment="1">
      <alignment horizontal="center" wrapText="1"/>
    </xf>
  </cellXfs>
  <cellStyles count="2">
    <cellStyle name="Comma" xfId="1" builtinId="3"/>
    <cellStyle name="Normal" xfId="0" builtinId="0"/>
  </cellStyles>
  <dxfs count="20">
    <dxf>
      <font>
        <b val="0"/>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outline="0">
        <left/>
        <right style="thin">
          <color theme="1"/>
        </right>
        <top style="thin">
          <color theme="1"/>
        </top>
        <bottom/>
      </border>
    </dxf>
    <dxf>
      <font>
        <b val="0"/>
      </font>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8" tint="0.79998168889431442"/>
          <bgColor theme="8" tint="0.79998168889431442"/>
        </patternFill>
      </fill>
      <border diagonalUp="0" diagonalDown="0" outline="0">
        <left/>
        <right style="thin">
          <color theme="8" tint="0.39997558519241921"/>
        </right>
        <top style="thin">
          <color theme="8" tint="0.39997558519241921"/>
        </top>
        <bottom style="thin">
          <color theme="8" tint="0.39997558519241921"/>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8" tint="0.39997558519241921"/>
        </top>
        <bottom style="thin">
          <color theme="8" tint="0.39997558519241921"/>
        </bottom>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style="thin">
          <color theme="8" tint="0.39997558519241921"/>
        </bottom>
        <vertical/>
        <horizontal/>
      </border>
    </dxf>
    <dxf>
      <border outline="0">
        <left style="thin">
          <color theme="8" tint="0.39997558519241921"/>
        </left>
      </border>
    </dxf>
    <dxf>
      <font>
        <b/>
        <i val="0"/>
        <strike val="0"/>
        <condense val="0"/>
        <extend val="0"/>
        <outline val="0"/>
        <shadow val="0"/>
        <u val="none"/>
        <vertAlign val="baseline"/>
        <sz val="11"/>
        <color theme="0"/>
        <name val="Calibri"/>
        <family val="2"/>
        <scheme val="minor"/>
      </font>
      <fill>
        <patternFill patternType="solid">
          <fgColor theme="8"/>
          <bgColor theme="8"/>
        </patternFill>
      </fill>
      <border diagonalUp="0" diagonalDown="0" outline="0">
        <left style="thin">
          <color theme="8" tint="0.39997558519241921"/>
        </left>
        <right style="thin">
          <color theme="8" tint="0.39997558519241921"/>
        </right>
        <top/>
        <bottom/>
      </border>
    </dxf>
    <dxf>
      <numFmt numFmtId="2" formatCode="0.00"/>
    </dxf>
    <dxf>
      <fill>
        <patternFill patternType="solid">
          <fgColor indexed="64"/>
          <bgColor rgb="FFFF0000"/>
        </patternFill>
      </fill>
    </dxf>
    <dxf>
      <fill>
        <patternFill patternType="solid">
          <fgColor indexed="64"/>
          <bgColor rgb="FFFFC000"/>
        </patternFill>
      </fill>
    </dxf>
    <dxf>
      <numFmt numFmtId="2" formatCode="0.00"/>
    </dxf>
    <dxf>
      <numFmt numFmtId="2" formatCode="0.00"/>
    </dxf>
    <dxf>
      <numFmt numFmtId="2" formatCode="0.00"/>
    </dxf>
    <dxf>
      <numFmt numFmtId="2" formatCode="0.00"/>
    </dxf>
    <dxf>
      <fill>
        <patternFill patternType="solid">
          <fgColor indexed="64"/>
          <bgColor rgb="FFFF0000"/>
        </patternFill>
      </fill>
    </dxf>
    <dxf>
      <fill>
        <patternFill patternType="solid">
          <fgColor indexed="64"/>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e-DE"/>
              <a:t>ROC curve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8.670603674540682E-2"/>
          <c:y val="0.19486111111111112"/>
          <c:w val="0.88084251968503935"/>
          <c:h val="0.72088764946048411"/>
        </c:manualLayout>
      </c:layout>
      <c:scatterChart>
        <c:scatterStyle val="smoothMarker"/>
        <c:varyColors val="0"/>
        <c:ser>
          <c:idx val="0"/>
          <c:order val="0"/>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'Classification scores'!$J$197:$J$203</c:f>
              <c:numCache>
                <c:formatCode>General</c:formatCode>
                <c:ptCount val="7"/>
                <c:pt idx="0">
                  <c:v>1</c:v>
                </c:pt>
                <c:pt idx="1">
                  <c:v>0.84375</c:v>
                </c:pt>
                <c:pt idx="2">
                  <c:v>0.78125</c:v>
                </c:pt>
                <c:pt idx="3">
                  <c:v>0.625</c:v>
                </c:pt>
                <c:pt idx="4">
                  <c:v>0.5</c:v>
                </c:pt>
                <c:pt idx="5">
                  <c:v>0.21875</c:v>
                </c:pt>
                <c:pt idx="6">
                  <c:v>0</c:v>
                </c:pt>
              </c:numCache>
            </c:numRef>
          </c:xVal>
          <c:yVal>
            <c:numRef>
              <c:f>'Classification scores'!$K$197:$K$203</c:f>
              <c:numCache>
                <c:formatCode>General</c:formatCode>
                <c:ptCount val="7"/>
                <c:pt idx="0">
                  <c:v>0</c:v>
                </c:pt>
                <c:pt idx="1">
                  <c:v>0.18181818181818182</c:v>
                </c:pt>
                <c:pt idx="2">
                  <c:v>0.36363636363636365</c:v>
                </c:pt>
                <c:pt idx="3">
                  <c:v>0.54545454545454541</c:v>
                </c:pt>
                <c:pt idx="4">
                  <c:v>0.72727272727272729</c:v>
                </c:pt>
                <c:pt idx="5">
                  <c:v>1</c:v>
                </c:pt>
                <c:pt idx="6">
                  <c:v>1</c:v>
                </c:pt>
              </c:numCache>
            </c:numRef>
          </c:yVal>
          <c:smooth val="1"/>
          <c:extLst>
            <c:ext xmlns:c16="http://schemas.microsoft.com/office/drawing/2014/chart" uri="{C3380CC4-5D6E-409C-BE32-E72D297353CC}">
              <c16:uniqueId val="{00000000-7AC8-4B7D-B1D7-4D004F000503}"/>
            </c:ext>
          </c:extLst>
        </c:ser>
        <c:dLbls>
          <c:showLegendKey val="0"/>
          <c:showVal val="0"/>
          <c:showCatName val="0"/>
          <c:showSerName val="0"/>
          <c:showPercent val="0"/>
          <c:showBubbleSize val="0"/>
        </c:dLbls>
        <c:axId val="657124416"/>
        <c:axId val="605133312"/>
      </c:scatterChart>
      <c:valAx>
        <c:axId val="65712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05133312"/>
        <c:crosses val="autoZero"/>
        <c:crossBetween val="midCat"/>
      </c:valAx>
      <c:valAx>
        <c:axId val="60513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712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jpe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9"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6</xdr:col>
      <xdr:colOff>2198802</xdr:colOff>
      <xdr:row>19</xdr:row>
      <xdr:rowOff>86565</xdr:rowOff>
    </xdr:from>
    <xdr:to>
      <xdr:col>9</xdr:col>
      <xdr:colOff>780585</xdr:colOff>
      <xdr:row>30</xdr:row>
      <xdr:rowOff>26880</xdr:rowOff>
    </xdr:to>
    <xdr:pic>
      <xdr:nvPicPr>
        <xdr:cNvPr id="3" name="Picture 2">
          <a:extLst>
            <a:ext uri="{FF2B5EF4-FFF2-40B4-BE49-F238E27FC236}">
              <a16:creationId xmlns:a16="http://schemas.microsoft.com/office/drawing/2014/main" id="{720A0439-0E46-9943-13F7-65C68A96DE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07231" y="4155101"/>
          <a:ext cx="4541711" cy="2444029"/>
        </a:xfrm>
        <a:prstGeom prst="rect">
          <a:avLst/>
        </a:prstGeom>
      </xdr:spPr>
    </xdr:pic>
    <xdr:clientData/>
  </xdr:twoCellAnchor>
  <xdr:twoCellAnchor editAs="oneCell">
    <xdr:from>
      <xdr:col>6</xdr:col>
      <xdr:colOff>40005</xdr:colOff>
      <xdr:row>36</xdr:row>
      <xdr:rowOff>60144</xdr:rowOff>
    </xdr:from>
    <xdr:to>
      <xdr:col>6</xdr:col>
      <xdr:colOff>2953779</xdr:colOff>
      <xdr:row>41</xdr:row>
      <xdr:rowOff>131446</xdr:rowOff>
    </xdr:to>
    <xdr:pic>
      <xdr:nvPicPr>
        <xdr:cNvPr id="4" name="Picture 3">
          <a:extLst>
            <a:ext uri="{FF2B5EF4-FFF2-40B4-BE49-F238E27FC236}">
              <a16:creationId xmlns:a16="http://schemas.microsoft.com/office/drawing/2014/main" id="{742A6F2C-505C-FF09-D8C7-4FA32527FB8E}"/>
            </a:ext>
          </a:extLst>
        </xdr:cNvPr>
        <xdr:cNvPicPr>
          <a:picLocks noChangeAspect="1"/>
        </xdr:cNvPicPr>
      </xdr:nvPicPr>
      <xdr:blipFill>
        <a:blip xmlns:r="http://schemas.openxmlformats.org/officeDocument/2006/relationships" r:embed="rId2"/>
        <a:stretch>
          <a:fillRect/>
        </a:stretch>
      </xdr:blipFill>
      <xdr:spPr>
        <a:xfrm>
          <a:off x="10651976" y="7926673"/>
          <a:ext cx="2913774" cy="1023802"/>
        </a:xfrm>
        <a:prstGeom prst="rect">
          <a:avLst/>
        </a:prstGeom>
      </xdr:spPr>
    </xdr:pic>
    <xdr:clientData/>
  </xdr:twoCellAnchor>
  <xdr:twoCellAnchor editAs="oneCell">
    <xdr:from>
      <xdr:col>6</xdr:col>
      <xdr:colOff>24180</xdr:colOff>
      <xdr:row>58</xdr:row>
      <xdr:rowOff>13335</xdr:rowOff>
    </xdr:from>
    <xdr:to>
      <xdr:col>6</xdr:col>
      <xdr:colOff>3440140</xdr:colOff>
      <xdr:row>63</xdr:row>
      <xdr:rowOff>69104</xdr:rowOff>
    </xdr:to>
    <xdr:pic>
      <xdr:nvPicPr>
        <xdr:cNvPr id="5" name="Picture 4">
          <a:extLst>
            <a:ext uri="{FF2B5EF4-FFF2-40B4-BE49-F238E27FC236}">
              <a16:creationId xmlns:a16="http://schemas.microsoft.com/office/drawing/2014/main" id="{DB8C0458-FA7D-E655-8762-D9416A7A873E}"/>
            </a:ext>
          </a:extLst>
        </xdr:cNvPr>
        <xdr:cNvPicPr>
          <a:picLocks noChangeAspect="1"/>
        </xdr:cNvPicPr>
      </xdr:nvPicPr>
      <xdr:blipFill>
        <a:blip xmlns:r="http://schemas.openxmlformats.org/officeDocument/2006/relationships" r:embed="rId3"/>
        <a:stretch>
          <a:fillRect/>
        </a:stretch>
      </xdr:blipFill>
      <xdr:spPr>
        <a:xfrm>
          <a:off x="9873030" y="10300335"/>
          <a:ext cx="3415960" cy="1008269"/>
        </a:xfrm>
        <a:prstGeom prst="rect">
          <a:avLst/>
        </a:prstGeom>
      </xdr:spPr>
    </xdr:pic>
    <xdr:clientData/>
  </xdr:twoCellAnchor>
  <xdr:twoCellAnchor editAs="oneCell">
    <xdr:from>
      <xdr:col>6</xdr:col>
      <xdr:colOff>7283</xdr:colOff>
      <xdr:row>42</xdr:row>
      <xdr:rowOff>26895</xdr:rowOff>
    </xdr:from>
    <xdr:to>
      <xdr:col>9</xdr:col>
      <xdr:colOff>466552</xdr:colOff>
      <xdr:row>50</xdr:row>
      <xdr:rowOff>43224</xdr:rowOff>
    </xdr:to>
    <xdr:pic>
      <xdr:nvPicPr>
        <xdr:cNvPr id="2" name="Picture 1" descr="A white background with black text&#10;&#10;Description automatically generated">
          <a:extLst>
            <a:ext uri="{FF2B5EF4-FFF2-40B4-BE49-F238E27FC236}">
              <a16:creationId xmlns:a16="http://schemas.microsoft.com/office/drawing/2014/main" id="{BBC61B44-E1C6-58D8-392C-E61C0A723515}"/>
            </a:ext>
          </a:extLst>
        </xdr:cNvPr>
        <xdr:cNvPicPr>
          <a:picLocks noChangeAspect="1"/>
        </xdr:cNvPicPr>
      </xdr:nvPicPr>
      <xdr:blipFill>
        <a:blip xmlns:r="http://schemas.openxmlformats.org/officeDocument/2006/relationships" r:embed="rId4"/>
        <a:stretch>
          <a:fillRect/>
        </a:stretch>
      </xdr:blipFill>
      <xdr:spPr>
        <a:xfrm>
          <a:off x="10619254" y="9036424"/>
          <a:ext cx="6398385" cy="1786859"/>
        </a:xfrm>
        <a:prstGeom prst="rect">
          <a:avLst/>
        </a:prstGeom>
      </xdr:spPr>
    </xdr:pic>
    <xdr:clientData/>
  </xdr:twoCellAnchor>
  <xdr:twoCellAnchor editAs="oneCell">
    <xdr:from>
      <xdr:col>6</xdr:col>
      <xdr:colOff>95249</xdr:colOff>
      <xdr:row>63</xdr:row>
      <xdr:rowOff>161925</xdr:rowOff>
    </xdr:from>
    <xdr:to>
      <xdr:col>9</xdr:col>
      <xdr:colOff>904876</xdr:colOff>
      <xdr:row>77</xdr:row>
      <xdr:rowOff>256709</xdr:rowOff>
    </xdr:to>
    <xdr:pic>
      <xdr:nvPicPr>
        <xdr:cNvPr id="10" name="Picture 9" descr="A screenshot of a math problem&#10;&#10;Description automatically generated">
          <a:extLst>
            <a:ext uri="{FF2B5EF4-FFF2-40B4-BE49-F238E27FC236}">
              <a16:creationId xmlns:a16="http://schemas.microsoft.com/office/drawing/2014/main" id="{33CFBA15-5336-D5E0-8631-838921563E39}"/>
            </a:ext>
          </a:extLst>
        </xdr:cNvPr>
        <xdr:cNvPicPr>
          <a:picLocks noChangeAspect="1"/>
        </xdr:cNvPicPr>
      </xdr:nvPicPr>
      <xdr:blipFill>
        <a:blip xmlns:r="http://schemas.openxmlformats.org/officeDocument/2006/relationships" r:embed="rId5"/>
        <a:stretch>
          <a:fillRect/>
        </a:stretch>
      </xdr:blipFill>
      <xdr:spPr>
        <a:xfrm>
          <a:off x="9944099" y="11753850"/>
          <a:ext cx="6762751" cy="2771309"/>
        </a:xfrm>
        <a:prstGeom prst="rect">
          <a:avLst/>
        </a:prstGeom>
      </xdr:spPr>
    </xdr:pic>
    <xdr:clientData/>
  </xdr:twoCellAnchor>
  <xdr:twoCellAnchor editAs="oneCell">
    <xdr:from>
      <xdr:col>6</xdr:col>
      <xdr:colOff>58430</xdr:colOff>
      <xdr:row>89</xdr:row>
      <xdr:rowOff>23212</xdr:rowOff>
    </xdr:from>
    <xdr:to>
      <xdr:col>9</xdr:col>
      <xdr:colOff>490670</xdr:colOff>
      <xdr:row>100</xdr:row>
      <xdr:rowOff>107917</xdr:rowOff>
    </xdr:to>
    <xdr:pic>
      <xdr:nvPicPr>
        <xdr:cNvPr id="11" name="Picture 10" descr="A white background with black text&#10;&#10;Description automatically generated">
          <a:extLst>
            <a:ext uri="{FF2B5EF4-FFF2-40B4-BE49-F238E27FC236}">
              <a16:creationId xmlns:a16="http://schemas.microsoft.com/office/drawing/2014/main" id="{031EAC82-8AE4-80EC-5713-1368153C7BE8}"/>
            </a:ext>
          </a:extLst>
        </xdr:cNvPr>
        <xdr:cNvPicPr>
          <a:picLocks noChangeAspect="1"/>
        </xdr:cNvPicPr>
      </xdr:nvPicPr>
      <xdr:blipFill>
        <a:blip xmlns:r="http://schemas.openxmlformats.org/officeDocument/2006/relationships" r:embed="rId6"/>
        <a:stretch>
          <a:fillRect/>
        </a:stretch>
      </xdr:blipFill>
      <xdr:spPr>
        <a:xfrm>
          <a:off x="10670401" y="20339477"/>
          <a:ext cx="6371356" cy="2460352"/>
        </a:xfrm>
        <a:prstGeom prst="rect">
          <a:avLst/>
        </a:prstGeom>
      </xdr:spPr>
    </xdr:pic>
    <xdr:clientData/>
  </xdr:twoCellAnchor>
  <xdr:twoCellAnchor editAs="oneCell">
    <xdr:from>
      <xdr:col>6</xdr:col>
      <xdr:colOff>44822</xdr:colOff>
      <xdr:row>130</xdr:row>
      <xdr:rowOff>470647</xdr:rowOff>
    </xdr:from>
    <xdr:to>
      <xdr:col>9</xdr:col>
      <xdr:colOff>440715</xdr:colOff>
      <xdr:row>143</xdr:row>
      <xdr:rowOff>72228</xdr:rowOff>
    </xdr:to>
    <xdr:pic>
      <xdr:nvPicPr>
        <xdr:cNvPr id="13" name="Picture 12">
          <a:extLst>
            <a:ext uri="{FF2B5EF4-FFF2-40B4-BE49-F238E27FC236}">
              <a16:creationId xmlns:a16="http://schemas.microsoft.com/office/drawing/2014/main" id="{1DF21251-93BC-2F97-2643-05F45BF3A171}"/>
            </a:ext>
          </a:extLst>
        </xdr:cNvPr>
        <xdr:cNvPicPr>
          <a:picLocks noChangeAspect="1"/>
        </xdr:cNvPicPr>
      </xdr:nvPicPr>
      <xdr:blipFill>
        <a:blip xmlns:r="http://schemas.openxmlformats.org/officeDocument/2006/relationships" r:embed="rId7"/>
        <a:stretch>
          <a:fillRect/>
        </a:stretch>
      </xdr:blipFill>
      <xdr:spPr>
        <a:xfrm>
          <a:off x="12550587" y="30558441"/>
          <a:ext cx="6335009" cy="36581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7</xdr:row>
      <xdr:rowOff>95250</xdr:rowOff>
    </xdr:from>
    <xdr:to>
      <xdr:col>4</xdr:col>
      <xdr:colOff>1689652</xdr:colOff>
      <xdr:row>33</xdr:row>
      <xdr:rowOff>109851</xdr:rowOff>
    </xdr:to>
    <xdr:pic>
      <xdr:nvPicPr>
        <xdr:cNvPr id="2" name="Picture 1">
          <a:extLst>
            <a:ext uri="{FF2B5EF4-FFF2-40B4-BE49-F238E27FC236}">
              <a16:creationId xmlns:a16="http://schemas.microsoft.com/office/drawing/2014/main" id="{57EEDABA-7AF0-B9ED-0285-9255DD4F0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643" y="1428750"/>
          <a:ext cx="6646769" cy="5693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1367118</xdr:colOff>
      <xdr:row>9</xdr:row>
      <xdr:rowOff>228600</xdr:rowOff>
    </xdr:from>
    <xdr:to>
      <xdr:col>12</xdr:col>
      <xdr:colOff>571500</xdr:colOff>
      <xdr:row>17</xdr:row>
      <xdr:rowOff>33618</xdr:rowOff>
    </xdr:to>
    <xdr:cxnSp macro="">
      <xdr:nvCxnSpPr>
        <xdr:cNvPr id="4" name="Straight Arrow Connector 3">
          <a:extLst>
            <a:ext uri="{FF2B5EF4-FFF2-40B4-BE49-F238E27FC236}">
              <a16:creationId xmlns:a16="http://schemas.microsoft.com/office/drawing/2014/main" id="{13DF481E-ED33-858D-6183-FA9D84FDF96E}"/>
            </a:ext>
          </a:extLst>
        </xdr:cNvPr>
        <xdr:cNvCxnSpPr/>
      </xdr:nvCxnSpPr>
      <xdr:spPr>
        <a:xfrm flipV="1">
          <a:off x="2577353" y="1943100"/>
          <a:ext cx="10208559" cy="16203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705970</xdr:colOff>
      <xdr:row>14</xdr:row>
      <xdr:rowOff>201706</xdr:rowOff>
    </xdr:from>
    <xdr:to>
      <xdr:col>12</xdr:col>
      <xdr:colOff>593912</xdr:colOff>
      <xdr:row>18</xdr:row>
      <xdr:rowOff>168088</xdr:rowOff>
    </xdr:to>
    <xdr:cxnSp macro="">
      <xdr:nvCxnSpPr>
        <xdr:cNvPr id="6" name="Straight Arrow Connector 5">
          <a:extLst>
            <a:ext uri="{FF2B5EF4-FFF2-40B4-BE49-F238E27FC236}">
              <a16:creationId xmlns:a16="http://schemas.microsoft.com/office/drawing/2014/main" id="{61D5559A-A61E-7F7D-6BA5-6643781A70B2}"/>
            </a:ext>
          </a:extLst>
        </xdr:cNvPr>
        <xdr:cNvCxnSpPr/>
      </xdr:nvCxnSpPr>
      <xdr:spPr>
        <a:xfrm flipV="1">
          <a:off x="3966882" y="3014382"/>
          <a:ext cx="8841442" cy="874059"/>
        </a:xfrm>
        <a:prstGeom prst="straightConnector1">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605118</xdr:colOff>
      <xdr:row>19</xdr:row>
      <xdr:rowOff>235323</xdr:rowOff>
    </xdr:from>
    <xdr:to>
      <xdr:col>12</xdr:col>
      <xdr:colOff>571500</xdr:colOff>
      <xdr:row>24</xdr:row>
      <xdr:rowOff>1</xdr:rowOff>
    </xdr:to>
    <xdr:cxnSp macro="">
      <xdr:nvCxnSpPr>
        <xdr:cNvPr id="8" name="Straight Arrow Connector 7">
          <a:extLst>
            <a:ext uri="{FF2B5EF4-FFF2-40B4-BE49-F238E27FC236}">
              <a16:creationId xmlns:a16="http://schemas.microsoft.com/office/drawing/2014/main" id="{111AC33E-FD99-F817-7929-03D212B73629}"/>
            </a:ext>
          </a:extLst>
        </xdr:cNvPr>
        <xdr:cNvCxnSpPr/>
      </xdr:nvCxnSpPr>
      <xdr:spPr>
        <a:xfrm flipV="1">
          <a:off x="3866030" y="4146176"/>
          <a:ext cx="8919882" cy="8628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1669676</xdr:colOff>
      <xdr:row>24</xdr:row>
      <xdr:rowOff>212912</xdr:rowOff>
    </xdr:from>
    <xdr:to>
      <xdr:col>13</xdr:col>
      <xdr:colOff>11206</xdr:colOff>
      <xdr:row>25</xdr:row>
      <xdr:rowOff>78441</xdr:rowOff>
    </xdr:to>
    <xdr:cxnSp macro="">
      <xdr:nvCxnSpPr>
        <xdr:cNvPr id="13" name="Straight Arrow Connector 12">
          <a:extLst>
            <a:ext uri="{FF2B5EF4-FFF2-40B4-BE49-F238E27FC236}">
              <a16:creationId xmlns:a16="http://schemas.microsoft.com/office/drawing/2014/main" id="{123F0195-3FF0-BADD-AE65-5708ECB7FEC6}"/>
            </a:ext>
          </a:extLst>
        </xdr:cNvPr>
        <xdr:cNvCxnSpPr/>
      </xdr:nvCxnSpPr>
      <xdr:spPr>
        <a:xfrm flipV="1">
          <a:off x="2879911" y="5221941"/>
          <a:ext cx="9950824" cy="201706"/>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editAs="oneCell">
    <xdr:from>
      <xdr:col>5</xdr:col>
      <xdr:colOff>54429</xdr:colOff>
      <xdr:row>63</xdr:row>
      <xdr:rowOff>557893</xdr:rowOff>
    </xdr:from>
    <xdr:to>
      <xdr:col>12</xdr:col>
      <xdr:colOff>547186</xdr:colOff>
      <xdr:row>80</xdr:row>
      <xdr:rowOff>10980</xdr:rowOff>
    </xdr:to>
    <xdr:pic>
      <xdr:nvPicPr>
        <xdr:cNvPr id="21" name="Picture 20">
          <a:extLst>
            <a:ext uri="{FF2B5EF4-FFF2-40B4-BE49-F238E27FC236}">
              <a16:creationId xmlns:a16="http://schemas.microsoft.com/office/drawing/2014/main" id="{CF1828CD-7F44-F8F4-C9F3-053F79DC8E3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055429" y="15539357"/>
          <a:ext cx="6517822" cy="3657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54429</xdr:colOff>
      <xdr:row>83</xdr:row>
      <xdr:rowOff>784914</xdr:rowOff>
    </xdr:from>
    <xdr:to>
      <xdr:col>12</xdr:col>
      <xdr:colOff>207007</xdr:colOff>
      <xdr:row>99</xdr:row>
      <xdr:rowOff>30341</xdr:rowOff>
    </xdr:to>
    <xdr:pic>
      <xdr:nvPicPr>
        <xdr:cNvPr id="22" name="Picture 21">
          <a:extLst>
            <a:ext uri="{FF2B5EF4-FFF2-40B4-BE49-F238E27FC236}">
              <a16:creationId xmlns:a16="http://schemas.microsoft.com/office/drawing/2014/main" id="{8A570B64-9718-F21C-2A91-2B3CF5E9782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55429" y="20787414"/>
          <a:ext cx="6177643" cy="34636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40823</xdr:colOff>
      <xdr:row>104</xdr:row>
      <xdr:rowOff>27215</xdr:rowOff>
    </xdr:from>
    <xdr:to>
      <xdr:col>12</xdr:col>
      <xdr:colOff>88832</xdr:colOff>
      <xdr:row>118</xdr:row>
      <xdr:rowOff>157047</xdr:rowOff>
    </xdr:to>
    <xdr:pic>
      <xdr:nvPicPr>
        <xdr:cNvPr id="23" name="Picture 22" descr="A white background with red text&#10;&#10;Description automatically generated">
          <a:extLst>
            <a:ext uri="{FF2B5EF4-FFF2-40B4-BE49-F238E27FC236}">
              <a16:creationId xmlns:a16="http://schemas.microsoft.com/office/drawing/2014/main" id="{2A1F36E0-47EB-3B24-66A5-1F20096A2AB4}"/>
            </a:ext>
          </a:extLst>
        </xdr:cNvPr>
        <xdr:cNvPicPr>
          <a:picLocks noChangeAspect="1"/>
        </xdr:cNvPicPr>
      </xdr:nvPicPr>
      <xdr:blipFill>
        <a:blip xmlns:r="http://schemas.openxmlformats.org/officeDocument/2006/relationships" r:embed="rId4"/>
        <a:stretch>
          <a:fillRect/>
        </a:stretch>
      </xdr:blipFill>
      <xdr:spPr>
        <a:xfrm>
          <a:off x="8041823" y="25839965"/>
          <a:ext cx="6073666" cy="3368332"/>
        </a:xfrm>
        <a:prstGeom prst="rect">
          <a:avLst/>
        </a:prstGeom>
      </xdr:spPr>
    </xdr:pic>
    <xdr:clientData/>
  </xdr:twoCellAnchor>
  <xdr:twoCellAnchor editAs="oneCell">
    <xdr:from>
      <xdr:col>5</xdr:col>
      <xdr:colOff>78443</xdr:colOff>
      <xdr:row>124</xdr:row>
      <xdr:rowOff>2</xdr:rowOff>
    </xdr:from>
    <xdr:to>
      <xdr:col>12</xdr:col>
      <xdr:colOff>278845</xdr:colOff>
      <xdr:row>134</xdr:row>
      <xdr:rowOff>145677</xdr:rowOff>
    </xdr:to>
    <xdr:pic>
      <xdr:nvPicPr>
        <xdr:cNvPr id="24" name="Picture 23">
          <a:extLst>
            <a:ext uri="{FF2B5EF4-FFF2-40B4-BE49-F238E27FC236}">
              <a16:creationId xmlns:a16="http://schemas.microsoft.com/office/drawing/2014/main" id="{A5151EAB-5085-4B15-3656-C7C85D6F3C5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057031" y="30726531"/>
          <a:ext cx="6153430" cy="21515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284151</xdr:colOff>
      <xdr:row>146</xdr:row>
      <xdr:rowOff>174491</xdr:rowOff>
    </xdr:from>
    <xdr:to>
      <xdr:col>13</xdr:col>
      <xdr:colOff>303117</xdr:colOff>
      <xdr:row>156</xdr:row>
      <xdr:rowOff>81643</xdr:rowOff>
    </xdr:to>
    <xdr:pic>
      <xdr:nvPicPr>
        <xdr:cNvPr id="3" name="Picture 2">
          <a:extLst>
            <a:ext uri="{FF2B5EF4-FFF2-40B4-BE49-F238E27FC236}">
              <a16:creationId xmlns:a16="http://schemas.microsoft.com/office/drawing/2014/main" id="{B71C537F-BC0F-6259-7BD0-14D5633B2AA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85151" y="36410312"/>
          <a:ext cx="6656353" cy="2383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38100</xdr:colOff>
      <xdr:row>186</xdr:row>
      <xdr:rowOff>9525</xdr:rowOff>
    </xdr:from>
    <xdr:to>
      <xdr:col>24</xdr:col>
      <xdr:colOff>267157</xdr:colOff>
      <xdr:row>190</xdr:row>
      <xdr:rowOff>104899</xdr:rowOff>
    </xdr:to>
    <xdr:pic>
      <xdr:nvPicPr>
        <xdr:cNvPr id="5" name="Picture 4" descr="A close up of a sign&#10;&#10;Description automatically generated">
          <a:extLst>
            <a:ext uri="{FF2B5EF4-FFF2-40B4-BE49-F238E27FC236}">
              <a16:creationId xmlns:a16="http://schemas.microsoft.com/office/drawing/2014/main" id="{9AE8BBE8-D438-8557-CB0A-6B7A98BD5FEF}"/>
            </a:ext>
          </a:extLst>
        </xdr:cNvPr>
        <xdr:cNvPicPr>
          <a:picLocks noChangeAspect="1"/>
        </xdr:cNvPicPr>
      </xdr:nvPicPr>
      <xdr:blipFill>
        <a:blip xmlns:r="http://schemas.openxmlformats.org/officeDocument/2006/relationships" r:embed="rId7"/>
        <a:stretch>
          <a:fillRect/>
        </a:stretch>
      </xdr:blipFill>
      <xdr:spPr>
        <a:xfrm>
          <a:off x="18830925" y="44967525"/>
          <a:ext cx="3277057" cy="885949"/>
        </a:xfrm>
        <a:prstGeom prst="rect">
          <a:avLst/>
        </a:prstGeom>
      </xdr:spPr>
    </xdr:pic>
    <xdr:clientData/>
  </xdr:twoCellAnchor>
  <xdr:twoCellAnchor>
    <xdr:from>
      <xdr:col>11</xdr:col>
      <xdr:colOff>257175</xdr:colOff>
      <xdr:row>193</xdr:row>
      <xdr:rowOff>147637</xdr:rowOff>
    </xdr:from>
    <xdr:to>
      <xdr:col>18</xdr:col>
      <xdr:colOff>104775</xdr:colOff>
      <xdr:row>208</xdr:row>
      <xdr:rowOff>4762</xdr:rowOff>
    </xdr:to>
    <xdr:graphicFrame macro="">
      <xdr:nvGraphicFramePr>
        <xdr:cNvPr id="7" name="Chart 6">
          <a:extLst>
            <a:ext uri="{FF2B5EF4-FFF2-40B4-BE49-F238E27FC236}">
              <a16:creationId xmlns:a16="http://schemas.microsoft.com/office/drawing/2014/main" id="{7849467F-BF19-FE63-13BE-7C7AC6DF8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503465</xdr:colOff>
      <xdr:row>163</xdr:row>
      <xdr:rowOff>190500</xdr:rowOff>
    </xdr:from>
    <xdr:to>
      <xdr:col>13</xdr:col>
      <xdr:colOff>500743</xdr:colOff>
      <xdr:row>183</xdr:row>
      <xdr:rowOff>70758</xdr:rowOff>
    </xdr:to>
    <xdr:pic>
      <xdr:nvPicPr>
        <xdr:cNvPr id="10" name="Picture 9">
          <a:extLst>
            <a:ext uri="{FF2B5EF4-FFF2-40B4-BE49-F238E27FC236}">
              <a16:creationId xmlns:a16="http://schemas.microsoft.com/office/drawing/2014/main" id="{979C829C-E7A1-10FB-B40F-3AE7D9482148}"/>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837965" y="40930286"/>
          <a:ext cx="5494564" cy="41120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40A9BB-37B2-4D92-8ACF-E125732DBC74}" name="Table1" displayName="Table1" ref="A1:D13" totalsRowShown="0">
  <autoFilter ref="A1:D13" xr:uid="{C340A9BB-37B2-4D92-8ACF-E125732DBC74}"/>
  <tableColumns count="4">
    <tableColumn id="1" xr3:uid="{375A725D-7B41-481D-ABCA-19BD906386B8}" name="Period"/>
    <tableColumn id="2" xr3:uid="{AD6ADDB4-49D9-486D-91F8-4AB0358C8115}" name="Stock Price" dataDxfId="19"/>
    <tableColumn id="3" xr3:uid="{5201DE5B-872F-4D62-8002-5B013195487F}" name="Forecasted" dataDxfId="18"/>
    <tableColumn id="4" xr3:uid="{F8056DC3-5CCB-449B-A342-A0E542874173}" name="Error" dataDxfId="17">
      <calculatedColumnFormula>Table1[[#This Row],[Forecasted]]-Table1[[#This Row],[Stock Price]]</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6DA062-72ED-4841-B5A8-F95FFC1FFC79}" name="Table13" displayName="Table13" ref="A36:D49" totalsRowShown="0">
  <autoFilter ref="A36:D49" xr:uid="{3E6DA062-72ED-4841-B5A8-F95FFC1FFC79}"/>
  <tableColumns count="4">
    <tableColumn id="1" xr3:uid="{6FF7A001-8387-4395-891F-A7CB716DE33B}" name="Period"/>
    <tableColumn id="2" xr3:uid="{144450C4-DF49-4760-B0BE-28E724255B57}" name="Stock Price"/>
    <tableColumn id="3" xr3:uid="{BE7E33B1-409F-4A52-A9F9-BA969172D5C1}" name="Forecasted"/>
    <tableColumn id="4" xr3:uid="{FC197D4F-4651-4B31-8BA8-23FEAFE21FA8}" name="squares of the errors" dataDxfId="16">
      <calculatedColumnFormula>(Table13[[#This Row],[Forecasted]]-Table13[[#This Row],[Stock Price]])^2</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18487E-7308-4E7B-9690-5DCC1F2D4DE4}" name="Table135" displayName="Table135" ref="A65:D78" totalsRowShown="0">
  <autoFilter ref="A65:D78" xr:uid="{C718487E-7308-4E7B-9690-5DCC1F2D4DE4}"/>
  <tableColumns count="4">
    <tableColumn id="1" xr3:uid="{57603B9E-DD62-4526-8E80-212AAAC75843}" name="Period"/>
    <tableColumn id="2" xr3:uid="{7F6CE427-624D-4DFE-B1C6-F195FC4D16E7}" name="Stock Price"/>
    <tableColumn id="3" xr3:uid="{00A6200D-E122-4AFD-B6D1-472292450BB3}" name="Forecasted"/>
    <tableColumn id="4" xr3:uid="{0CB9D40A-55E4-4156-9271-927306075443}" name="Mean Square Error" dataDxfId="15">
      <calculatedColumnFormula>(Table135[[#This Row],[Forecasted]]-Table135[[#This Row],[Stock Price]])^2</calculatedColumnFormula>
    </tableColumn>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B423A01-41C9-4B81-A81A-C963BE9B4F25}" name="Table16" displayName="Table16" ref="A93:D106" totalsRowShown="0">
  <autoFilter ref="A93:D106" xr:uid="{1B423A01-41C9-4B81-A81A-C963BE9B4F25}"/>
  <tableColumns count="4">
    <tableColumn id="1" xr3:uid="{BA307912-1642-410E-BD90-4EA72398081F}" name="Period"/>
    <tableColumn id="2" xr3:uid="{36452FD6-1154-46B7-BE9B-74655CE61821}" name="Stock Price"/>
    <tableColumn id="3" xr3:uid="{985AF54F-1DBC-4A64-BDF9-551ED7CAB0FC}" name="Forecasted"/>
    <tableColumn id="4" xr3:uid="{982A203C-EA33-4E61-8B4A-8097B67A3686}" name="absolute error" dataDxfId="14">
      <calculatedColumnFormula>ABS(Table16[[#This Row],[Forecasted]]-Table16[[#This Row],[Stock Price]])</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F83D92-9EF2-4C3C-9E6C-C3EEF441C705}" name="Table167" displayName="Table167" ref="A113:E125" totalsRowShown="0">
  <autoFilter ref="A113:E125" xr:uid="{D8F83D92-9EF2-4C3C-9E6C-C3EEF441C705}"/>
  <tableColumns count="5">
    <tableColumn id="1" xr3:uid="{275C6E6A-2B73-444C-BC41-529DF4FD65E5}" name="Period"/>
    <tableColumn id="2" xr3:uid="{B82A61E8-67C1-499F-8FDC-280E09129270}" name="Stock Price" dataDxfId="13"/>
    <tableColumn id="3" xr3:uid="{19F54676-703D-45BD-94BD-C2827B80F340}" name="Forecasted" dataDxfId="12"/>
    <tableColumn id="4" xr3:uid="{72029048-2855-4A0C-A9CE-E796FD9AD94E}" name="Mütləq xəta" dataDxfId="11">
      <calculatedColumnFormula>ABS(Table167[[#This Row],[Forecasted]]-Table167[[#This Row],[Stock Price]])</calculatedColumnFormula>
    </tableColumn>
    <tableColumn id="5" xr3:uid="{CF745910-1375-47B8-82CE-E36A75FE9461}" name="Mutləq xətanin həqiqi dəyər nisbəti ">
      <calculatedColumnFormula>Table167[[#This Row],[Mütləq xəta]]/Table167[[#This Row],[Stock Price]]</calculatedColumnFormula>
    </tableColumn>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2D6240-9474-4860-B1B5-20BED8FA708A}" name="Table8" displayName="Table8" ref="A146:F158" totalsRowShown="0" headerRowDxfId="10" tableBorderDxfId="9">
  <autoFilter ref="A146:F158" xr:uid="{C22D6240-9474-4860-B1B5-20BED8FA708A}"/>
  <tableColumns count="6">
    <tableColumn id="1" xr3:uid="{470C1625-3E57-419F-9B21-F8B4AFE6BC2F}" name="Period" dataDxfId="8"/>
    <tableColumn id="2" xr3:uid="{D7F6F8A7-5EC3-4F41-8989-B1ACD6902AA6}" name="Stock Price" dataDxfId="7"/>
    <tableColumn id="3" xr3:uid="{30149B11-0330-4289-9A18-BA08E20DFA7E}" name="Forecasted" dataDxfId="6"/>
    <tableColumn id="4" xr3:uid="{3EF4EBD7-638D-4A43-811B-1E866A30CF6A}" name="Xətalarin Kvadratlari " dataDxfId="5">
      <calculatedColumnFormula>(B147-C147)^2</calculatedColumnFormula>
    </tableColumn>
    <tableColumn id="5" xr3:uid="{FF38A45E-2817-4971-B86A-62C44F4CA825}" name="Sum of Squares of Residuals)" dataDxfId="4">
      <calculatedColumnFormula>(Table8[[#This Row],[Stock Price]]-$B$160)^2</calculatedColumnFormula>
    </tableColumn>
    <tableColumn id="8" xr3:uid="{F807E046-3126-42E2-9067-0B96BD55EECE}" name="Average">
      <calculatedColumnFormula>AVERAGE(Table8[Stock Price])</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BBAF6D-79D3-4938-BAF4-9F8EFE7DE6E1}" name="Table3" displayName="Table3" ref="B187:F230" totalsRowShown="0">
  <autoFilter ref="B187:F230" xr:uid="{45BBAF6D-79D3-4938-BAF4-9F8EFE7DE6E1}"/>
  <tableColumns count="5">
    <tableColumn id="1" xr3:uid="{384D5C89-6CCA-4E05-9365-225470A8633B}" name="Partient_ID"/>
    <tableColumn id="2" xr3:uid="{4C229798-ED55-42DA-A102-03C468F2CB63}" name="Disease"/>
    <tableColumn id="3" xr3:uid="{7B6B05EC-C568-4647-BA06-C823160F9AAB}" name="Probablity_disease"/>
    <tableColumn id="4" xr3:uid="{51C0FA72-1E30-48EA-823E-9738C4F7DD2D}" name="Prediction">
      <calculatedColumnFormula>IF(D188&gt;$F$188,1,0)</calculatedColumnFormula>
    </tableColumn>
    <tableColumn id="5" xr3:uid="{EBB23AA2-22FA-4A20-8EB7-8822557BA353}" name="Threshold"/>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87273E1-182B-4632-B155-1FC95D2BA8A5}" name="Table10" displayName="Table10" ref="I187:K188" totalsRowShown="0">
  <autoFilter ref="I187:K188" xr:uid="{F87273E1-182B-4632-B155-1FC95D2BA8A5}"/>
  <tableColumns count="3">
    <tableColumn id="1" xr3:uid="{0142A883-936B-49CE-9BDC-7DEC7EC58505}" name="Postive ">
      <calculatedColumnFormula>SUM(Table3[Disease])</calculatedColumnFormula>
    </tableColumn>
    <tableColumn id="2" xr3:uid="{7C2A95FB-3ADC-4407-BB00-2E1B60FCA423}" name="Negative">
      <calculatedColumnFormula>COUNTIF(Table3[Disease],0)</calculatedColumnFormula>
    </tableColumn>
    <tableColumn id="3" xr3:uid="{DCC87A4C-53AC-4584-878F-A4465B26A2ED}" name="Postive_Reat">
      <calculatedColumnFormula>I188/(I188+J188)</calculatedColumnFormula>
    </tableColumn>
  </tableColumns>
  <tableStyleInfo name="TableStyleDark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E40DF5-4EBD-44C1-89F4-6EA02AD7180B}" name="Table11" displayName="Table11" ref="I196:K203" totalsRowShown="0" dataDxfId="3">
  <autoFilter ref="I196:K203" xr:uid="{14E40DF5-4EBD-44C1-89F4-6EA02AD7180B}"/>
  <tableColumns count="3">
    <tableColumn id="1" xr3:uid="{BA0C1441-CE9B-4547-945C-1D27EE9AD97F}" name="Threshold" dataDxfId="2"/>
    <tableColumn id="2" xr3:uid="{3078D12B-99ED-4424-B135-25D866C07E85}" name="Recall (TPR)" dataDxfId="1"/>
    <tableColumn id="3" xr3:uid="{68BFAD06-EDF1-44A3-8DEC-F18AC86F499A}" name="FPR"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2.xm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D07A2-059C-4995-AF9D-F2A8CB132159}">
  <dimension ref="A1:AA176"/>
  <sheetViews>
    <sheetView tabSelected="1" zoomScale="130" zoomScaleNormal="130" workbookViewId="0">
      <selection activeCell="C18" sqref="C18"/>
    </sheetView>
  </sheetViews>
  <sheetFormatPr defaultRowHeight="15" x14ac:dyDescent="0.25"/>
  <cols>
    <col min="1" max="1" width="35.85546875" customWidth="1"/>
    <col min="2" max="2" width="21.85546875" customWidth="1"/>
    <col min="3" max="3" width="47.7109375" customWidth="1"/>
    <col min="4" max="4" width="27.28515625" style="7" customWidth="1"/>
    <col min="5" max="5" width="38.28515625" customWidth="1"/>
    <col min="6" max="6" width="27.7109375" customWidth="1"/>
    <col min="7" max="7" width="71" customWidth="1"/>
    <col min="10" max="10" width="50.28515625" customWidth="1"/>
    <col min="13" max="13" width="17.85546875" customWidth="1"/>
    <col min="14" max="14" width="22.85546875" customWidth="1"/>
  </cols>
  <sheetData>
    <row r="1" spans="1:12" x14ac:dyDescent="0.25">
      <c r="A1" t="s">
        <v>0</v>
      </c>
      <c r="B1" s="12" t="s">
        <v>1</v>
      </c>
      <c r="C1" s="11" t="s">
        <v>2</v>
      </c>
      <c r="D1" s="7" t="s">
        <v>3</v>
      </c>
    </row>
    <row r="2" spans="1:12" x14ac:dyDescent="0.25">
      <c r="A2" t="s">
        <v>4</v>
      </c>
      <c r="B2" s="12">
        <v>35</v>
      </c>
      <c r="C2" s="11">
        <v>30</v>
      </c>
      <c r="D2" s="7">
        <f>Table1[[#This Row],[Forecasted]]-Table1[[#This Row],[Stock Price]]</f>
        <v>-5</v>
      </c>
    </row>
    <row r="3" spans="1:12" x14ac:dyDescent="0.25">
      <c r="A3" t="s">
        <v>5</v>
      </c>
      <c r="B3" s="12">
        <v>35</v>
      </c>
      <c r="C3" s="11">
        <v>31</v>
      </c>
      <c r="D3" s="7">
        <f>Table1[[#This Row],[Forecasted]]-Table1[[#This Row],[Stock Price]]</f>
        <v>-4</v>
      </c>
    </row>
    <row r="4" spans="1:12" x14ac:dyDescent="0.25">
      <c r="A4" t="s">
        <v>15</v>
      </c>
      <c r="B4" s="12">
        <v>10</v>
      </c>
      <c r="C4" s="11">
        <v>30</v>
      </c>
      <c r="D4" s="7">
        <f>Table1[[#This Row],[Forecasted]]-Table1[[#This Row],[Stock Price]]</f>
        <v>20</v>
      </c>
    </row>
    <row r="5" spans="1:12" x14ac:dyDescent="0.25">
      <c r="A5" t="s">
        <v>6</v>
      </c>
      <c r="B5" s="12">
        <v>5</v>
      </c>
      <c r="C5" s="11">
        <v>10</v>
      </c>
      <c r="D5" s="7">
        <f>Table1[[#This Row],[Forecasted]]-Table1[[#This Row],[Stock Price]]</f>
        <v>5</v>
      </c>
    </row>
    <row r="6" spans="1:12" x14ac:dyDescent="0.25">
      <c r="A6" t="s">
        <v>111</v>
      </c>
      <c r="B6" s="12">
        <v>8</v>
      </c>
      <c r="C6" s="11">
        <v>12</v>
      </c>
      <c r="D6" s="7">
        <f>Table1[[#This Row],[Forecasted]]-Table1[[#This Row],[Stock Price]]</f>
        <v>4</v>
      </c>
    </row>
    <row r="7" spans="1:12" x14ac:dyDescent="0.25">
      <c r="A7" t="s">
        <v>8</v>
      </c>
      <c r="B7" s="12">
        <v>10</v>
      </c>
      <c r="C7" s="11">
        <v>17</v>
      </c>
      <c r="D7" s="7">
        <f>Table1[[#This Row],[Forecasted]]-Table1[[#This Row],[Stock Price]]</f>
        <v>7</v>
      </c>
    </row>
    <row r="8" spans="1:12" x14ac:dyDescent="0.25">
      <c r="A8" t="s">
        <v>9</v>
      </c>
      <c r="B8" s="12">
        <v>15</v>
      </c>
      <c r="C8" s="11">
        <v>18</v>
      </c>
      <c r="D8" s="7">
        <f>Table1[[#This Row],[Forecasted]]-Table1[[#This Row],[Stock Price]]</f>
        <v>3</v>
      </c>
    </row>
    <row r="9" spans="1:12" x14ac:dyDescent="0.25">
      <c r="A9" t="s">
        <v>10</v>
      </c>
      <c r="B9" s="12">
        <v>20</v>
      </c>
      <c r="C9" s="11">
        <v>27</v>
      </c>
      <c r="D9" s="7">
        <f>Table1[[#This Row],[Forecasted]]-Table1[[#This Row],[Stock Price]]</f>
        <v>7</v>
      </c>
    </row>
    <row r="10" spans="1:12" x14ac:dyDescent="0.25">
      <c r="A10" t="s">
        <v>11</v>
      </c>
      <c r="B10" s="12">
        <v>23</v>
      </c>
      <c r="C10" s="11">
        <v>29</v>
      </c>
      <c r="D10" s="7">
        <f>Table1[[#This Row],[Forecasted]]-Table1[[#This Row],[Stock Price]]</f>
        <v>6</v>
      </c>
    </row>
    <row r="11" spans="1:12" x14ac:dyDescent="0.25">
      <c r="A11" t="s">
        <v>12</v>
      </c>
      <c r="B11" s="12">
        <v>21</v>
      </c>
      <c r="C11" s="11">
        <v>24</v>
      </c>
      <c r="D11" s="7">
        <f>Table1[[#This Row],[Forecasted]]-Table1[[#This Row],[Stock Price]]</f>
        <v>3</v>
      </c>
    </row>
    <row r="12" spans="1:12" x14ac:dyDescent="0.25">
      <c r="A12" t="s">
        <v>13</v>
      </c>
      <c r="B12" s="12">
        <v>22</v>
      </c>
      <c r="C12" s="11">
        <v>23</v>
      </c>
      <c r="D12" s="7">
        <f>Table1[[#This Row],[Forecasted]]-Table1[[#This Row],[Stock Price]]</f>
        <v>1</v>
      </c>
    </row>
    <row r="13" spans="1:12" x14ac:dyDescent="0.25">
      <c r="A13" t="s">
        <v>14</v>
      </c>
      <c r="B13" s="12">
        <v>25</v>
      </c>
      <c r="C13" s="11">
        <v>22</v>
      </c>
      <c r="D13" s="7">
        <f>Table1[[#This Row],[Forecasted]]-Table1[[#This Row],[Stock Price]]</f>
        <v>-3</v>
      </c>
    </row>
    <row r="14" spans="1:12" ht="19.899999999999999" customHeight="1" x14ac:dyDescent="0.25"/>
    <row r="15" spans="1:12" ht="37.5" customHeight="1" x14ac:dyDescent="0.4">
      <c r="A15" s="16"/>
      <c r="B15" s="16"/>
      <c r="C15" s="17"/>
      <c r="D15" s="18"/>
      <c r="F15" s="57" t="s">
        <v>33</v>
      </c>
      <c r="G15" s="49"/>
      <c r="H15" s="49"/>
      <c r="I15" s="49"/>
      <c r="J15" s="49"/>
      <c r="K15" s="49"/>
      <c r="L15" s="49"/>
    </row>
    <row r="16" spans="1:12" ht="24" customHeight="1" x14ac:dyDescent="0.25">
      <c r="F16" s="49"/>
      <c r="G16" s="49"/>
      <c r="H16" s="49"/>
      <c r="I16" s="49"/>
      <c r="J16" s="49"/>
      <c r="K16" s="49"/>
      <c r="L16" s="49"/>
    </row>
    <row r="17" spans="1:12" ht="24" customHeight="1" x14ac:dyDescent="0.25">
      <c r="F17" s="53" t="s">
        <v>34</v>
      </c>
      <c r="G17" s="49"/>
      <c r="H17" s="49"/>
      <c r="I17" s="49"/>
      <c r="J17" s="49"/>
      <c r="K17" s="49"/>
      <c r="L17" s="49"/>
    </row>
    <row r="18" spans="1:12" ht="21" customHeight="1" x14ac:dyDescent="0.25">
      <c r="F18" s="49"/>
      <c r="G18" s="49"/>
      <c r="H18" s="49"/>
      <c r="I18" s="49"/>
      <c r="J18" s="49"/>
      <c r="K18" s="49"/>
      <c r="L18" s="49"/>
    </row>
    <row r="19" spans="1:12" ht="24" hidden="1" customHeight="1" x14ac:dyDescent="0.25">
      <c r="F19" s="49"/>
      <c r="G19" s="49"/>
      <c r="H19" s="49"/>
      <c r="I19" s="49"/>
      <c r="J19" s="49"/>
      <c r="K19" s="49"/>
      <c r="L19" s="49"/>
    </row>
    <row r="20" spans="1:12" ht="24" customHeight="1" x14ac:dyDescent="0.25"/>
    <row r="21" spans="1:12" ht="24" customHeight="1" x14ac:dyDescent="0.25"/>
    <row r="22" spans="1:12" ht="24" customHeight="1" x14ac:dyDescent="0.25"/>
    <row r="23" spans="1:12" ht="21" customHeight="1" x14ac:dyDescent="0.25"/>
    <row r="31" spans="1:12" s="61" customFormat="1" ht="55.5" customHeight="1" x14ac:dyDescent="0.25">
      <c r="A31" s="61" t="s">
        <v>22</v>
      </c>
    </row>
    <row r="32" spans="1:12" s="61" customFormat="1" ht="15" hidden="1" customHeight="1" x14ac:dyDescent="0.25"/>
    <row r="33" spans="1:18" s="61" customFormat="1" ht="15" hidden="1" customHeight="1" x14ac:dyDescent="0.25"/>
    <row r="34" spans="1:18" x14ac:dyDescent="0.25">
      <c r="A34" s="58" t="s">
        <v>36</v>
      </c>
      <c r="B34" s="59"/>
      <c r="C34" s="59"/>
      <c r="D34" s="59"/>
      <c r="E34" s="59"/>
      <c r="F34" s="59"/>
      <c r="G34" s="59"/>
      <c r="H34" s="59"/>
      <c r="I34" s="59"/>
      <c r="J34" s="59"/>
      <c r="K34" s="59"/>
      <c r="L34" s="59"/>
      <c r="M34" s="59"/>
      <c r="N34" s="59"/>
      <c r="O34" s="59"/>
      <c r="P34" s="59"/>
      <c r="Q34" s="59"/>
    </row>
    <row r="35" spans="1:18" x14ac:dyDescent="0.25">
      <c r="A35" s="59"/>
      <c r="B35" s="59"/>
      <c r="C35" s="59"/>
      <c r="D35" s="59"/>
      <c r="E35" s="59"/>
      <c r="F35" s="59"/>
      <c r="G35" s="59"/>
      <c r="H35" s="59"/>
      <c r="I35" s="59"/>
      <c r="J35" s="59"/>
      <c r="K35" s="59"/>
      <c r="L35" s="59"/>
      <c r="M35" s="59"/>
      <c r="N35" s="59"/>
      <c r="O35" s="59"/>
      <c r="P35" s="59"/>
      <c r="Q35" s="59"/>
    </row>
    <row r="36" spans="1:18" x14ac:dyDescent="0.25">
      <c r="A36" t="s">
        <v>0</v>
      </c>
      <c r="B36" t="s">
        <v>1</v>
      </c>
      <c r="C36" t="s">
        <v>2</v>
      </c>
      <c r="D36" s="7" t="s">
        <v>38</v>
      </c>
    </row>
    <row r="37" spans="1:18" x14ac:dyDescent="0.25">
      <c r="A37" t="s">
        <v>4</v>
      </c>
      <c r="B37">
        <v>35</v>
      </c>
      <c r="C37">
        <v>30</v>
      </c>
      <c r="D37" s="7">
        <f>(Table13[[#This Row],[Forecasted]]-Table13[[#This Row],[Stock Price]])^2</f>
        <v>25</v>
      </c>
      <c r="M37" s="49"/>
      <c r="N37" s="49"/>
      <c r="O37" s="49"/>
      <c r="P37" s="49"/>
      <c r="Q37" s="49"/>
      <c r="R37" s="49"/>
    </row>
    <row r="38" spans="1:18" x14ac:dyDescent="0.25">
      <c r="A38" t="s">
        <v>5</v>
      </c>
      <c r="B38">
        <v>35</v>
      </c>
      <c r="C38">
        <v>31</v>
      </c>
      <c r="D38" s="7">
        <f>(Table13[[#This Row],[Forecasted]]-Table13[[#This Row],[Stock Price]])^2</f>
        <v>16</v>
      </c>
    </row>
    <row r="39" spans="1:18" x14ac:dyDescent="0.25">
      <c r="A39" t="s">
        <v>15</v>
      </c>
      <c r="B39">
        <v>10</v>
      </c>
      <c r="C39">
        <v>30</v>
      </c>
      <c r="D39" s="7">
        <f>(Table13[[#This Row],[Forecasted]]-Table13[[#This Row],[Stock Price]])^2</f>
        <v>400</v>
      </c>
    </row>
    <row r="40" spans="1:18" x14ac:dyDescent="0.25">
      <c r="A40" t="s">
        <v>6</v>
      </c>
      <c r="B40">
        <v>5</v>
      </c>
      <c r="C40">
        <v>10</v>
      </c>
      <c r="D40" s="7">
        <f>(Table13[[#This Row],[Forecasted]]-Table13[[#This Row],[Stock Price]])^2</f>
        <v>25</v>
      </c>
    </row>
    <row r="41" spans="1:18" x14ac:dyDescent="0.25">
      <c r="A41" t="s">
        <v>7</v>
      </c>
      <c r="B41">
        <v>8</v>
      </c>
      <c r="C41">
        <v>12</v>
      </c>
      <c r="D41" s="7">
        <f>(Table13[[#This Row],[Forecasted]]-Table13[[#This Row],[Stock Price]])^2</f>
        <v>16</v>
      </c>
    </row>
    <row r="42" spans="1:18" x14ac:dyDescent="0.25">
      <c r="A42" t="s">
        <v>8</v>
      </c>
      <c r="B42">
        <v>10</v>
      </c>
      <c r="C42">
        <v>17</v>
      </c>
      <c r="D42" s="7">
        <f>(Table13[[#This Row],[Forecasted]]-Table13[[#This Row],[Stock Price]])^2</f>
        <v>49</v>
      </c>
    </row>
    <row r="43" spans="1:18" ht="21" customHeight="1" x14ac:dyDescent="0.25">
      <c r="A43" t="s">
        <v>9</v>
      </c>
      <c r="B43">
        <v>15</v>
      </c>
      <c r="C43">
        <v>18</v>
      </c>
      <c r="D43" s="7">
        <f>(Table13[[#This Row],[Forecasted]]-Table13[[#This Row],[Stock Price]])^2</f>
        <v>9</v>
      </c>
      <c r="H43" s="60"/>
      <c r="I43" s="60"/>
      <c r="J43" s="60"/>
      <c r="K43" s="60"/>
    </row>
    <row r="44" spans="1:18" x14ac:dyDescent="0.25">
      <c r="A44" t="s">
        <v>10</v>
      </c>
      <c r="B44">
        <v>20</v>
      </c>
      <c r="C44">
        <v>27</v>
      </c>
      <c r="D44" s="7">
        <f>(Table13[[#This Row],[Forecasted]]-Table13[[#This Row],[Stock Price]])^2</f>
        <v>49</v>
      </c>
      <c r="H44" s="60"/>
      <c r="I44" s="60"/>
      <c r="J44" s="60"/>
      <c r="K44" s="60"/>
    </row>
    <row r="45" spans="1:18" x14ac:dyDescent="0.25">
      <c r="A45" t="s">
        <v>11</v>
      </c>
      <c r="B45">
        <v>23</v>
      </c>
      <c r="C45">
        <v>29</v>
      </c>
      <c r="D45" s="7">
        <f>(Table13[[#This Row],[Forecasted]]-Table13[[#This Row],[Stock Price]])^2</f>
        <v>36</v>
      </c>
      <c r="H45" s="60"/>
      <c r="I45" s="60"/>
      <c r="J45" s="60"/>
      <c r="K45" s="60"/>
    </row>
    <row r="46" spans="1:18" x14ac:dyDescent="0.25">
      <c r="A46" t="s">
        <v>12</v>
      </c>
      <c r="B46">
        <v>21</v>
      </c>
      <c r="C46">
        <v>24</v>
      </c>
      <c r="D46" s="7">
        <f>(Table13[[#This Row],[Forecasted]]-Table13[[#This Row],[Stock Price]])^2</f>
        <v>9</v>
      </c>
      <c r="H46" s="60"/>
      <c r="I46" s="60"/>
      <c r="J46" s="60"/>
      <c r="K46" s="60"/>
    </row>
    <row r="47" spans="1:18" x14ac:dyDescent="0.25">
      <c r="A47" t="s">
        <v>13</v>
      </c>
      <c r="B47">
        <v>22</v>
      </c>
      <c r="C47">
        <v>23</v>
      </c>
      <c r="D47" s="7">
        <f>(Table13[[#This Row],[Forecasted]]-Table13[[#This Row],[Stock Price]])^2</f>
        <v>1</v>
      </c>
      <c r="H47" s="60"/>
      <c r="I47" s="60"/>
      <c r="J47" s="60"/>
      <c r="K47" s="60"/>
    </row>
    <row r="48" spans="1:18" ht="15.75" thickBot="1" x14ac:dyDescent="0.3">
      <c r="A48" t="s">
        <v>14</v>
      </c>
      <c r="B48">
        <v>25</v>
      </c>
      <c r="C48">
        <v>22</v>
      </c>
      <c r="D48" s="7">
        <f>(Table13[[#This Row],[Forecasted]]-Table13[[#This Row],[Stock Price]])^2</f>
        <v>9</v>
      </c>
      <c r="H48" s="60"/>
      <c r="I48" s="60"/>
      <c r="J48" s="60"/>
      <c r="K48" s="60"/>
    </row>
    <row r="49" spans="1:18" ht="27" thickBot="1" x14ac:dyDescent="0.45">
      <c r="A49" s="20"/>
      <c r="B49" s="20"/>
      <c r="C49" s="20" t="s">
        <v>42</v>
      </c>
      <c r="D49" s="20">
        <f>AVERAGE(D37:D48)</f>
        <v>53.666666666666664</v>
      </c>
      <c r="H49" s="60"/>
      <c r="I49" s="60"/>
      <c r="J49" s="60"/>
      <c r="K49" s="60"/>
    </row>
    <row r="52" spans="1:18" ht="26.25" x14ac:dyDescent="0.4">
      <c r="A52" s="47" t="s">
        <v>17</v>
      </c>
      <c r="B52" s="47"/>
      <c r="C52" s="47"/>
      <c r="D52" s="47"/>
      <c r="E52" s="47"/>
      <c r="F52" s="47"/>
      <c r="G52" s="47"/>
      <c r="H52" s="47"/>
      <c r="I52" s="47"/>
      <c r="J52" s="47"/>
      <c r="K52" s="22"/>
      <c r="L52" s="22"/>
      <c r="M52" s="22"/>
      <c r="N52" s="22"/>
      <c r="O52" s="22"/>
      <c r="P52" s="22"/>
      <c r="Q52" s="22"/>
    </row>
    <row r="53" spans="1:18" x14ac:dyDescent="0.25">
      <c r="A53" s="49"/>
      <c r="B53" s="49"/>
      <c r="C53" s="49"/>
      <c r="D53" s="49"/>
      <c r="E53" s="49"/>
      <c r="F53" s="49"/>
    </row>
    <row r="55" spans="1:18" s="29" customFormat="1" x14ac:dyDescent="0.25">
      <c r="D55" s="30"/>
    </row>
    <row r="56" spans="1:18" s="23" customFormat="1" ht="66.75" customHeight="1" x14ac:dyDescent="0.4">
      <c r="A56" s="23" t="s">
        <v>21</v>
      </c>
    </row>
    <row r="57" spans="1:18" s="15" customFormat="1" ht="42.75" customHeight="1" x14ac:dyDescent="0.4">
      <c r="A57" s="52" t="s">
        <v>37</v>
      </c>
      <c r="B57" s="52"/>
      <c r="C57" s="52"/>
      <c r="D57" s="52"/>
      <c r="E57" s="52"/>
      <c r="F57" s="52"/>
      <c r="G57" s="52"/>
      <c r="H57" s="52"/>
      <c r="I57" s="52"/>
      <c r="J57" s="52"/>
      <c r="K57" s="52"/>
      <c r="L57" s="52"/>
      <c r="M57" s="52"/>
      <c r="N57" s="52"/>
      <c r="O57" s="52"/>
      <c r="P57" s="52"/>
      <c r="Q57" s="52"/>
      <c r="R57" s="52"/>
    </row>
    <row r="58" spans="1:18" s="49" customFormat="1" x14ac:dyDescent="0.25"/>
    <row r="65" spans="1:16" x14ac:dyDescent="0.25">
      <c r="A65" t="s">
        <v>0</v>
      </c>
      <c r="B65" t="s">
        <v>1</v>
      </c>
      <c r="C65" t="s">
        <v>2</v>
      </c>
      <c r="D65" s="7" t="s">
        <v>41</v>
      </c>
    </row>
    <row r="66" spans="1:16" x14ac:dyDescent="0.25">
      <c r="A66" t="s">
        <v>4</v>
      </c>
      <c r="B66">
        <v>35</v>
      </c>
      <c r="C66">
        <v>30</v>
      </c>
      <c r="D66" s="7">
        <f>(Table135[[#This Row],[Forecasted]]-Table135[[#This Row],[Stock Price]])^2</f>
        <v>25</v>
      </c>
    </row>
    <row r="67" spans="1:16" x14ac:dyDescent="0.25">
      <c r="A67" t="s">
        <v>5</v>
      </c>
      <c r="B67">
        <v>35</v>
      </c>
      <c r="C67">
        <v>31</v>
      </c>
      <c r="D67" s="7">
        <f>(Table135[[#This Row],[Forecasted]]-Table135[[#This Row],[Stock Price]])^2</f>
        <v>16</v>
      </c>
    </row>
    <row r="68" spans="1:16" x14ac:dyDescent="0.25">
      <c r="A68" t="s">
        <v>15</v>
      </c>
      <c r="B68">
        <v>10</v>
      </c>
      <c r="C68">
        <v>30</v>
      </c>
      <c r="D68" s="7">
        <f>(Table135[[#This Row],[Forecasted]]-Table135[[#This Row],[Stock Price]])^2</f>
        <v>400</v>
      </c>
    </row>
    <row r="69" spans="1:16" x14ac:dyDescent="0.25">
      <c r="A69" t="s">
        <v>6</v>
      </c>
      <c r="B69">
        <v>5</v>
      </c>
      <c r="C69">
        <v>10</v>
      </c>
      <c r="D69" s="7">
        <f>(Table135[[#This Row],[Forecasted]]-Table135[[#This Row],[Stock Price]])^2</f>
        <v>25</v>
      </c>
    </row>
    <row r="70" spans="1:16" x14ac:dyDescent="0.25">
      <c r="A70" t="s">
        <v>7</v>
      </c>
      <c r="B70">
        <v>8</v>
      </c>
      <c r="C70">
        <v>12</v>
      </c>
      <c r="D70" s="7">
        <f>(Table135[[#This Row],[Forecasted]]-Table135[[#This Row],[Stock Price]])^2</f>
        <v>16</v>
      </c>
    </row>
    <row r="71" spans="1:16" x14ac:dyDescent="0.25">
      <c r="A71" t="s">
        <v>8</v>
      </c>
      <c r="B71">
        <v>10</v>
      </c>
      <c r="C71">
        <v>17</v>
      </c>
      <c r="D71" s="7">
        <f>(Table135[[#This Row],[Forecasted]]-Table135[[#This Row],[Stock Price]])^2</f>
        <v>49</v>
      </c>
    </row>
    <row r="72" spans="1:16" x14ac:dyDescent="0.25">
      <c r="A72" t="s">
        <v>9</v>
      </c>
      <c r="B72">
        <v>15</v>
      </c>
      <c r="C72">
        <v>18</v>
      </c>
      <c r="D72" s="7">
        <f>(Table135[[#This Row],[Forecasted]]-Table135[[#This Row],[Stock Price]])^2</f>
        <v>9</v>
      </c>
    </row>
    <row r="73" spans="1:16" x14ac:dyDescent="0.25">
      <c r="A73" t="s">
        <v>10</v>
      </c>
      <c r="B73">
        <v>20</v>
      </c>
      <c r="C73">
        <v>27</v>
      </c>
      <c r="D73" s="7">
        <f>(Table135[[#This Row],[Forecasted]]-Table135[[#This Row],[Stock Price]])^2</f>
        <v>49</v>
      </c>
    </row>
    <row r="74" spans="1:16" x14ac:dyDescent="0.25">
      <c r="A74" t="s">
        <v>11</v>
      </c>
      <c r="B74">
        <v>23</v>
      </c>
      <c r="C74">
        <v>29</v>
      </c>
      <c r="D74" s="7">
        <f>(Table135[[#This Row],[Forecasted]]-Table135[[#This Row],[Stock Price]])^2</f>
        <v>36</v>
      </c>
    </row>
    <row r="75" spans="1:16" x14ac:dyDescent="0.25">
      <c r="A75" t="s">
        <v>12</v>
      </c>
      <c r="B75">
        <v>21</v>
      </c>
      <c r="C75">
        <v>24</v>
      </c>
      <c r="D75" s="7">
        <f>(Table135[[#This Row],[Forecasted]]-Table135[[#This Row],[Stock Price]])^2</f>
        <v>9</v>
      </c>
    </row>
    <row r="76" spans="1:16" x14ac:dyDescent="0.25">
      <c r="A76" t="s">
        <v>13</v>
      </c>
      <c r="B76">
        <v>22</v>
      </c>
      <c r="C76">
        <v>23</v>
      </c>
      <c r="D76" s="7">
        <f>(Table135[[#This Row],[Forecasted]]-Table135[[#This Row],[Stock Price]])^2</f>
        <v>1</v>
      </c>
    </row>
    <row r="77" spans="1:16" ht="15.75" thickBot="1" x14ac:dyDescent="0.3">
      <c r="A77" t="s">
        <v>14</v>
      </c>
      <c r="B77">
        <v>25</v>
      </c>
      <c r="C77">
        <v>22</v>
      </c>
      <c r="D77" s="7">
        <f>(Table135[[#This Row],[Forecasted]]-Table135[[#This Row],[Stock Price]])^2</f>
        <v>9</v>
      </c>
    </row>
    <row r="78" spans="1:16" ht="27" thickBot="1" x14ac:dyDescent="0.45">
      <c r="A78" s="21"/>
      <c r="B78" s="21"/>
      <c r="C78" s="21" t="s">
        <v>43</v>
      </c>
      <c r="D78" s="21">
        <f>SQRT(AVERAGE(D66:D77))</f>
        <v>7.32575365861197</v>
      </c>
    </row>
    <row r="80" spans="1:16" ht="21" customHeight="1" x14ac:dyDescent="0.25">
      <c r="A80" s="55" t="s">
        <v>18</v>
      </c>
      <c r="B80" s="55"/>
      <c r="C80" s="55"/>
      <c r="D80" s="55"/>
      <c r="E80" s="55"/>
      <c r="F80" s="55"/>
      <c r="G80" s="55"/>
      <c r="H80" s="55"/>
      <c r="I80" s="55"/>
      <c r="J80" s="22"/>
      <c r="K80" s="22"/>
      <c r="L80" s="22"/>
      <c r="M80" s="22"/>
      <c r="N80" s="22"/>
      <c r="O80" s="22"/>
      <c r="P80" s="22"/>
    </row>
    <row r="81" spans="1:27" ht="22.5" customHeight="1" x14ac:dyDescent="0.25">
      <c r="A81" s="56" t="s">
        <v>19</v>
      </c>
      <c r="B81" s="55"/>
      <c r="C81" s="55"/>
      <c r="D81" s="55"/>
      <c r="E81" s="55"/>
      <c r="F81" s="55"/>
      <c r="G81" s="55"/>
      <c r="H81" s="22"/>
      <c r="I81" s="22"/>
      <c r="J81" s="22"/>
      <c r="K81" s="22"/>
      <c r="L81" s="22"/>
      <c r="M81" s="22"/>
      <c r="N81" s="22"/>
      <c r="O81" s="22"/>
      <c r="P81" s="22"/>
    </row>
    <row r="84" spans="1:27" s="29" customFormat="1" x14ac:dyDescent="0.25">
      <c r="D84" s="30"/>
    </row>
    <row r="85" spans="1:27" s="23" customFormat="1" ht="51" customHeight="1" x14ac:dyDescent="0.4">
      <c r="A85" s="23" t="s">
        <v>20</v>
      </c>
    </row>
    <row r="86" spans="1:27" ht="26.25" x14ac:dyDescent="0.4">
      <c r="A86" s="52" t="s">
        <v>39</v>
      </c>
      <c r="B86" s="52"/>
      <c r="C86" s="52"/>
      <c r="D86" s="52"/>
      <c r="E86" s="52"/>
      <c r="F86" s="52"/>
      <c r="G86" s="52"/>
      <c r="H86" s="52"/>
      <c r="I86" s="52"/>
      <c r="J86" s="52"/>
      <c r="K86" s="52"/>
      <c r="L86" s="52"/>
      <c r="M86" s="52"/>
      <c r="N86" s="52"/>
    </row>
    <row r="90" spans="1:27" ht="26.25" x14ac:dyDescent="0.4">
      <c r="J90" s="53"/>
      <c r="K90" s="53"/>
      <c r="L90" s="53"/>
      <c r="M90" s="53"/>
      <c r="N90" s="53"/>
      <c r="O90" s="53"/>
      <c r="P90" s="53"/>
      <c r="Q90" s="53"/>
      <c r="R90" s="53"/>
      <c r="S90" s="53"/>
      <c r="T90" s="53"/>
      <c r="U90" s="53"/>
      <c r="V90" s="53"/>
      <c r="W90" s="53"/>
      <c r="X90" s="53"/>
      <c r="Y90" s="53"/>
      <c r="Z90" s="53"/>
      <c r="AA90" s="53"/>
    </row>
    <row r="93" spans="1:27" x14ac:dyDescent="0.25">
      <c r="A93" t="s">
        <v>0</v>
      </c>
      <c r="B93" t="s">
        <v>1</v>
      </c>
      <c r="C93" t="s">
        <v>2</v>
      </c>
      <c r="D93" s="7" t="s">
        <v>40</v>
      </c>
    </row>
    <row r="94" spans="1:27" x14ac:dyDescent="0.25">
      <c r="A94" t="s">
        <v>4</v>
      </c>
      <c r="B94">
        <v>35</v>
      </c>
      <c r="C94">
        <v>30</v>
      </c>
      <c r="D94" s="7">
        <f>ABS(Table16[[#This Row],[Forecasted]]-Table16[[#This Row],[Stock Price]])</f>
        <v>5</v>
      </c>
    </row>
    <row r="95" spans="1:27" ht="17.25" x14ac:dyDescent="0.25">
      <c r="A95" t="s">
        <v>5</v>
      </c>
      <c r="B95">
        <v>35</v>
      </c>
      <c r="C95">
        <v>31</v>
      </c>
      <c r="D95" s="7">
        <f>ABS(Table16[[#This Row],[Forecasted]]-Table16[[#This Row],[Stock Price]])</f>
        <v>4</v>
      </c>
      <c r="G95" s="4"/>
    </row>
    <row r="96" spans="1:27" ht="17.25" x14ac:dyDescent="0.25">
      <c r="A96" t="s">
        <v>15</v>
      </c>
      <c r="B96">
        <v>10</v>
      </c>
      <c r="C96">
        <v>30</v>
      </c>
      <c r="D96" s="7">
        <f>ABS(Table16[[#This Row],[Forecasted]]-Table16[[#This Row],[Stock Price]])</f>
        <v>20</v>
      </c>
      <c r="G96" s="4"/>
    </row>
    <row r="97" spans="1:10" ht="17.25" x14ac:dyDescent="0.25">
      <c r="A97" t="s">
        <v>6</v>
      </c>
      <c r="B97">
        <v>5</v>
      </c>
      <c r="C97">
        <v>10</v>
      </c>
      <c r="D97" s="7">
        <f>ABS(Table16[[#This Row],[Forecasted]]-Table16[[#This Row],[Stock Price]])</f>
        <v>5</v>
      </c>
      <c r="G97" s="4"/>
    </row>
    <row r="98" spans="1:10" ht="17.25" x14ac:dyDescent="0.25">
      <c r="A98" t="s">
        <v>7</v>
      </c>
      <c r="B98">
        <v>8</v>
      </c>
      <c r="C98">
        <v>12</v>
      </c>
      <c r="D98" s="7">
        <f>ABS(Table16[[#This Row],[Forecasted]]-Table16[[#This Row],[Stock Price]])</f>
        <v>4</v>
      </c>
      <c r="G98" s="4"/>
    </row>
    <row r="99" spans="1:10" x14ac:dyDescent="0.25">
      <c r="A99" t="s">
        <v>8</v>
      </c>
      <c r="B99">
        <v>10</v>
      </c>
      <c r="C99">
        <v>17</v>
      </c>
      <c r="D99" s="7">
        <f>ABS(Table16[[#This Row],[Forecasted]]-Table16[[#This Row],[Stock Price]])</f>
        <v>7</v>
      </c>
    </row>
    <row r="100" spans="1:10" x14ac:dyDescent="0.25">
      <c r="A100" t="s">
        <v>9</v>
      </c>
      <c r="B100">
        <v>15</v>
      </c>
      <c r="C100">
        <v>18</v>
      </c>
      <c r="D100" s="7">
        <f>ABS(Table16[[#This Row],[Forecasted]]-Table16[[#This Row],[Stock Price]])</f>
        <v>3</v>
      </c>
    </row>
    <row r="101" spans="1:10" x14ac:dyDescent="0.25">
      <c r="A101" t="s">
        <v>10</v>
      </c>
      <c r="B101">
        <v>20</v>
      </c>
      <c r="C101">
        <v>27</v>
      </c>
      <c r="D101" s="7">
        <f>ABS(Table16[[#This Row],[Forecasted]]-Table16[[#This Row],[Stock Price]])</f>
        <v>7</v>
      </c>
    </row>
    <row r="102" spans="1:10" x14ac:dyDescent="0.25">
      <c r="A102" t="s">
        <v>11</v>
      </c>
      <c r="B102">
        <v>23</v>
      </c>
      <c r="C102">
        <v>29</v>
      </c>
      <c r="D102" s="7">
        <f>ABS(Table16[[#This Row],[Forecasted]]-Table16[[#This Row],[Stock Price]])</f>
        <v>6</v>
      </c>
    </row>
    <row r="103" spans="1:10" x14ac:dyDescent="0.25">
      <c r="A103" t="s">
        <v>12</v>
      </c>
      <c r="B103">
        <v>21</v>
      </c>
      <c r="C103">
        <v>24</v>
      </c>
      <c r="D103" s="7">
        <f>ABS(Table16[[#This Row],[Forecasted]]-Table16[[#This Row],[Stock Price]])</f>
        <v>3</v>
      </c>
    </row>
    <row r="104" spans="1:10" x14ac:dyDescent="0.25">
      <c r="A104" t="s">
        <v>13</v>
      </c>
      <c r="B104">
        <v>22</v>
      </c>
      <c r="C104">
        <v>23</v>
      </c>
      <c r="D104" s="7">
        <f>ABS(Table16[[#This Row],[Forecasted]]-Table16[[#This Row],[Stock Price]])</f>
        <v>1</v>
      </c>
    </row>
    <row r="105" spans="1:10" ht="15.75" thickBot="1" x14ac:dyDescent="0.3">
      <c r="A105" t="s">
        <v>14</v>
      </c>
      <c r="B105">
        <v>25</v>
      </c>
      <c r="C105">
        <v>22</v>
      </c>
      <c r="D105" s="7">
        <f>ABS(Table16[[#This Row],[Forecasted]]-Table16[[#This Row],[Stock Price]])</f>
        <v>3</v>
      </c>
    </row>
    <row r="106" spans="1:10" s="19" customFormat="1" ht="27" thickBot="1" x14ac:dyDescent="0.45">
      <c r="A106" s="21"/>
      <c r="B106" s="21"/>
      <c r="C106" s="21" t="s">
        <v>31</v>
      </c>
      <c r="D106" s="21">
        <f>AVERAGE(D94:D105)</f>
        <v>5.666666666666667</v>
      </c>
    </row>
    <row r="107" spans="1:10" x14ac:dyDescent="0.25">
      <c r="A107" s="54"/>
      <c r="B107" s="54"/>
      <c r="C107" s="54"/>
      <c r="D107" s="54"/>
      <c r="E107" s="54"/>
      <c r="F107" s="54"/>
      <c r="G107" s="54"/>
    </row>
    <row r="108" spans="1:10" s="29" customFormat="1" x14ac:dyDescent="0.25">
      <c r="D108" s="30"/>
    </row>
    <row r="109" spans="1:10" s="23" customFormat="1" ht="41.25" customHeight="1" x14ac:dyDescent="0.4">
      <c r="A109" s="23" t="s">
        <v>23</v>
      </c>
    </row>
    <row r="110" spans="1:10" ht="26.25" x14ac:dyDescent="0.4">
      <c r="A110" s="52" t="s">
        <v>44</v>
      </c>
      <c r="B110" s="52"/>
      <c r="C110" s="52"/>
      <c r="D110" s="52"/>
      <c r="E110" s="52"/>
      <c r="F110" s="52"/>
      <c r="G110" s="52"/>
      <c r="H110" s="52"/>
      <c r="I110" s="52"/>
      <c r="J110" s="52"/>
    </row>
    <row r="113" spans="1:7" x14ac:dyDescent="0.25">
      <c r="A113" t="s">
        <v>0</v>
      </c>
      <c r="B113" s="13" t="s">
        <v>1</v>
      </c>
      <c r="C113" t="s">
        <v>2</v>
      </c>
      <c r="D113" s="7" t="s">
        <v>24</v>
      </c>
      <c r="E113" t="s">
        <v>25</v>
      </c>
    </row>
    <row r="114" spans="1:7" x14ac:dyDescent="0.25">
      <c r="A114" t="s">
        <v>4</v>
      </c>
      <c r="B114" s="13">
        <v>35</v>
      </c>
      <c r="C114" s="11">
        <v>30</v>
      </c>
      <c r="D114" s="7">
        <f>ABS(Table167[[#This Row],[Forecasted]]-Table167[[#This Row],[Stock Price]])</f>
        <v>5</v>
      </c>
      <c r="E114">
        <f>Table167[[#This Row],[Mütləq xəta]]/Table167[[#This Row],[Stock Price]]</f>
        <v>0.14285714285714285</v>
      </c>
    </row>
    <row r="115" spans="1:7" x14ac:dyDescent="0.25">
      <c r="A115" t="s">
        <v>5</v>
      </c>
      <c r="B115" s="13">
        <v>35</v>
      </c>
      <c r="C115" s="11">
        <v>31</v>
      </c>
      <c r="D115" s="7">
        <f>ABS(Table167[[#This Row],[Forecasted]]-Table167[[#This Row],[Stock Price]])</f>
        <v>4</v>
      </c>
      <c r="E115">
        <f>Table167[[#This Row],[Mütləq xəta]]/Table167[[#This Row],[Stock Price]]</f>
        <v>0.11428571428571428</v>
      </c>
    </row>
    <row r="116" spans="1:7" x14ac:dyDescent="0.25">
      <c r="A116" t="s">
        <v>15</v>
      </c>
      <c r="B116" s="13">
        <v>10</v>
      </c>
      <c r="C116" s="11">
        <v>30</v>
      </c>
      <c r="D116" s="7">
        <f>ABS(Table167[[#This Row],[Forecasted]]-Table167[[#This Row],[Stock Price]])</f>
        <v>20</v>
      </c>
      <c r="E116">
        <f>Table167[[#This Row],[Mütləq xəta]]/Table167[[#This Row],[Stock Price]]</f>
        <v>2</v>
      </c>
    </row>
    <row r="117" spans="1:7" ht="17.25" x14ac:dyDescent="0.25">
      <c r="A117" t="s">
        <v>6</v>
      </c>
      <c r="B117" s="13">
        <v>5</v>
      </c>
      <c r="C117" s="11">
        <v>10</v>
      </c>
      <c r="D117" s="7">
        <f>ABS(Table167[[#This Row],[Forecasted]]-Table167[[#This Row],[Stock Price]])</f>
        <v>5</v>
      </c>
      <c r="E117">
        <f>Table167[[#This Row],[Mütləq xəta]]/Table167[[#This Row],[Stock Price]]</f>
        <v>1</v>
      </c>
      <c r="G117" s="4"/>
    </row>
    <row r="118" spans="1:7" ht="17.25" x14ac:dyDescent="0.25">
      <c r="A118" t="s">
        <v>7</v>
      </c>
      <c r="B118" s="13">
        <v>8</v>
      </c>
      <c r="C118" s="11">
        <v>12</v>
      </c>
      <c r="D118" s="7">
        <f>ABS(Table167[[#This Row],[Forecasted]]-Table167[[#This Row],[Stock Price]])</f>
        <v>4</v>
      </c>
      <c r="E118">
        <f>Table167[[#This Row],[Mütləq xəta]]/Table167[[#This Row],[Stock Price]]</f>
        <v>0.5</v>
      </c>
      <c r="G118" s="4"/>
    </row>
    <row r="119" spans="1:7" ht="17.25" x14ac:dyDescent="0.25">
      <c r="A119" t="s">
        <v>8</v>
      </c>
      <c r="B119" s="13">
        <v>10</v>
      </c>
      <c r="C119" s="11">
        <v>17</v>
      </c>
      <c r="D119" s="7">
        <f>ABS(Table167[[#This Row],[Forecasted]]-Table167[[#This Row],[Stock Price]])</f>
        <v>7</v>
      </c>
      <c r="E119">
        <f>Table167[[#This Row],[Mütləq xəta]]/Table167[[#This Row],[Stock Price]]</f>
        <v>0.7</v>
      </c>
      <c r="G119" s="4"/>
    </row>
    <row r="120" spans="1:7" ht="17.25" x14ac:dyDescent="0.25">
      <c r="A120" t="s">
        <v>9</v>
      </c>
      <c r="B120" s="13">
        <v>15</v>
      </c>
      <c r="C120" s="11">
        <v>18</v>
      </c>
      <c r="D120" s="7">
        <f>ABS(Table167[[#This Row],[Forecasted]]-Table167[[#This Row],[Stock Price]])</f>
        <v>3</v>
      </c>
      <c r="E120">
        <f>Table167[[#This Row],[Mütləq xəta]]/Table167[[#This Row],[Stock Price]]</f>
        <v>0.2</v>
      </c>
      <c r="G120" s="5"/>
    </row>
    <row r="121" spans="1:7" x14ac:dyDescent="0.25">
      <c r="A121" t="s">
        <v>10</v>
      </c>
      <c r="B121" s="13">
        <v>20</v>
      </c>
      <c r="C121" s="11">
        <v>27</v>
      </c>
      <c r="D121" s="7">
        <f>ABS(Table167[[#This Row],[Forecasted]]-Table167[[#This Row],[Stock Price]])</f>
        <v>7</v>
      </c>
      <c r="E121">
        <f>Table167[[#This Row],[Mütləq xəta]]/Table167[[#This Row],[Stock Price]]</f>
        <v>0.35</v>
      </c>
    </row>
    <row r="122" spans="1:7" x14ac:dyDescent="0.25">
      <c r="A122" t="s">
        <v>11</v>
      </c>
      <c r="B122" s="13">
        <v>23</v>
      </c>
      <c r="C122" s="11">
        <v>29</v>
      </c>
      <c r="D122" s="7">
        <f>ABS(Table167[[#This Row],[Forecasted]]-Table167[[#This Row],[Stock Price]])</f>
        <v>6</v>
      </c>
      <c r="E122">
        <f>Table167[[#This Row],[Mütləq xəta]]/Table167[[#This Row],[Stock Price]]</f>
        <v>0.2608695652173913</v>
      </c>
    </row>
    <row r="123" spans="1:7" x14ac:dyDescent="0.25">
      <c r="A123" t="s">
        <v>12</v>
      </c>
      <c r="B123" s="13">
        <v>21</v>
      </c>
      <c r="C123" s="11">
        <v>24</v>
      </c>
      <c r="D123" s="7">
        <f>ABS(Table167[[#This Row],[Forecasted]]-Table167[[#This Row],[Stock Price]])</f>
        <v>3</v>
      </c>
      <c r="E123">
        <f>Table167[[#This Row],[Mütləq xəta]]/Table167[[#This Row],[Stock Price]]</f>
        <v>0.14285714285714285</v>
      </c>
    </row>
    <row r="124" spans="1:7" x14ac:dyDescent="0.25">
      <c r="A124" t="s">
        <v>13</v>
      </c>
      <c r="B124" s="13">
        <v>22</v>
      </c>
      <c r="C124" s="11">
        <v>23</v>
      </c>
      <c r="D124" s="7">
        <f>ABS(Table167[[#This Row],[Forecasted]]-Table167[[#This Row],[Stock Price]])</f>
        <v>1</v>
      </c>
      <c r="E124">
        <f>Table167[[#This Row],[Mütləq xəta]]/Table167[[#This Row],[Stock Price]]</f>
        <v>4.5454545454545456E-2</v>
      </c>
    </row>
    <row r="125" spans="1:7" x14ac:dyDescent="0.25">
      <c r="A125" t="s">
        <v>14</v>
      </c>
      <c r="B125" s="13">
        <v>25</v>
      </c>
      <c r="C125" s="11">
        <v>22</v>
      </c>
      <c r="D125" s="7">
        <f>ABS(Table167[[#This Row],[Forecasted]]-Table167[[#This Row],[Stock Price]])</f>
        <v>3</v>
      </c>
      <c r="E125">
        <f>Table167[[#This Row],[Mütləq xəta]]/Table167[[#This Row],[Stock Price]]</f>
        <v>0.12</v>
      </c>
    </row>
    <row r="126" spans="1:7" ht="15.75" thickBot="1" x14ac:dyDescent="0.3">
      <c r="A126" s="7"/>
      <c r="B126" s="7"/>
      <c r="C126" s="7"/>
      <c r="E126" s="7"/>
    </row>
    <row r="127" spans="1:7" ht="27" thickBot="1" x14ac:dyDescent="0.45">
      <c r="A127" s="21"/>
      <c r="B127" s="21"/>
      <c r="C127" s="21"/>
      <c r="D127" s="21" t="s">
        <v>26</v>
      </c>
      <c r="E127" s="21">
        <f>AVERAGE(Table167[[Mutləq xətanin həqiqi dəyər nisbəti ]])</f>
        <v>0.46469367588932814</v>
      </c>
    </row>
    <row r="128" spans="1:7" x14ac:dyDescent="0.25">
      <c r="A128" s="7"/>
      <c r="B128" s="7"/>
      <c r="C128" s="7"/>
      <c r="E128" s="7"/>
    </row>
    <row r="129" spans="1:12" s="29" customFormat="1" x14ac:dyDescent="0.25">
      <c r="D129" s="30"/>
    </row>
    <row r="130" spans="1:12" ht="72" customHeight="1" x14ac:dyDescent="0.4">
      <c r="A130" s="23" t="s">
        <v>27</v>
      </c>
      <c r="B130" s="23"/>
      <c r="C130" s="23"/>
      <c r="D130" s="23"/>
      <c r="E130" s="23"/>
      <c r="F130" s="23"/>
      <c r="G130" s="23"/>
      <c r="H130" s="23"/>
      <c r="I130" s="23"/>
      <c r="J130" s="23"/>
      <c r="K130" s="23"/>
      <c r="L130" s="23"/>
    </row>
    <row r="131" spans="1:12" ht="39.75" customHeight="1" x14ac:dyDescent="0.4">
      <c r="A131" s="51" t="s">
        <v>28</v>
      </c>
      <c r="B131" s="51"/>
      <c r="C131" s="51"/>
      <c r="D131" s="51"/>
      <c r="E131" s="51"/>
      <c r="F131" s="51"/>
    </row>
    <row r="132" spans="1:12" ht="26.25" x14ac:dyDescent="0.4">
      <c r="A132" s="25" t="s">
        <v>46</v>
      </c>
    </row>
    <row r="137" spans="1:12" ht="54" customHeight="1" x14ac:dyDescent="0.25"/>
    <row r="138" spans="1:12" ht="64.5" customHeight="1" x14ac:dyDescent="0.25"/>
    <row r="145" spans="1:6" x14ac:dyDescent="0.25">
      <c r="A145">
        <v>2021</v>
      </c>
      <c r="F145">
        <v>2022</v>
      </c>
    </row>
    <row r="146" spans="1:6" x14ac:dyDescent="0.25">
      <c r="A146" s="1" t="s">
        <v>0</v>
      </c>
      <c r="B146" s="1" t="s">
        <v>1</v>
      </c>
      <c r="C146" s="1" t="s">
        <v>2</v>
      </c>
      <c r="D146" s="8" t="s">
        <v>16</v>
      </c>
      <c r="E146" s="6" t="s">
        <v>32</v>
      </c>
      <c r="F146" s="10" t="s">
        <v>29</v>
      </c>
    </row>
    <row r="147" spans="1:6" x14ac:dyDescent="0.25">
      <c r="A147" s="2" t="s">
        <v>4</v>
      </c>
      <c r="B147" s="2">
        <v>35</v>
      </c>
      <c r="C147" s="2">
        <v>30</v>
      </c>
      <c r="D147" s="9">
        <f>(B147-C147)^2</f>
        <v>25</v>
      </c>
      <c r="E147" s="2">
        <f>(Table8[[#This Row],[Stock Price]]-$B$160)^2</f>
        <v>253.34027777777783</v>
      </c>
      <c r="F147">
        <f>AVERAGE(Table8[Stock Price])</f>
        <v>19.083333333333332</v>
      </c>
    </row>
    <row r="148" spans="1:6" x14ac:dyDescent="0.25">
      <c r="A148" s="3" t="s">
        <v>5</v>
      </c>
      <c r="B148" s="3">
        <v>35</v>
      </c>
      <c r="C148" s="3">
        <v>31</v>
      </c>
      <c r="D148" s="9">
        <f t="shared" ref="D148:D158" si="0">(B148-C148)^2</f>
        <v>16</v>
      </c>
      <c r="E148" s="2">
        <f>(Table8[[#This Row],[Stock Price]]-$B$160)^2</f>
        <v>253.34027777777783</v>
      </c>
      <c r="F148">
        <f>AVERAGE(Table8[Stock Price])</f>
        <v>19.083333333333332</v>
      </c>
    </row>
    <row r="149" spans="1:6" x14ac:dyDescent="0.25">
      <c r="A149" s="2" t="s">
        <v>15</v>
      </c>
      <c r="B149" s="2">
        <v>10</v>
      </c>
      <c r="C149" s="2">
        <v>30</v>
      </c>
      <c r="D149" s="9">
        <f t="shared" si="0"/>
        <v>400</v>
      </c>
      <c r="E149" s="2">
        <f>(Table8[[#This Row],[Stock Price]]-$B$160)^2</f>
        <v>82.506944444444429</v>
      </c>
      <c r="F149">
        <f>AVERAGE(Table8[Stock Price])</f>
        <v>19.083333333333332</v>
      </c>
    </row>
    <row r="150" spans="1:6" x14ac:dyDescent="0.25">
      <c r="A150" s="3" t="s">
        <v>6</v>
      </c>
      <c r="B150" s="3">
        <v>5</v>
      </c>
      <c r="C150" s="3">
        <v>10</v>
      </c>
      <c r="D150" s="9">
        <f t="shared" si="0"/>
        <v>25</v>
      </c>
      <c r="E150" s="2">
        <f>(Table8[[#This Row],[Stock Price]]-$B$160)^2</f>
        <v>198.34027777777774</v>
      </c>
      <c r="F150">
        <f>AVERAGE(Table8[Stock Price])</f>
        <v>19.083333333333332</v>
      </c>
    </row>
    <row r="151" spans="1:6" x14ac:dyDescent="0.25">
      <c r="A151" s="2" t="s">
        <v>7</v>
      </c>
      <c r="B151" s="2">
        <v>8</v>
      </c>
      <c r="C151" s="2">
        <v>12</v>
      </c>
      <c r="D151" s="9">
        <f t="shared" si="0"/>
        <v>16</v>
      </c>
      <c r="E151" s="2">
        <f>(Table8[[#This Row],[Stock Price]]-$B$160)^2</f>
        <v>122.84027777777776</v>
      </c>
      <c r="F151">
        <f>AVERAGE(Table8[Stock Price])</f>
        <v>19.083333333333332</v>
      </c>
    </row>
    <row r="152" spans="1:6" x14ac:dyDescent="0.25">
      <c r="A152" s="3" t="s">
        <v>8</v>
      </c>
      <c r="B152" s="3">
        <v>10</v>
      </c>
      <c r="C152" s="3">
        <v>17</v>
      </c>
      <c r="D152" s="9">
        <f t="shared" si="0"/>
        <v>49</v>
      </c>
      <c r="E152" s="2">
        <f>(Table8[[#This Row],[Stock Price]]-$B$160)^2</f>
        <v>82.506944444444429</v>
      </c>
      <c r="F152">
        <f>AVERAGE(Table8[Stock Price])</f>
        <v>19.083333333333332</v>
      </c>
    </row>
    <row r="153" spans="1:6" x14ac:dyDescent="0.25">
      <c r="A153" s="2" t="s">
        <v>9</v>
      </c>
      <c r="B153" s="2">
        <v>15</v>
      </c>
      <c r="C153" s="2">
        <v>18</v>
      </c>
      <c r="D153" s="9">
        <f t="shared" si="0"/>
        <v>9</v>
      </c>
      <c r="E153" s="2">
        <f>(Table8[[#This Row],[Stock Price]]-$B$160)^2</f>
        <v>16.6736111111111</v>
      </c>
      <c r="F153">
        <f>AVERAGE(Table8[Stock Price])</f>
        <v>19.083333333333332</v>
      </c>
    </row>
    <row r="154" spans="1:6" x14ac:dyDescent="0.25">
      <c r="A154" s="3" t="s">
        <v>10</v>
      </c>
      <c r="B154" s="3">
        <v>20</v>
      </c>
      <c r="C154" s="3">
        <v>27</v>
      </c>
      <c r="D154" s="9">
        <f t="shared" si="0"/>
        <v>49</v>
      </c>
      <c r="E154" s="2">
        <f>(Table8[[#This Row],[Stock Price]]-$B$160)^2</f>
        <v>0.8402777777777799</v>
      </c>
      <c r="F154">
        <f>AVERAGE(Table8[Stock Price])</f>
        <v>19.083333333333332</v>
      </c>
    </row>
    <row r="155" spans="1:6" x14ac:dyDescent="0.25">
      <c r="A155" s="2" t="s">
        <v>11</v>
      </c>
      <c r="B155" s="2">
        <v>23</v>
      </c>
      <c r="C155" s="2">
        <v>29</v>
      </c>
      <c r="D155" s="9">
        <f t="shared" si="0"/>
        <v>36</v>
      </c>
      <c r="E155" s="2">
        <f>(Table8[[#This Row],[Stock Price]]-$B$160)^2</f>
        <v>15.340277777777787</v>
      </c>
      <c r="F155">
        <f>AVERAGE(Table8[Stock Price])</f>
        <v>19.083333333333332</v>
      </c>
    </row>
    <row r="156" spans="1:6" x14ac:dyDescent="0.25">
      <c r="A156" s="3" t="s">
        <v>12</v>
      </c>
      <c r="B156" s="3">
        <v>21</v>
      </c>
      <c r="C156" s="3">
        <v>24</v>
      </c>
      <c r="D156" s="9">
        <f t="shared" si="0"/>
        <v>9</v>
      </c>
      <c r="E156" s="2">
        <f>(Table8[[#This Row],[Stock Price]]-$B$160)^2</f>
        <v>3.6736111111111156</v>
      </c>
      <c r="F156">
        <f>AVERAGE(Table8[Stock Price])</f>
        <v>19.083333333333332</v>
      </c>
    </row>
    <row r="157" spans="1:6" x14ac:dyDescent="0.25">
      <c r="A157" s="2" t="s">
        <v>13</v>
      </c>
      <c r="B157" s="2">
        <v>22</v>
      </c>
      <c r="C157" s="2">
        <v>23</v>
      </c>
      <c r="D157" s="9">
        <f t="shared" si="0"/>
        <v>1</v>
      </c>
      <c r="E157" s="2">
        <f>(Table8[[#This Row],[Stock Price]]-$B$160)^2</f>
        <v>8.5069444444444517</v>
      </c>
      <c r="F157">
        <f>AVERAGE(Table8[Stock Price])</f>
        <v>19.083333333333332</v>
      </c>
    </row>
    <row r="158" spans="1:6" x14ac:dyDescent="0.25">
      <c r="A158" s="3" t="s">
        <v>14</v>
      </c>
      <c r="B158" s="3">
        <v>25</v>
      </c>
      <c r="C158" s="3">
        <v>22</v>
      </c>
      <c r="D158" s="9">
        <f t="shared" si="0"/>
        <v>9</v>
      </c>
      <c r="E158" s="2">
        <f>(Table8[[#This Row],[Stock Price]]-$B$160)^2</f>
        <v>35.006944444444457</v>
      </c>
      <c r="F158">
        <f>AVERAGE(Table8[Stock Price])</f>
        <v>19.083333333333332</v>
      </c>
    </row>
    <row r="159" spans="1:6" ht="15.75" thickBot="1" x14ac:dyDescent="0.3"/>
    <row r="160" spans="1:6" ht="27" thickBot="1" x14ac:dyDescent="0.45">
      <c r="A160" s="21" t="s">
        <v>45</v>
      </c>
      <c r="B160" s="21">
        <f>AVERAGE(Table8[Stock Price])</f>
        <v>19.083333333333332</v>
      </c>
      <c r="C160" s="21" t="s">
        <v>35</v>
      </c>
      <c r="D160" s="21">
        <f>SUM(Table8[[Xətalarin Kvadratlari ]])</f>
        <v>644</v>
      </c>
      <c r="E160" s="21">
        <f>SUM(Table8[Sum of Squares of Residuals)])</f>
        <v>1072.9166666666665</v>
      </c>
    </row>
    <row r="161" spans="1:14" ht="15.75" thickBot="1" x14ac:dyDescent="0.3"/>
    <row r="162" spans="1:14" ht="27" thickBot="1" x14ac:dyDescent="0.45">
      <c r="A162" s="21"/>
      <c r="B162" s="21"/>
      <c r="C162" s="24" t="s">
        <v>30</v>
      </c>
      <c r="D162" s="24">
        <f>1-(D160/E160)</f>
        <v>0.39976699029126206</v>
      </c>
    </row>
    <row r="163" spans="1:14" s="29" customFormat="1" x14ac:dyDescent="0.25">
      <c r="D163" s="30"/>
    </row>
    <row r="165" spans="1:14" ht="1.5" customHeight="1" x14ac:dyDescent="0.65">
      <c r="A165" s="48"/>
      <c r="B165" s="49"/>
      <c r="C165" s="49"/>
      <c r="D165" s="49"/>
      <c r="E165" s="49"/>
      <c r="F165" s="49"/>
      <c r="G165" s="49"/>
      <c r="H165" s="49"/>
      <c r="I165" s="49"/>
      <c r="J165" s="49"/>
      <c r="K165" s="49"/>
      <c r="L165" s="49"/>
      <c r="M165" s="49"/>
      <c r="N165" s="49"/>
    </row>
    <row r="166" spans="1:14" ht="1.5" customHeight="1" x14ac:dyDescent="0.65">
      <c r="A166" s="26"/>
      <c r="B166" s="14"/>
      <c r="C166" s="14"/>
      <c r="D166" s="14"/>
      <c r="E166" s="14"/>
      <c r="F166" s="14"/>
      <c r="G166" s="14"/>
      <c r="H166" s="14"/>
      <c r="I166" s="14"/>
      <c r="J166" s="14"/>
      <c r="K166" s="14"/>
      <c r="L166" s="14"/>
      <c r="M166" s="14"/>
      <c r="N166" s="14"/>
    </row>
    <row r="168" spans="1:14" ht="17.25" x14ac:dyDescent="0.3">
      <c r="A168" s="27"/>
    </row>
    <row r="169" spans="1:14" ht="27.75" x14ac:dyDescent="0.4">
      <c r="A169" s="27"/>
      <c r="B169" s="50"/>
      <c r="C169" s="50"/>
      <c r="D169" s="50"/>
    </row>
    <row r="170" spans="1:14" ht="17.25" x14ac:dyDescent="0.3">
      <c r="B170" s="28"/>
    </row>
    <row r="173" spans="1:14" ht="64.5" customHeight="1" x14ac:dyDescent="0.3">
      <c r="B173" s="28"/>
      <c r="F173" s="28"/>
    </row>
    <row r="174" spans="1:14" x14ac:dyDescent="0.25">
      <c r="D174"/>
    </row>
    <row r="175" spans="1:14" x14ac:dyDescent="0.25">
      <c r="D175"/>
    </row>
    <row r="176" spans="1:14" x14ac:dyDescent="0.25">
      <c r="D176"/>
    </row>
  </sheetData>
  <mergeCells count="19">
    <mergeCell ref="F17:L19"/>
    <mergeCell ref="F15:L16"/>
    <mergeCell ref="A34:Q35"/>
    <mergeCell ref="M37:R37"/>
    <mergeCell ref="H43:K49"/>
    <mergeCell ref="A31:XFD33"/>
    <mergeCell ref="A52:J52"/>
    <mergeCell ref="A165:N165"/>
    <mergeCell ref="B169:D169"/>
    <mergeCell ref="A131:F131"/>
    <mergeCell ref="A110:J110"/>
    <mergeCell ref="J90:AA90"/>
    <mergeCell ref="A53:F53"/>
    <mergeCell ref="A107:G107"/>
    <mergeCell ref="A80:I80"/>
    <mergeCell ref="A81:G81"/>
    <mergeCell ref="A58:XFD58"/>
    <mergeCell ref="A57:R57"/>
    <mergeCell ref="A86:N86"/>
  </mergeCells>
  <pageMargins left="0.7" right="0.7" top="0.75" bottom="0.75" header="0.3" footer="0.3"/>
  <pageSetup paperSize="9" orientation="portrait" horizontalDpi="1200" verticalDpi="1200" r:id="rId1"/>
  <drawing r:id="rId2"/>
  <tableParts count="6">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FC416-706D-4EBA-84D7-07DA2947DB1A}">
  <dimension ref="A1:AE232"/>
  <sheetViews>
    <sheetView topLeftCell="C155" zoomScale="55" zoomScaleNormal="55" workbookViewId="0">
      <selection activeCell="C232" sqref="A232:XFD232"/>
    </sheetView>
  </sheetViews>
  <sheetFormatPr defaultRowHeight="15" x14ac:dyDescent="0.25"/>
  <cols>
    <col min="2" max="2" width="12.42578125" customWidth="1"/>
    <col min="3" max="3" width="30.7109375" customWidth="1"/>
    <col min="4" max="4" width="31.42578125" customWidth="1"/>
    <col min="5" max="5" width="39.28515625" customWidth="1"/>
    <col min="6" max="6" width="16.7109375" customWidth="1"/>
    <col min="9" max="9" width="14.140625" customWidth="1"/>
    <col min="10" max="10" width="14.5703125" customWidth="1"/>
    <col min="11" max="11" width="17.140625" customWidth="1"/>
    <col min="15" max="15" width="11.140625" customWidth="1"/>
    <col min="16" max="16" width="14" customWidth="1"/>
    <col min="28" max="28" width="31.85546875" customWidth="1"/>
  </cols>
  <sheetData>
    <row r="1" spans="2:28" x14ac:dyDescent="0.25">
      <c r="F1" s="77" t="s">
        <v>63</v>
      </c>
      <c r="G1" s="77"/>
      <c r="H1" s="77"/>
      <c r="I1" s="77"/>
      <c r="J1" s="77"/>
      <c r="K1" s="77"/>
      <c r="L1" s="77"/>
      <c r="M1" s="77"/>
      <c r="N1" s="77"/>
      <c r="O1" s="77"/>
      <c r="P1" s="77"/>
      <c r="Q1" s="77"/>
      <c r="R1" s="77"/>
    </row>
    <row r="2" spans="2:28" x14ac:dyDescent="0.25">
      <c r="F2" s="77"/>
      <c r="G2" s="77"/>
      <c r="H2" s="77"/>
      <c r="I2" s="77"/>
      <c r="J2" s="77"/>
      <c r="K2" s="77"/>
      <c r="L2" s="77"/>
      <c r="M2" s="77"/>
      <c r="N2" s="77"/>
      <c r="O2" s="77"/>
      <c r="P2" s="77"/>
      <c r="Q2" s="77"/>
      <c r="R2" s="77"/>
    </row>
    <row r="3" spans="2:28" x14ac:dyDescent="0.25">
      <c r="F3" s="77"/>
      <c r="G3" s="77"/>
      <c r="H3" s="77"/>
      <c r="I3" s="77"/>
      <c r="J3" s="77"/>
      <c r="K3" s="77"/>
      <c r="L3" s="77"/>
      <c r="M3" s="77"/>
      <c r="N3" s="77"/>
      <c r="O3" s="77"/>
      <c r="P3" s="77"/>
      <c r="Q3" s="77"/>
      <c r="R3" s="77"/>
    </row>
    <row r="4" spans="2:28" x14ac:dyDescent="0.25">
      <c r="F4" s="77"/>
      <c r="G4" s="77"/>
      <c r="H4" s="77"/>
      <c r="I4" s="77"/>
      <c r="J4" s="77"/>
      <c r="K4" s="77"/>
      <c r="L4" s="77"/>
      <c r="M4" s="77"/>
      <c r="N4" s="77"/>
      <c r="O4" s="77"/>
      <c r="P4" s="77"/>
      <c r="Q4" s="77"/>
      <c r="R4" s="77"/>
    </row>
    <row r="5" spans="2:28" s="32" customFormat="1" x14ac:dyDescent="0.25"/>
    <row r="6" spans="2:28" x14ac:dyDescent="0.25">
      <c r="B6" s="71" t="s">
        <v>47</v>
      </c>
      <c r="C6" s="71"/>
      <c r="D6" s="71"/>
      <c r="E6" s="71"/>
      <c r="F6" s="71"/>
      <c r="G6" s="71"/>
      <c r="H6" s="71"/>
      <c r="I6" s="71"/>
      <c r="J6" s="71"/>
      <c r="K6" s="71"/>
    </row>
    <row r="7" spans="2:28" x14ac:dyDescent="0.25">
      <c r="B7" s="71"/>
      <c r="C7" s="71"/>
      <c r="D7" s="71"/>
      <c r="E7" s="71"/>
      <c r="F7" s="71"/>
      <c r="G7" s="71"/>
      <c r="H7" s="71"/>
      <c r="I7" s="71"/>
      <c r="J7" s="71"/>
      <c r="K7" s="71"/>
    </row>
    <row r="10" spans="2:28" ht="26.25" x14ac:dyDescent="0.4">
      <c r="N10" s="72" t="s">
        <v>49</v>
      </c>
      <c r="O10" s="72"/>
      <c r="P10" s="72"/>
      <c r="Q10" s="72"/>
      <c r="R10" s="72"/>
      <c r="S10" s="72"/>
      <c r="T10" s="72"/>
      <c r="U10" s="72"/>
      <c r="V10" s="72"/>
      <c r="W10" s="72"/>
      <c r="X10" s="72"/>
      <c r="Y10" s="72"/>
      <c r="Z10" s="72"/>
      <c r="AA10" s="72"/>
      <c r="AB10" s="72"/>
    </row>
    <row r="15" spans="2:28" ht="26.25" x14ac:dyDescent="0.4">
      <c r="N15" s="73" t="s">
        <v>50</v>
      </c>
      <c r="O15" s="73"/>
      <c r="P15" s="73"/>
      <c r="Q15" s="73"/>
      <c r="R15" s="73"/>
      <c r="S15" s="73"/>
      <c r="T15" s="73"/>
      <c r="U15" s="73"/>
      <c r="V15" s="73"/>
      <c r="W15" s="73"/>
      <c r="X15" s="73"/>
      <c r="Y15" s="73"/>
      <c r="Z15" s="73"/>
      <c r="AA15" s="73"/>
      <c r="AB15" s="73"/>
    </row>
    <row r="20" spans="6:28" ht="26.25" x14ac:dyDescent="0.4">
      <c r="N20" s="72" t="s">
        <v>51</v>
      </c>
      <c r="O20" s="72"/>
      <c r="P20" s="72"/>
      <c r="Q20" s="72"/>
      <c r="R20" s="72"/>
      <c r="S20" s="72"/>
      <c r="T20" s="72"/>
      <c r="U20" s="72"/>
      <c r="V20" s="72"/>
      <c r="W20" s="72"/>
      <c r="X20" s="72"/>
      <c r="Y20" s="72"/>
      <c r="Z20" s="72"/>
      <c r="AA20" s="72"/>
      <c r="AB20" s="72"/>
    </row>
    <row r="25" spans="6:28" ht="26.25" x14ac:dyDescent="0.4">
      <c r="N25" s="73" t="s">
        <v>52</v>
      </c>
      <c r="O25" s="73"/>
      <c r="P25" s="73"/>
      <c r="Q25" s="73"/>
      <c r="R25" s="73"/>
      <c r="S25" s="73"/>
      <c r="T25" s="73"/>
      <c r="U25" s="73"/>
      <c r="V25" s="73"/>
      <c r="W25" s="73"/>
      <c r="X25" s="73"/>
      <c r="Y25" s="73"/>
      <c r="Z25" s="73"/>
      <c r="AA25" s="73"/>
      <c r="AB25" s="73"/>
    </row>
    <row r="32" spans="6:28" ht="15" customHeight="1" x14ac:dyDescent="0.25">
      <c r="F32" s="62" t="s">
        <v>106</v>
      </c>
      <c r="G32" s="62"/>
      <c r="H32" s="62"/>
      <c r="I32" s="62"/>
      <c r="J32" s="62"/>
    </row>
    <row r="33" spans="1:28" ht="26.25" customHeight="1" x14ac:dyDescent="0.25">
      <c r="F33" s="62"/>
      <c r="G33" s="62"/>
      <c r="H33" s="62"/>
      <c r="I33" s="62"/>
      <c r="J33" s="62"/>
    </row>
    <row r="34" spans="1:28" ht="26.25" customHeight="1" x14ac:dyDescent="0.25">
      <c r="F34" s="62"/>
      <c r="G34" s="62"/>
      <c r="H34" s="62"/>
      <c r="I34" s="62"/>
      <c r="J34" s="62"/>
    </row>
    <row r="35" spans="1:28" ht="26.25" customHeight="1" x14ac:dyDescent="0.25">
      <c r="F35" s="62"/>
      <c r="G35" s="62"/>
      <c r="H35" s="62"/>
      <c r="I35" s="62"/>
      <c r="J35" s="62"/>
    </row>
    <row r="37" spans="1:28" s="31" customFormat="1" x14ac:dyDescent="0.25"/>
    <row r="38" spans="1:28" ht="25.5" x14ac:dyDescent="0.35">
      <c r="A38" s="71" t="s">
        <v>48</v>
      </c>
      <c r="B38" s="71"/>
      <c r="C38" s="71"/>
      <c r="D38" s="71"/>
      <c r="E38" s="71"/>
      <c r="F38" s="71"/>
      <c r="G38" s="71"/>
      <c r="H38" s="71"/>
      <c r="I38" s="71"/>
      <c r="J38" s="71"/>
      <c r="K38" s="71"/>
      <c r="L38" s="71"/>
    </row>
    <row r="40" spans="1:28" ht="23.25" customHeight="1" x14ac:dyDescent="0.35">
      <c r="C40" s="33"/>
      <c r="D40" s="34" t="s">
        <v>54</v>
      </c>
      <c r="E40" s="34" t="s">
        <v>83</v>
      </c>
      <c r="N40" s="62" t="s">
        <v>55</v>
      </c>
      <c r="O40" s="62"/>
      <c r="P40" s="62"/>
      <c r="Q40" s="62"/>
      <c r="R40" s="62"/>
      <c r="S40" s="62"/>
      <c r="T40" s="62"/>
      <c r="U40" s="62"/>
      <c r="V40" s="62"/>
      <c r="W40" s="62"/>
      <c r="X40" s="62"/>
      <c r="Y40" s="62"/>
      <c r="Z40" s="62"/>
      <c r="AA40" s="62"/>
      <c r="AB40" s="62"/>
    </row>
    <row r="41" spans="1:28" ht="60" customHeight="1" x14ac:dyDescent="0.45">
      <c r="C41" s="35" t="s">
        <v>82</v>
      </c>
      <c r="D41" s="36">
        <v>80</v>
      </c>
      <c r="E41" s="37">
        <v>15</v>
      </c>
      <c r="N41" s="62"/>
      <c r="O41" s="62"/>
      <c r="P41" s="62"/>
      <c r="Q41" s="62"/>
      <c r="R41" s="62"/>
      <c r="S41" s="62"/>
      <c r="T41" s="62"/>
      <c r="U41" s="62"/>
      <c r="V41" s="62"/>
      <c r="W41" s="62"/>
      <c r="X41" s="62"/>
      <c r="Y41" s="62"/>
      <c r="Z41" s="62"/>
      <c r="AA41" s="62"/>
      <c r="AB41" s="62"/>
    </row>
    <row r="42" spans="1:28" ht="62.25" customHeight="1" x14ac:dyDescent="0.45">
      <c r="C42" s="35" t="s">
        <v>53</v>
      </c>
      <c r="D42" s="37">
        <v>20</v>
      </c>
      <c r="E42" s="38">
        <v>105</v>
      </c>
    </row>
    <row r="46" spans="1:28" ht="57" customHeight="1" x14ac:dyDescent="0.4">
      <c r="N46" s="80" t="s">
        <v>56</v>
      </c>
      <c r="O46" s="73"/>
      <c r="P46" s="73"/>
      <c r="Q46" s="73"/>
      <c r="R46" s="73"/>
      <c r="S46" s="73"/>
      <c r="T46" s="73"/>
      <c r="U46" s="73"/>
      <c r="V46" s="73"/>
      <c r="W46" s="73"/>
      <c r="X46" s="73"/>
      <c r="Y46" s="73"/>
      <c r="Z46" s="73"/>
      <c r="AA46" s="73"/>
      <c r="AB46" s="73"/>
    </row>
    <row r="51" spans="4:28" ht="15" customHeight="1" x14ac:dyDescent="0.25">
      <c r="N51" s="62" t="s">
        <v>57</v>
      </c>
      <c r="O51" s="62"/>
      <c r="P51" s="62"/>
      <c r="Q51" s="62"/>
      <c r="R51" s="62"/>
      <c r="S51" s="62"/>
      <c r="T51" s="62"/>
      <c r="U51" s="62"/>
      <c r="V51" s="62"/>
      <c r="W51" s="62"/>
      <c r="X51" s="62"/>
      <c r="Y51" s="62"/>
      <c r="Z51" s="62"/>
      <c r="AA51" s="62"/>
      <c r="AB51" s="62"/>
    </row>
    <row r="52" spans="4:28" ht="15" customHeight="1" x14ac:dyDescent="0.25">
      <c r="N52" s="62"/>
      <c r="O52" s="62"/>
      <c r="P52" s="62"/>
      <c r="Q52" s="62"/>
      <c r="R52" s="62"/>
      <c r="S52" s="62"/>
      <c r="T52" s="62"/>
      <c r="U52" s="62"/>
      <c r="V52" s="62"/>
      <c r="W52" s="62"/>
      <c r="X52" s="62"/>
      <c r="Y52" s="62"/>
      <c r="Z52" s="62"/>
      <c r="AA52" s="62"/>
      <c r="AB52" s="62"/>
    </row>
    <row r="53" spans="4:28" ht="15" customHeight="1" x14ac:dyDescent="0.25">
      <c r="N53" s="62"/>
      <c r="O53" s="62"/>
      <c r="P53" s="62"/>
      <c r="Q53" s="62"/>
      <c r="R53" s="62"/>
      <c r="S53" s="62"/>
      <c r="T53" s="62"/>
      <c r="U53" s="62"/>
      <c r="V53" s="62"/>
      <c r="W53" s="62"/>
      <c r="X53" s="62"/>
      <c r="Y53" s="62"/>
      <c r="Z53" s="62"/>
      <c r="AA53" s="62"/>
      <c r="AB53" s="62"/>
    </row>
    <row r="54" spans="4:28" x14ac:dyDescent="0.25">
      <c r="N54" s="62"/>
      <c r="O54" s="62"/>
      <c r="P54" s="62"/>
      <c r="Q54" s="62"/>
      <c r="R54" s="62"/>
      <c r="S54" s="62"/>
      <c r="T54" s="62"/>
      <c r="U54" s="62"/>
      <c r="V54" s="62"/>
      <c r="W54" s="62"/>
      <c r="X54" s="62"/>
      <c r="Y54" s="62"/>
      <c r="Z54" s="62"/>
      <c r="AA54" s="62"/>
      <c r="AB54" s="62"/>
    </row>
    <row r="59" spans="4:28" ht="26.25" customHeight="1" x14ac:dyDescent="0.25">
      <c r="N59" s="80" t="s">
        <v>58</v>
      </c>
      <c r="O59" s="80"/>
      <c r="P59" s="80"/>
      <c r="Q59" s="80"/>
      <c r="R59" s="80"/>
      <c r="S59" s="80"/>
      <c r="T59" s="80"/>
      <c r="U59" s="80"/>
      <c r="V59" s="80"/>
      <c r="W59" s="80"/>
      <c r="X59" s="80"/>
      <c r="Y59" s="80"/>
      <c r="Z59" s="80"/>
      <c r="AA59" s="80"/>
      <c r="AB59" s="80"/>
    </row>
    <row r="60" spans="4:28" x14ac:dyDescent="0.25">
      <c r="N60" s="80"/>
      <c r="O60" s="80"/>
      <c r="P60" s="80"/>
      <c r="Q60" s="80"/>
      <c r="R60" s="80"/>
      <c r="S60" s="80"/>
      <c r="T60" s="80"/>
      <c r="U60" s="80"/>
      <c r="V60" s="80"/>
      <c r="W60" s="80"/>
      <c r="X60" s="80"/>
      <c r="Y60" s="80"/>
      <c r="Z60" s="80"/>
      <c r="AA60" s="80"/>
      <c r="AB60" s="80"/>
    </row>
    <row r="61" spans="4:28" x14ac:dyDescent="0.25">
      <c r="N61" s="80"/>
      <c r="O61" s="80"/>
      <c r="P61" s="80"/>
      <c r="Q61" s="80"/>
      <c r="R61" s="80"/>
      <c r="S61" s="80"/>
      <c r="T61" s="80"/>
      <c r="U61" s="80"/>
      <c r="V61" s="80"/>
      <c r="W61" s="80"/>
      <c r="X61" s="80"/>
      <c r="Y61" s="80"/>
      <c r="Z61" s="80"/>
      <c r="AA61" s="80"/>
      <c r="AB61" s="80"/>
    </row>
    <row r="62" spans="4:28" ht="37.5" customHeight="1" x14ac:dyDescent="0.25">
      <c r="N62" s="80"/>
      <c r="O62" s="80"/>
      <c r="P62" s="80"/>
      <c r="Q62" s="80"/>
      <c r="R62" s="80"/>
      <c r="S62" s="80"/>
      <c r="T62" s="80"/>
      <c r="U62" s="80"/>
      <c r="V62" s="80"/>
      <c r="W62" s="80"/>
      <c r="X62" s="80"/>
      <c r="Y62" s="80"/>
      <c r="Z62" s="80"/>
      <c r="AA62" s="80"/>
      <c r="AB62" s="80"/>
    </row>
    <row r="63" spans="4:28" s="39" customFormat="1" x14ac:dyDescent="0.25"/>
    <row r="64" spans="4:28" ht="45.75" customHeight="1" x14ac:dyDescent="0.65">
      <c r="D64" s="40" t="s">
        <v>59</v>
      </c>
    </row>
    <row r="65" spans="3:31" x14ac:dyDescent="0.25">
      <c r="C65" s="69" t="s">
        <v>60</v>
      </c>
      <c r="D65" s="69"/>
      <c r="E65" s="69"/>
    </row>
    <row r="66" spans="3:31" x14ac:dyDescent="0.25">
      <c r="C66" s="69"/>
      <c r="D66" s="69"/>
      <c r="E66" s="69"/>
    </row>
    <row r="67" spans="3:31" ht="15" customHeight="1" x14ac:dyDescent="0.25">
      <c r="C67" s="69"/>
      <c r="D67" s="69"/>
      <c r="E67" s="69"/>
      <c r="Q67" s="79" t="s">
        <v>61</v>
      </c>
      <c r="R67" s="79"/>
      <c r="S67" s="79"/>
      <c r="T67" s="79"/>
      <c r="U67" s="79"/>
      <c r="V67" s="79"/>
      <c r="W67" s="79"/>
      <c r="X67" s="79"/>
      <c r="Y67" s="79"/>
      <c r="Z67" s="79"/>
      <c r="AA67" s="79"/>
      <c r="AB67" s="79"/>
      <c r="AC67" s="79"/>
      <c r="AD67" s="79"/>
      <c r="AE67" s="79"/>
    </row>
    <row r="68" spans="3:31" ht="15" customHeight="1" x14ac:dyDescent="0.25">
      <c r="C68" s="69"/>
      <c r="D68" s="69"/>
      <c r="E68" s="69"/>
      <c r="Q68" s="79"/>
      <c r="R68" s="79"/>
      <c r="S68" s="79"/>
      <c r="T68" s="79"/>
      <c r="U68" s="79"/>
      <c r="V68" s="79"/>
      <c r="W68" s="79"/>
      <c r="X68" s="79"/>
      <c r="Y68" s="79"/>
      <c r="Z68" s="79"/>
      <c r="AA68" s="79"/>
      <c r="AB68" s="79"/>
      <c r="AC68" s="79"/>
      <c r="AD68" s="79"/>
      <c r="AE68" s="79"/>
    </row>
    <row r="69" spans="3:31" x14ac:dyDescent="0.25">
      <c r="C69" s="69"/>
      <c r="D69" s="69"/>
      <c r="E69" s="69"/>
      <c r="Q69" s="79"/>
      <c r="R69" s="79"/>
      <c r="S69" s="79"/>
      <c r="T69" s="79"/>
      <c r="U69" s="79"/>
      <c r="V69" s="79"/>
      <c r="W69" s="79"/>
      <c r="X69" s="79"/>
      <c r="Y69" s="79"/>
      <c r="Z69" s="79"/>
      <c r="AA69" s="79"/>
      <c r="AB69" s="79"/>
      <c r="AC69" s="79"/>
      <c r="AD69" s="79"/>
      <c r="AE69" s="79"/>
    </row>
    <row r="70" spans="3:31" x14ac:dyDescent="0.25">
      <c r="C70" s="69"/>
      <c r="D70" s="69"/>
      <c r="E70" s="69"/>
    </row>
    <row r="71" spans="3:31" x14ac:dyDescent="0.25">
      <c r="C71" s="69"/>
      <c r="D71" s="69"/>
      <c r="E71" s="69"/>
      <c r="Q71" s="74" t="s">
        <v>72</v>
      </c>
      <c r="R71" s="75"/>
      <c r="S71" s="75"/>
      <c r="T71" s="75"/>
      <c r="U71" s="75"/>
      <c r="V71" s="75"/>
      <c r="W71" s="75"/>
      <c r="X71" s="75"/>
      <c r="Y71" s="75"/>
      <c r="Z71" s="75"/>
      <c r="AA71" s="75"/>
      <c r="AB71" s="75"/>
      <c r="AC71" s="75"/>
      <c r="AD71" s="75"/>
      <c r="AE71" s="75"/>
    </row>
    <row r="72" spans="3:31" x14ac:dyDescent="0.25">
      <c r="C72" s="69"/>
      <c r="D72" s="69"/>
      <c r="E72" s="69"/>
      <c r="Q72" s="75"/>
      <c r="R72" s="75"/>
      <c r="S72" s="75"/>
      <c r="T72" s="75"/>
      <c r="U72" s="75"/>
      <c r="V72" s="75"/>
      <c r="W72" s="75"/>
      <c r="X72" s="75"/>
      <c r="Y72" s="75"/>
      <c r="Z72" s="75"/>
      <c r="AA72" s="75"/>
      <c r="AB72" s="75"/>
      <c r="AC72" s="75"/>
      <c r="AD72" s="75"/>
      <c r="AE72" s="75"/>
    </row>
    <row r="73" spans="3:31" x14ac:dyDescent="0.25">
      <c r="C73" s="78"/>
      <c r="D73" s="78"/>
      <c r="E73" s="78"/>
      <c r="Q73" s="75"/>
      <c r="R73" s="75"/>
      <c r="S73" s="75"/>
      <c r="T73" s="75"/>
      <c r="U73" s="75"/>
      <c r="V73" s="75"/>
      <c r="W73" s="75"/>
      <c r="X73" s="75"/>
      <c r="Y73" s="75"/>
      <c r="Z73" s="75"/>
      <c r="AA73" s="75"/>
      <c r="AB73" s="75"/>
      <c r="AC73" s="75"/>
      <c r="AD73" s="75"/>
      <c r="AE73" s="75"/>
    </row>
    <row r="74" spans="3:31" ht="23.25" x14ac:dyDescent="0.35">
      <c r="C74" s="33"/>
      <c r="D74" s="34" t="s">
        <v>54</v>
      </c>
      <c r="E74" s="34" t="s">
        <v>83</v>
      </c>
      <c r="Q74" s="75"/>
      <c r="R74" s="75"/>
      <c r="S74" s="75"/>
      <c r="T74" s="75"/>
      <c r="U74" s="75"/>
      <c r="V74" s="75"/>
      <c r="W74" s="75"/>
      <c r="X74" s="75"/>
      <c r="Y74" s="75"/>
      <c r="Z74" s="75"/>
      <c r="AA74" s="75"/>
      <c r="AB74" s="75"/>
      <c r="AC74" s="75"/>
      <c r="AD74" s="75"/>
      <c r="AE74" s="75"/>
    </row>
    <row r="75" spans="3:31" ht="33" x14ac:dyDescent="0.45">
      <c r="C75" s="35" t="s">
        <v>82</v>
      </c>
      <c r="D75" s="36">
        <v>80</v>
      </c>
      <c r="E75" s="37">
        <v>15</v>
      </c>
    </row>
    <row r="76" spans="3:31" ht="33" x14ac:dyDescent="0.45">
      <c r="C76" s="35" t="s">
        <v>53</v>
      </c>
      <c r="D76" s="37">
        <v>20</v>
      </c>
      <c r="E76" s="38">
        <v>105</v>
      </c>
      <c r="Q76" s="70" t="s">
        <v>62</v>
      </c>
      <c r="R76" s="70"/>
      <c r="S76" s="70"/>
      <c r="T76" s="70"/>
      <c r="U76" s="70"/>
      <c r="V76" s="70"/>
      <c r="W76" s="70"/>
      <c r="X76" s="70"/>
      <c r="Y76" s="70"/>
      <c r="Z76" s="70"/>
      <c r="AA76" s="70"/>
      <c r="AB76" s="70"/>
      <c r="AC76" s="70"/>
      <c r="AD76" s="70"/>
      <c r="AE76" s="70"/>
    </row>
    <row r="77" spans="3:31" x14ac:dyDescent="0.25">
      <c r="Q77" s="70"/>
      <c r="R77" s="70"/>
      <c r="S77" s="70"/>
      <c r="T77" s="70"/>
      <c r="U77" s="70"/>
      <c r="V77" s="70"/>
      <c r="W77" s="70"/>
      <c r="X77" s="70"/>
      <c r="Y77" s="70"/>
      <c r="Z77" s="70"/>
      <c r="AA77" s="70"/>
      <c r="AB77" s="70"/>
      <c r="AC77" s="70"/>
      <c r="AD77" s="70"/>
      <c r="AE77" s="70"/>
    </row>
    <row r="82" spans="3:31" ht="33.75" x14ac:dyDescent="0.5">
      <c r="C82" s="41" t="s">
        <v>59</v>
      </c>
      <c r="D82" s="43">
        <f>(D75+E76)/(D75+E75+D76+E76)</f>
        <v>0.84090909090909094</v>
      </c>
    </row>
    <row r="83" spans="3:31" s="42" customFormat="1" x14ac:dyDescent="0.25"/>
    <row r="84" spans="3:31" ht="62.25" customHeight="1" x14ac:dyDescent="0.65">
      <c r="D84" s="40" t="s">
        <v>64</v>
      </c>
    </row>
    <row r="85" spans="3:31" x14ac:dyDescent="0.25">
      <c r="C85" s="69" t="s">
        <v>65</v>
      </c>
      <c r="D85" s="69"/>
      <c r="E85" s="69"/>
      <c r="Q85" s="79" t="s">
        <v>66</v>
      </c>
      <c r="R85" s="79"/>
      <c r="S85" s="79"/>
      <c r="T85" s="79"/>
      <c r="U85" s="79"/>
      <c r="V85" s="79"/>
      <c r="W85" s="79"/>
      <c r="X85" s="79"/>
      <c r="Y85" s="79"/>
      <c r="Z85" s="79"/>
      <c r="AA85" s="79"/>
      <c r="AB85" s="79"/>
      <c r="AC85" s="79"/>
      <c r="AD85" s="79"/>
      <c r="AE85" s="79"/>
    </row>
    <row r="86" spans="3:31" x14ac:dyDescent="0.25">
      <c r="C86" s="69"/>
      <c r="D86" s="69"/>
      <c r="E86" s="69"/>
      <c r="Q86" s="79"/>
      <c r="R86" s="79"/>
      <c r="S86" s="79"/>
      <c r="T86" s="79"/>
      <c r="U86" s="79"/>
      <c r="V86" s="79"/>
      <c r="W86" s="79"/>
      <c r="X86" s="79"/>
      <c r="Y86" s="79"/>
      <c r="Z86" s="79"/>
      <c r="AA86" s="79"/>
      <c r="AB86" s="79"/>
      <c r="AC86" s="79"/>
      <c r="AD86" s="79"/>
      <c r="AE86" s="79"/>
    </row>
    <row r="87" spans="3:31" x14ac:dyDescent="0.25">
      <c r="C87" s="69"/>
      <c r="D87" s="69"/>
      <c r="E87" s="69"/>
      <c r="Q87" s="79"/>
      <c r="R87" s="79"/>
      <c r="S87" s="79"/>
      <c r="T87" s="79"/>
      <c r="U87" s="79"/>
      <c r="V87" s="79"/>
      <c r="W87" s="79"/>
      <c r="X87" s="79"/>
      <c r="Y87" s="79"/>
      <c r="Z87" s="79"/>
      <c r="AA87" s="79"/>
      <c r="AB87" s="79"/>
      <c r="AC87" s="79"/>
      <c r="AD87" s="79"/>
      <c r="AE87" s="79"/>
    </row>
    <row r="88" spans="3:31" x14ac:dyDescent="0.25">
      <c r="C88" s="69"/>
      <c r="D88" s="69"/>
      <c r="E88" s="69"/>
    </row>
    <row r="89" spans="3:31" x14ac:dyDescent="0.25">
      <c r="C89" s="69"/>
      <c r="D89" s="69"/>
      <c r="E89" s="69"/>
    </row>
    <row r="90" spans="3:31" ht="15" customHeight="1" x14ac:dyDescent="0.25">
      <c r="C90" s="69"/>
      <c r="D90" s="69"/>
      <c r="E90" s="69"/>
      <c r="Q90" s="76" t="s">
        <v>73</v>
      </c>
      <c r="R90" s="76"/>
      <c r="S90" s="76"/>
      <c r="T90" s="76"/>
      <c r="U90" s="76"/>
      <c r="V90" s="76"/>
      <c r="W90" s="76"/>
      <c r="X90" s="76"/>
      <c r="Y90" s="76"/>
      <c r="Z90" s="76"/>
      <c r="AA90" s="76"/>
      <c r="AB90" s="76"/>
      <c r="AC90" s="76"/>
      <c r="AD90" s="76"/>
      <c r="AE90" s="76"/>
    </row>
    <row r="91" spans="3:31" x14ac:dyDescent="0.25">
      <c r="C91" s="69"/>
      <c r="D91" s="69"/>
      <c r="E91" s="69"/>
      <c r="Q91" s="76"/>
      <c r="R91" s="76"/>
      <c r="S91" s="76"/>
      <c r="T91" s="76"/>
      <c r="U91" s="76"/>
      <c r="V91" s="76"/>
      <c r="W91" s="76"/>
      <c r="X91" s="76"/>
      <c r="Y91" s="76"/>
      <c r="Z91" s="76"/>
      <c r="AA91" s="76"/>
      <c r="AB91" s="76"/>
      <c r="AC91" s="76"/>
      <c r="AD91" s="76"/>
      <c r="AE91" s="76"/>
    </row>
    <row r="92" spans="3:31" x14ac:dyDescent="0.25">
      <c r="C92" s="69"/>
      <c r="D92" s="69"/>
      <c r="E92" s="69"/>
      <c r="Q92" s="76"/>
      <c r="R92" s="76"/>
      <c r="S92" s="76"/>
      <c r="T92" s="76"/>
      <c r="U92" s="76"/>
      <c r="V92" s="76"/>
      <c r="W92" s="76"/>
      <c r="X92" s="76"/>
      <c r="Y92" s="76"/>
      <c r="Z92" s="76"/>
      <c r="AA92" s="76"/>
      <c r="AB92" s="76"/>
      <c r="AC92" s="76"/>
      <c r="AD92" s="76"/>
      <c r="AE92" s="76"/>
    </row>
    <row r="93" spans="3:31" x14ac:dyDescent="0.25">
      <c r="C93" s="78"/>
      <c r="D93" s="78"/>
      <c r="E93" s="78"/>
      <c r="Q93" s="76"/>
      <c r="R93" s="76"/>
      <c r="S93" s="76"/>
      <c r="T93" s="76"/>
      <c r="U93" s="76"/>
      <c r="V93" s="76"/>
      <c r="W93" s="76"/>
      <c r="X93" s="76"/>
      <c r="Y93" s="76"/>
      <c r="Z93" s="76"/>
      <c r="AA93" s="76"/>
      <c r="AB93" s="76"/>
      <c r="AC93" s="76"/>
      <c r="AD93" s="76"/>
      <c r="AE93" s="76"/>
    </row>
    <row r="94" spans="3:31" ht="23.25" x14ac:dyDescent="0.35">
      <c r="C94" s="33"/>
      <c r="D94" s="34" t="s">
        <v>54</v>
      </c>
      <c r="E94" s="34" t="s">
        <v>83</v>
      </c>
      <c r="Q94" s="76"/>
      <c r="R94" s="76"/>
      <c r="S94" s="76"/>
      <c r="T94" s="76"/>
      <c r="U94" s="76"/>
      <c r="V94" s="76"/>
      <c r="W94" s="76"/>
      <c r="X94" s="76"/>
      <c r="Y94" s="76"/>
      <c r="Z94" s="76"/>
      <c r="AA94" s="76"/>
      <c r="AB94" s="76"/>
      <c r="AC94" s="76"/>
      <c r="AD94" s="76"/>
      <c r="AE94" s="76"/>
    </row>
    <row r="95" spans="3:31" ht="33" x14ac:dyDescent="0.45">
      <c r="C95" s="35" t="s">
        <v>82</v>
      </c>
      <c r="D95" s="36">
        <v>80</v>
      </c>
      <c r="E95" s="37">
        <v>15</v>
      </c>
      <c r="Q95" s="76"/>
      <c r="R95" s="76"/>
      <c r="S95" s="76"/>
      <c r="T95" s="76"/>
      <c r="U95" s="76"/>
      <c r="V95" s="76"/>
      <c r="W95" s="76"/>
      <c r="X95" s="76"/>
      <c r="Y95" s="76"/>
      <c r="Z95" s="76"/>
      <c r="AA95" s="76"/>
      <c r="AB95" s="76"/>
      <c r="AC95" s="76"/>
      <c r="AD95" s="76"/>
      <c r="AE95" s="76"/>
    </row>
    <row r="96" spans="3:31" ht="33" x14ac:dyDescent="0.45">
      <c r="C96" s="35" t="s">
        <v>53</v>
      </c>
      <c r="D96" s="37">
        <v>20</v>
      </c>
      <c r="E96" s="38">
        <v>105</v>
      </c>
    </row>
    <row r="97" spans="3:31" x14ac:dyDescent="0.25">
      <c r="Q97" s="70" t="s">
        <v>67</v>
      </c>
      <c r="R97" s="70"/>
      <c r="S97" s="70"/>
      <c r="T97" s="70"/>
      <c r="U97" s="70"/>
      <c r="V97" s="70"/>
      <c r="W97" s="70"/>
      <c r="X97" s="70"/>
      <c r="Y97" s="70"/>
      <c r="Z97" s="70"/>
      <c r="AA97" s="70"/>
      <c r="AB97" s="70"/>
      <c r="AC97" s="70"/>
      <c r="AD97" s="70"/>
      <c r="AE97" s="70"/>
    </row>
    <row r="98" spans="3:31" ht="15" customHeight="1" x14ac:dyDescent="0.25">
      <c r="Q98" s="70"/>
      <c r="R98" s="70"/>
      <c r="S98" s="70"/>
      <c r="T98" s="70"/>
      <c r="U98" s="70"/>
      <c r="V98" s="70"/>
      <c r="W98" s="70"/>
      <c r="X98" s="70"/>
      <c r="Y98" s="70"/>
      <c r="Z98" s="70"/>
      <c r="AA98" s="70"/>
      <c r="AB98" s="70"/>
      <c r="AC98" s="70"/>
      <c r="AD98" s="70"/>
      <c r="AE98" s="70"/>
    </row>
    <row r="99" spans="3:31" ht="15" customHeight="1" x14ac:dyDescent="0.25">
      <c r="Q99" s="70"/>
      <c r="R99" s="70"/>
      <c r="S99" s="70"/>
      <c r="T99" s="70"/>
      <c r="U99" s="70"/>
      <c r="V99" s="70"/>
      <c r="W99" s="70"/>
      <c r="X99" s="70"/>
      <c r="Y99" s="70"/>
      <c r="Z99" s="70"/>
      <c r="AA99" s="70"/>
      <c r="AB99" s="70"/>
      <c r="AC99" s="70"/>
      <c r="AD99" s="70"/>
      <c r="AE99" s="70"/>
    </row>
    <row r="102" spans="3:31" ht="33.75" x14ac:dyDescent="0.5">
      <c r="C102" s="41" t="s">
        <v>64</v>
      </c>
      <c r="D102" s="43">
        <f>D95/(D95+E95)</f>
        <v>0.84210526315789469</v>
      </c>
    </row>
    <row r="103" spans="3:31" s="42" customFormat="1" x14ac:dyDescent="0.25"/>
    <row r="104" spans="3:31" ht="45.75" x14ac:dyDescent="0.65">
      <c r="D104" s="40" t="s">
        <v>97</v>
      </c>
    </row>
    <row r="105" spans="3:31" ht="15" customHeight="1" x14ac:dyDescent="0.25">
      <c r="C105" s="69" t="s">
        <v>68</v>
      </c>
      <c r="D105" s="69"/>
      <c r="E105" s="69"/>
      <c r="Q105" s="66" t="s">
        <v>69</v>
      </c>
      <c r="R105" s="66"/>
      <c r="S105" s="66"/>
      <c r="T105" s="66"/>
      <c r="U105" s="66"/>
      <c r="V105" s="66"/>
      <c r="W105" s="66"/>
      <c r="X105" s="66"/>
      <c r="Y105" s="66"/>
      <c r="Z105" s="66"/>
      <c r="AA105" s="66"/>
      <c r="AB105" s="66"/>
      <c r="AC105" s="66"/>
      <c r="AD105" s="66"/>
      <c r="AE105" s="66"/>
    </row>
    <row r="106" spans="3:31" ht="15" customHeight="1" x14ac:dyDescent="0.25">
      <c r="C106" s="69"/>
      <c r="D106" s="69"/>
      <c r="E106" s="69"/>
      <c r="Q106" s="66"/>
      <c r="R106" s="66"/>
      <c r="S106" s="66"/>
      <c r="T106" s="66"/>
      <c r="U106" s="66"/>
      <c r="V106" s="66"/>
      <c r="W106" s="66"/>
      <c r="X106" s="66"/>
      <c r="Y106" s="66"/>
      <c r="Z106" s="66"/>
      <c r="AA106" s="66"/>
      <c r="AB106" s="66"/>
      <c r="AC106" s="66"/>
      <c r="AD106" s="66"/>
      <c r="AE106" s="66"/>
    </row>
    <row r="107" spans="3:31" ht="15" customHeight="1" x14ac:dyDescent="0.25">
      <c r="C107" s="69"/>
      <c r="D107" s="69"/>
      <c r="E107" s="69"/>
      <c r="Q107" s="66"/>
      <c r="R107" s="66"/>
      <c r="S107" s="66"/>
      <c r="T107" s="66"/>
      <c r="U107" s="66"/>
      <c r="V107" s="66"/>
      <c r="W107" s="66"/>
      <c r="X107" s="66"/>
      <c r="Y107" s="66"/>
      <c r="Z107" s="66"/>
      <c r="AA107" s="66"/>
      <c r="AB107" s="66"/>
      <c r="AC107" s="66"/>
      <c r="AD107" s="66"/>
      <c r="AE107" s="66"/>
    </row>
    <row r="108" spans="3:31" x14ac:dyDescent="0.25">
      <c r="C108" s="69"/>
      <c r="D108" s="69"/>
      <c r="E108" s="69"/>
      <c r="Q108" s="66"/>
      <c r="R108" s="66"/>
      <c r="S108" s="66"/>
      <c r="T108" s="66"/>
      <c r="U108" s="66"/>
      <c r="V108" s="66"/>
      <c r="W108" s="66"/>
      <c r="X108" s="66"/>
      <c r="Y108" s="66"/>
      <c r="Z108" s="66"/>
      <c r="AA108" s="66"/>
      <c r="AB108" s="66"/>
      <c r="AC108" s="66"/>
      <c r="AD108" s="66"/>
      <c r="AE108" s="66"/>
    </row>
    <row r="109" spans="3:31" x14ac:dyDescent="0.25">
      <c r="C109" s="69"/>
      <c r="D109" s="69"/>
      <c r="E109" s="69"/>
    </row>
    <row r="110" spans="3:31" x14ac:dyDescent="0.25">
      <c r="C110" s="69"/>
      <c r="D110" s="69"/>
      <c r="E110" s="69"/>
      <c r="Q110" s="76" t="s">
        <v>74</v>
      </c>
      <c r="R110" s="76"/>
      <c r="S110" s="76"/>
      <c r="T110" s="76"/>
      <c r="U110" s="76"/>
      <c r="V110" s="76"/>
      <c r="W110" s="76"/>
      <c r="X110" s="76"/>
      <c r="Y110" s="76"/>
      <c r="Z110" s="76"/>
      <c r="AA110" s="76"/>
      <c r="AB110" s="76"/>
      <c r="AC110" s="76"/>
      <c r="AD110" s="76"/>
      <c r="AE110" s="76"/>
    </row>
    <row r="111" spans="3:31" x14ac:dyDescent="0.25">
      <c r="C111" s="69"/>
      <c r="D111" s="69"/>
      <c r="E111" s="69"/>
      <c r="Q111" s="76"/>
      <c r="R111" s="76"/>
      <c r="S111" s="76"/>
      <c r="T111" s="76"/>
      <c r="U111" s="76"/>
      <c r="V111" s="76"/>
      <c r="W111" s="76"/>
      <c r="X111" s="76"/>
      <c r="Y111" s="76"/>
      <c r="Z111" s="76"/>
      <c r="AA111" s="76"/>
      <c r="AB111" s="76"/>
      <c r="AC111" s="76"/>
      <c r="AD111" s="76"/>
      <c r="AE111" s="76"/>
    </row>
    <row r="112" spans="3:31" x14ac:dyDescent="0.25">
      <c r="C112" s="69"/>
      <c r="D112" s="69"/>
      <c r="E112" s="69"/>
      <c r="Q112" s="76"/>
      <c r="R112" s="76"/>
      <c r="S112" s="76"/>
      <c r="T112" s="76"/>
      <c r="U112" s="76"/>
      <c r="V112" s="76"/>
      <c r="W112" s="76"/>
      <c r="X112" s="76"/>
      <c r="Y112" s="76"/>
      <c r="Z112" s="76"/>
      <c r="AA112" s="76"/>
      <c r="AB112" s="76"/>
      <c r="AC112" s="76"/>
      <c r="AD112" s="76"/>
      <c r="AE112" s="76"/>
    </row>
    <row r="113" spans="3:31" x14ac:dyDescent="0.25">
      <c r="C113" s="78"/>
      <c r="D113" s="78"/>
      <c r="E113" s="78"/>
      <c r="Q113" s="76"/>
      <c r="R113" s="76"/>
      <c r="S113" s="76"/>
      <c r="T113" s="76"/>
      <c r="U113" s="76"/>
      <c r="V113" s="76"/>
      <c r="W113" s="76"/>
      <c r="X113" s="76"/>
      <c r="Y113" s="76"/>
      <c r="Z113" s="76"/>
      <c r="AA113" s="76"/>
      <c r="AB113" s="76"/>
      <c r="AC113" s="76"/>
      <c r="AD113" s="76"/>
      <c r="AE113" s="76"/>
    </row>
    <row r="114" spans="3:31" ht="23.25" x14ac:dyDescent="0.35">
      <c r="C114" s="33"/>
      <c r="D114" s="34" t="s">
        <v>54</v>
      </c>
      <c r="E114" s="34" t="s">
        <v>83</v>
      </c>
      <c r="Q114" s="76"/>
      <c r="R114" s="76"/>
      <c r="S114" s="76"/>
      <c r="T114" s="76"/>
      <c r="U114" s="76"/>
      <c r="V114" s="76"/>
      <c r="W114" s="76"/>
      <c r="X114" s="76"/>
      <c r="Y114" s="76"/>
      <c r="Z114" s="76"/>
      <c r="AA114" s="76"/>
      <c r="AB114" s="76"/>
      <c r="AC114" s="76"/>
      <c r="AD114" s="76"/>
      <c r="AE114" s="76"/>
    </row>
    <row r="115" spans="3:31" ht="33" x14ac:dyDescent="0.45">
      <c r="C115" s="35" t="s">
        <v>82</v>
      </c>
      <c r="D115" s="36">
        <v>80</v>
      </c>
      <c r="E115" s="37">
        <v>15</v>
      </c>
      <c r="Q115" s="76"/>
      <c r="R115" s="76"/>
      <c r="S115" s="76"/>
      <c r="T115" s="76"/>
      <c r="U115" s="76"/>
      <c r="V115" s="76"/>
      <c r="W115" s="76"/>
      <c r="X115" s="76"/>
      <c r="Y115" s="76"/>
      <c r="Z115" s="76"/>
      <c r="AA115" s="76"/>
      <c r="AB115" s="76"/>
      <c r="AC115" s="76"/>
      <c r="AD115" s="76"/>
      <c r="AE115" s="76"/>
    </row>
    <row r="116" spans="3:31" ht="33" x14ac:dyDescent="0.45">
      <c r="C116" s="35" t="s">
        <v>53</v>
      </c>
      <c r="D116" s="37">
        <v>20</v>
      </c>
      <c r="E116" s="38">
        <v>105</v>
      </c>
    </row>
    <row r="117" spans="3:31" x14ac:dyDescent="0.25">
      <c r="Q117" s="70" t="s">
        <v>70</v>
      </c>
      <c r="R117" s="70"/>
      <c r="S117" s="70"/>
      <c r="T117" s="70"/>
      <c r="U117" s="70"/>
      <c r="V117" s="70"/>
      <c r="W117" s="70"/>
      <c r="X117" s="70"/>
      <c r="Y117" s="70"/>
      <c r="Z117" s="70"/>
      <c r="AA117" s="70"/>
      <c r="AB117" s="70"/>
      <c r="AC117" s="70"/>
      <c r="AD117" s="70"/>
      <c r="AE117" s="70"/>
    </row>
    <row r="118" spans="3:31" x14ac:dyDescent="0.25">
      <c r="Q118" s="70"/>
      <c r="R118" s="70"/>
      <c r="S118" s="70"/>
      <c r="T118" s="70"/>
      <c r="U118" s="70"/>
      <c r="V118" s="70"/>
      <c r="W118" s="70"/>
      <c r="X118" s="70"/>
      <c r="Y118" s="70"/>
      <c r="Z118" s="70"/>
      <c r="AA118" s="70"/>
      <c r="AB118" s="70"/>
      <c r="AC118" s="70"/>
      <c r="AD118" s="70"/>
      <c r="AE118" s="70"/>
    </row>
    <row r="119" spans="3:31" x14ac:dyDescent="0.25">
      <c r="Q119" s="70"/>
      <c r="R119" s="70"/>
      <c r="S119" s="70"/>
      <c r="T119" s="70"/>
      <c r="U119" s="70"/>
      <c r="V119" s="70"/>
      <c r="W119" s="70"/>
      <c r="X119" s="70"/>
      <c r="Y119" s="70"/>
      <c r="Z119" s="70"/>
      <c r="AA119" s="70"/>
      <c r="AB119" s="70"/>
      <c r="AC119" s="70"/>
      <c r="AD119" s="70"/>
      <c r="AE119" s="70"/>
    </row>
    <row r="122" spans="3:31" ht="33.75" x14ac:dyDescent="0.5">
      <c r="C122" s="41" t="s">
        <v>71</v>
      </c>
      <c r="D122" s="43">
        <f>D115/(D115+D116)</f>
        <v>0.8</v>
      </c>
    </row>
    <row r="123" spans="3:31" s="42" customFormat="1" x14ac:dyDescent="0.25"/>
    <row r="124" spans="3:31" ht="45.75" x14ac:dyDescent="0.65">
      <c r="D124" s="40" t="s">
        <v>75</v>
      </c>
    </row>
    <row r="125" spans="3:31" x14ac:dyDescent="0.25">
      <c r="C125" s="69" t="s">
        <v>76</v>
      </c>
      <c r="D125" s="69"/>
      <c r="E125" s="69"/>
      <c r="Q125" s="66" t="s">
        <v>77</v>
      </c>
      <c r="R125" s="66"/>
      <c r="S125" s="66"/>
      <c r="T125" s="66"/>
      <c r="U125" s="66"/>
      <c r="V125" s="66"/>
      <c r="W125" s="66"/>
      <c r="X125" s="66"/>
      <c r="Y125" s="66"/>
      <c r="Z125" s="66"/>
      <c r="AA125" s="66"/>
      <c r="AB125" s="66"/>
      <c r="AC125" s="66"/>
      <c r="AD125" s="66"/>
      <c r="AE125" s="66"/>
    </row>
    <row r="126" spans="3:31" ht="15" customHeight="1" x14ac:dyDescent="0.25">
      <c r="C126" s="69"/>
      <c r="D126" s="69"/>
      <c r="E126" s="69"/>
      <c r="Q126" s="66"/>
      <c r="R126" s="66"/>
      <c r="S126" s="66"/>
      <c r="T126" s="66"/>
      <c r="U126" s="66"/>
      <c r="V126" s="66"/>
      <c r="W126" s="66"/>
      <c r="X126" s="66"/>
      <c r="Y126" s="66"/>
      <c r="Z126" s="66"/>
      <c r="AA126" s="66"/>
      <c r="AB126" s="66"/>
      <c r="AC126" s="66"/>
      <c r="AD126" s="66"/>
      <c r="AE126" s="66"/>
    </row>
    <row r="127" spans="3:31" ht="15" customHeight="1" x14ac:dyDescent="0.25">
      <c r="C127" s="69"/>
      <c r="D127" s="69"/>
      <c r="E127" s="69"/>
      <c r="Q127" s="66"/>
      <c r="R127" s="66"/>
      <c r="S127" s="66"/>
      <c r="T127" s="66"/>
      <c r="U127" s="66"/>
      <c r="V127" s="66"/>
      <c r="W127" s="66"/>
      <c r="X127" s="66"/>
      <c r="Y127" s="66"/>
      <c r="Z127" s="66"/>
      <c r="AA127" s="66"/>
      <c r="AB127" s="66"/>
      <c r="AC127" s="66"/>
      <c r="AD127" s="66"/>
      <c r="AE127" s="66"/>
    </row>
    <row r="128" spans="3:31" ht="15" customHeight="1" x14ac:dyDescent="0.25">
      <c r="C128" s="69"/>
      <c r="D128" s="69"/>
      <c r="E128" s="69"/>
      <c r="Q128" s="66"/>
      <c r="R128" s="66"/>
      <c r="S128" s="66"/>
      <c r="T128" s="66"/>
      <c r="U128" s="66"/>
      <c r="V128" s="66"/>
      <c r="W128" s="66"/>
      <c r="X128" s="66"/>
      <c r="Y128" s="66"/>
      <c r="Z128" s="66"/>
      <c r="AA128" s="66"/>
      <c r="AB128" s="66"/>
      <c r="AC128" s="66"/>
      <c r="AD128" s="66"/>
      <c r="AE128" s="66"/>
    </row>
    <row r="129" spans="3:31" ht="15" customHeight="1" x14ac:dyDescent="0.25">
      <c r="C129" s="69"/>
      <c r="D129" s="69"/>
      <c r="E129" s="69"/>
    </row>
    <row r="130" spans="3:31" x14ac:dyDescent="0.25">
      <c r="C130" s="69"/>
      <c r="D130" s="69"/>
      <c r="E130" s="69"/>
      <c r="Q130" s="76" t="s">
        <v>78</v>
      </c>
      <c r="R130" s="76"/>
      <c r="S130" s="76"/>
      <c r="T130" s="76"/>
      <c r="U130" s="76"/>
      <c r="V130" s="76"/>
      <c r="W130" s="76"/>
      <c r="X130" s="76"/>
      <c r="Y130" s="76"/>
      <c r="Z130" s="76"/>
      <c r="AA130" s="76"/>
      <c r="AB130" s="76"/>
      <c r="AC130" s="76"/>
      <c r="AD130" s="76"/>
      <c r="AE130" s="76"/>
    </row>
    <row r="131" spans="3:31" x14ac:dyDescent="0.25">
      <c r="C131" s="69"/>
      <c r="D131" s="69"/>
      <c r="E131" s="69"/>
      <c r="Q131" s="76"/>
      <c r="R131" s="76"/>
      <c r="S131" s="76"/>
      <c r="T131" s="76"/>
      <c r="U131" s="76"/>
      <c r="V131" s="76"/>
      <c r="W131" s="76"/>
      <c r="X131" s="76"/>
      <c r="Y131" s="76"/>
      <c r="Z131" s="76"/>
      <c r="AA131" s="76"/>
      <c r="AB131" s="76"/>
      <c r="AC131" s="76"/>
      <c r="AD131" s="76"/>
      <c r="AE131" s="76"/>
    </row>
    <row r="132" spans="3:31" x14ac:dyDescent="0.25">
      <c r="C132" s="69"/>
      <c r="D132" s="69"/>
      <c r="E132" s="69"/>
      <c r="Q132" s="76"/>
      <c r="R132" s="76"/>
      <c r="S132" s="76"/>
      <c r="T132" s="76"/>
      <c r="U132" s="76"/>
      <c r="V132" s="76"/>
      <c r="W132" s="76"/>
      <c r="X132" s="76"/>
      <c r="Y132" s="76"/>
      <c r="Z132" s="76"/>
      <c r="AA132" s="76"/>
      <c r="AB132" s="76"/>
      <c r="AC132" s="76"/>
      <c r="AD132" s="76"/>
      <c r="AE132" s="76"/>
    </row>
    <row r="133" spans="3:31" x14ac:dyDescent="0.25">
      <c r="C133" s="78"/>
      <c r="D133" s="78"/>
      <c r="E133" s="78"/>
      <c r="Q133" s="76"/>
      <c r="R133" s="76"/>
      <c r="S133" s="76"/>
      <c r="T133" s="76"/>
      <c r="U133" s="76"/>
      <c r="V133" s="76"/>
      <c r="W133" s="76"/>
      <c r="X133" s="76"/>
      <c r="Y133" s="76"/>
      <c r="Z133" s="76"/>
      <c r="AA133" s="76"/>
      <c r="AB133" s="76"/>
      <c r="AC133" s="76"/>
      <c r="AD133" s="76"/>
      <c r="AE133" s="76"/>
    </row>
    <row r="134" spans="3:31" ht="23.25" x14ac:dyDescent="0.35">
      <c r="C134" s="33"/>
      <c r="D134" s="34" t="s">
        <v>54</v>
      </c>
      <c r="E134" s="34" t="s">
        <v>83</v>
      </c>
      <c r="Q134" s="76"/>
      <c r="R134" s="76"/>
      <c r="S134" s="76"/>
      <c r="T134" s="76"/>
      <c r="U134" s="76"/>
      <c r="V134" s="76"/>
      <c r="W134" s="76"/>
      <c r="X134" s="76"/>
      <c r="Y134" s="76"/>
      <c r="Z134" s="76"/>
      <c r="AA134" s="76"/>
      <c r="AB134" s="76"/>
      <c r="AC134" s="76"/>
      <c r="AD134" s="76"/>
      <c r="AE134" s="76"/>
    </row>
    <row r="135" spans="3:31" ht="33" x14ac:dyDescent="0.45">
      <c r="C135" s="35" t="s">
        <v>82</v>
      </c>
      <c r="D135" s="36">
        <v>80</v>
      </c>
      <c r="E135" s="37">
        <v>15</v>
      </c>
      <c r="Q135" s="76"/>
      <c r="R135" s="76"/>
      <c r="S135" s="76"/>
      <c r="T135" s="76"/>
      <c r="U135" s="76"/>
      <c r="V135" s="76"/>
      <c r="W135" s="76"/>
      <c r="X135" s="76"/>
      <c r="Y135" s="76"/>
      <c r="Z135" s="76"/>
      <c r="AA135" s="76"/>
      <c r="AB135" s="76"/>
      <c r="AC135" s="76"/>
      <c r="AD135" s="76"/>
      <c r="AE135" s="76"/>
    </row>
    <row r="136" spans="3:31" ht="33" x14ac:dyDescent="0.45">
      <c r="C136" s="35" t="s">
        <v>53</v>
      </c>
      <c r="D136" s="37">
        <v>20</v>
      </c>
      <c r="E136" s="38">
        <v>105</v>
      </c>
    </row>
    <row r="137" spans="3:31" x14ac:dyDescent="0.25">
      <c r="Q137" s="70" t="s">
        <v>79</v>
      </c>
      <c r="R137" s="70"/>
      <c r="S137" s="70"/>
      <c r="T137" s="70"/>
      <c r="U137" s="70"/>
      <c r="V137" s="70"/>
      <c r="W137" s="70"/>
      <c r="X137" s="70"/>
      <c r="Y137" s="70"/>
      <c r="Z137" s="70"/>
      <c r="AA137" s="70"/>
      <c r="AB137" s="70"/>
      <c r="AC137" s="70"/>
      <c r="AD137" s="70"/>
      <c r="AE137" s="70"/>
    </row>
    <row r="138" spans="3:31" x14ac:dyDescent="0.25">
      <c r="Q138" s="70"/>
      <c r="R138" s="70"/>
      <c r="S138" s="70"/>
      <c r="T138" s="70"/>
      <c r="U138" s="70"/>
      <c r="V138" s="70"/>
      <c r="W138" s="70"/>
      <c r="X138" s="70"/>
      <c r="Y138" s="70"/>
      <c r="Z138" s="70"/>
      <c r="AA138" s="70"/>
      <c r="AB138" s="70"/>
      <c r="AC138" s="70"/>
      <c r="AD138" s="70"/>
      <c r="AE138" s="70"/>
    </row>
    <row r="139" spans="3:31" x14ac:dyDescent="0.25">
      <c r="Q139" s="70"/>
      <c r="R139" s="70"/>
      <c r="S139" s="70"/>
      <c r="T139" s="70"/>
      <c r="U139" s="70"/>
      <c r="V139" s="70"/>
      <c r="W139" s="70"/>
      <c r="X139" s="70"/>
      <c r="Y139" s="70"/>
      <c r="Z139" s="70"/>
      <c r="AA139" s="70"/>
      <c r="AB139" s="70"/>
      <c r="AC139" s="70"/>
      <c r="AD139" s="70"/>
      <c r="AE139" s="70"/>
    </row>
    <row r="142" spans="3:31" ht="33.75" x14ac:dyDescent="0.5">
      <c r="C142" s="41" t="s">
        <v>75</v>
      </c>
      <c r="D142" s="43">
        <f>2*((D102*D122)/(D102+D122))</f>
        <v>0.82051282051282048</v>
      </c>
    </row>
    <row r="143" spans="3:31" s="42" customFormat="1" x14ac:dyDescent="0.25"/>
    <row r="144" spans="3:31" ht="45.75" x14ac:dyDescent="0.65">
      <c r="D144" s="40" t="s">
        <v>99</v>
      </c>
    </row>
    <row r="145" spans="3:31" x14ac:dyDescent="0.25">
      <c r="C145" s="69" t="s">
        <v>80</v>
      </c>
      <c r="D145" s="69"/>
      <c r="E145" s="69"/>
      <c r="Q145" s="66" t="s">
        <v>84</v>
      </c>
      <c r="R145" s="66"/>
      <c r="S145" s="66"/>
      <c r="T145" s="66"/>
      <c r="U145" s="66"/>
      <c r="V145" s="66"/>
      <c r="W145" s="66"/>
      <c r="X145" s="66"/>
      <c r="Y145" s="66"/>
      <c r="Z145" s="66"/>
      <c r="AA145" s="66"/>
      <c r="AB145" s="66"/>
      <c r="AC145" s="66"/>
      <c r="AD145" s="66"/>
      <c r="AE145" s="66"/>
    </row>
    <row r="146" spans="3:31" x14ac:dyDescent="0.25">
      <c r="C146" s="69"/>
      <c r="D146" s="69"/>
      <c r="E146" s="69"/>
      <c r="Q146" s="66"/>
      <c r="R146" s="66"/>
      <c r="S146" s="66"/>
      <c r="T146" s="66"/>
      <c r="U146" s="66"/>
      <c r="V146" s="66"/>
      <c r="W146" s="66"/>
      <c r="X146" s="66"/>
      <c r="Y146" s="66"/>
      <c r="Z146" s="66"/>
      <c r="AA146" s="66"/>
      <c r="AB146" s="66"/>
      <c r="AC146" s="66"/>
      <c r="AD146" s="66"/>
      <c r="AE146" s="66"/>
    </row>
    <row r="147" spans="3:31" x14ac:dyDescent="0.25">
      <c r="C147" s="69"/>
      <c r="D147" s="69"/>
      <c r="E147" s="69"/>
      <c r="Q147" s="66"/>
      <c r="R147" s="66"/>
      <c r="S147" s="66"/>
      <c r="T147" s="66"/>
      <c r="U147" s="66"/>
      <c r="V147" s="66"/>
      <c r="W147" s="66"/>
      <c r="X147" s="66"/>
      <c r="Y147" s="66"/>
      <c r="Z147" s="66"/>
      <c r="AA147" s="66"/>
      <c r="AB147" s="66"/>
      <c r="AC147" s="66"/>
      <c r="AD147" s="66"/>
      <c r="AE147" s="66"/>
    </row>
    <row r="148" spans="3:31" x14ac:dyDescent="0.25">
      <c r="C148" s="69"/>
      <c r="D148" s="69"/>
      <c r="E148" s="69"/>
      <c r="Q148" s="66"/>
      <c r="R148" s="66"/>
      <c r="S148" s="66"/>
      <c r="T148" s="66"/>
      <c r="U148" s="66"/>
      <c r="V148" s="66"/>
      <c r="W148" s="66"/>
      <c r="X148" s="66"/>
      <c r="Y148" s="66"/>
      <c r="Z148" s="66"/>
      <c r="AA148" s="66"/>
      <c r="AB148" s="66"/>
      <c r="AC148" s="66"/>
      <c r="AD148" s="66"/>
      <c r="AE148" s="66"/>
    </row>
    <row r="149" spans="3:31" x14ac:dyDescent="0.25">
      <c r="C149" s="69"/>
      <c r="D149" s="69"/>
      <c r="E149" s="69"/>
    </row>
    <row r="150" spans="3:31" x14ac:dyDescent="0.25">
      <c r="C150" s="69"/>
      <c r="D150" s="69"/>
      <c r="E150" s="69"/>
    </row>
    <row r="151" spans="3:31" x14ac:dyDescent="0.25">
      <c r="C151" s="69"/>
      <c r="D151" s="69"/>
      <c r="E151" s="69"/>
    </row>
    <row r="152" spans="3:31" x14ac:dyDescent="0.25">
      <c r="C152" s="69"/>
      <c r="D152" s="69"/>
      <c r="E152" s="69"/>
      <c r="Q152" s="64" t="s">
        <v>85</v>
      </c>
      <c r="R152" s="64"/>
      <c r="S152" s="64"/>
      <c r="T152" s="64"/>
      <c r="U152" s="64"/>
      <c r="V152" s="64"/>
      <c r="W152" s="64"/>
      <c r="X152" s="64"/>
      <c r="Y152" s="64"/>
      <c r="Z152" s="64"/>
      <c r="AA152" s="64"/>
      <c r="AB152" s="64"/>
      <c r="AC152" s="64"/>
      <c r="AD152" s="64"/>
      <c r="AE152" s="64"/>
    </row>
    <row r="153" spans="3:31" ht="23.25" x14ac:dyDescent="0.35">
      <c r="C153" s="33"/>
      <c r="D153" s="34" t="s">
        <v>54</v>
      </c>
      <c r="E153" s="34" t="s">
        <v>83</v>
      </c>
      <c r="Q153" s="64"/>
      <c r="R153" s="64"/>
      <c r="S153" s="64"/>
      <c r="T153" s="64"/>
      <c r="U153" s="64"/>
      <c r="V153" s="64"/>
      <c r="W153" s="64"/>
      <c r="X153" s="64"/>
      <c r="Y153" s="64"/>
      <c r="Z153" s="64"/>
      <c r="AA153" s="64"/>
      <c r="AB153" s="64"/>
      <c r="AC153" s="64"/>
      <c r="AD153" s="64"/>
      <c r="AE153" s="64"/>
    </row>
    <row r="154" spans="3:31" ht="33" x14ac:dyDescent="0.45">
      <c r="C154" s="35" t="s">
        <v>82</v>
      </c>
      <c r="D154" s="36">
        <v>80</v>
      </c>
      <c r="E154" s="37">
        <v>15</v>
      </c>
      <c r="Q154" s="64"/>
      <c r="R154" s="64"/>
      <c r="S154" s="64"/>
      <c r="T154" s="64"/>
      <c r="U154" s="64"/>
      <c r="V154" s="64"/>
      <c r="W154" s="64"/>
      <c r="X154" s="64"/>
      <c r="Y154" s="64"/>
      <c r="Z154" s="64"/>
      <c r="AA154" s="64"/>
      <c r="AB154" s="64"/>
      <c r="AC154" s="64"/>
      <c r="AD154" s="64"/>
      <c r="AE154" s="64"/>
    </row>
    <row r="155" spans="3:31" ht="33" x14ac:dyDescent="0.45">
      <c r="C155" s="35" t="s">
        <v>53</v>
      </c>
      <c r="D155" s="37">
        <v>20</v>
      </c>
      <c r="E155" s="38">
        <v>105</v>
      </c>
      <c r="Q155" s="64"/>
      <c r="R155" s="64"/>
      <c r="S155" s="64"/>
      <c r="T155" s="64"/>
      <c r="U155" s="64"/>
      <c r="V155" s="64"/>
      <c r="W155" s="64"/>
      <c r="X155" s="64"/>
      <c r="Y155" s="64"/>
      <c r="Z155" s="64"/>
      <c r="AA155" s="64"/>
      <c r="AB155" s="64"/>
      <c r="AC155" s="64"/>
      <c r="AD155" s="64"/>
      <c r="AE155" s="64"/>
    </row>
    <row r="156" spans="3:31" x14ac:dyDescent="0.25">
      <c r="Q156" s="64"/>
      <c r="R156" s="64"/>
      <c r="S156" s="64"/>
      <c r="T156" s="64"/>
      <c r="U156" s="64"/>
      <c r="V156" s="64"/>
      <c r="W156" s="64"/>
      <c r="X156" s="64"/>
      <c r="Y156" s="64"/>
      <c r="Z156" s="64"/>
      <c r="AA156" s="64"/>
      <c r="AB156" s="64"/>
      <c r="AC156" s="64"/>
      <c r="AD156" s="64"/>
      <c r="AE156" s="64"/>
    </row>
    <row r="157" spans="3:31" x14ac:dyDescent="0.25">
      <c r="Q157" s="64"/>
      <c r="R157" s="64"/>
      <c r="S157" s="64"/>
      <c r="T157" s="64"/>
      <c r="U157" s="64"/>
      <c r="V157" s="64"/>
      <c r="W157" s="64"/>
      <c r="X157" s="64"/>
      <c r="Y157" s="64"/>
      <c r="Z157" s="64"/>
      <c r="AA157" s="64"/>
      <c r="AB157" s="64"/>
      <c r="AC157" s="64"/>
      <c r="AD157" s="64"/>
      <c r="AE157" s="64"/>
    </row>
    <row r="160" spans="3:31" x14ac:dyDescent="0.25">
      <c r="Q160" s="70" t="s">
        <v>86</v>
      </c>
      <c r="R160" s="70"/>
      <c r="S160" s="70"/>
      <c r="T160" s="70"/>
      <c r="U160" s="70"/>
      <c r="V160" s="70"/>
      <c r="W160" s="70"/>
      <c r="X160" s="70"/>
      <c r="Y160" s="70"/>
      <c r="Z160" s="70"/>
      <c r="AA160" s="70"/>
      <c r="AB160" s="70"/>
      <c r="AC160" s="70"/>
      <c r="AD160" s="70"/>
      <c r="AE160" s="70"/>
    </row>
    <row r="161" spans="3:31" x14ac:dyDescent="0.25">
      <c r="Q161" s="70"/>
      <c r="R161" s="70"/>
      <c r="S161" s="70"/>
      <c r="T161" s="70"/>
      <c r="U161" s="70"/>
      <c r="V161" s="70"/>
      <c r="W161" s="70"/>
      <c r="X161" s="70"/>
      <c r="Y161" s="70"/>
      <c r="Z161" s="70"/>
      <c r="AA161" s="70"/>
      <c r="AB161" s="70"/>
      <c r="AC161" s="70"/>
      <c r="AD161" s="70"/>
      <c r="AE161" s="70"/>
    </row>
    <row r="162" spans="3:31" ht="33.75" x14ac:dyDescent="0.5">
      <c r="C162" s="41" t="s">
        <v>81</v>
      </c>
      <c r="D162" s="43">
        <f>E155/(E155+E154)</f>
        <v>0.875</v>
      </c>
      <c r="Q162" s="70"/>
      <c r="R162" s="70"/>
      <c r="S162" s="70"/>
      <c r="T162" s="70"/>
      <c r="U162" s="70"/>
      <c r="V162" s="70"/>
      <c r="W162" s="70"/>
      <c r="X162" s="70"/>
      <c r="Y162" s="70"/>
      <c r="Z162" s="70"/>
      <c r="AA162" s="70"/>
      <c r="AB162" s="70"/>
      <c r="AC162" s="70"/>
      <c r="AD162" s="70"/>
      <c r="AE162" s="70"/>
    </row>
    <row r="163" spans="3:31" s="42" customFormat="1" x14ac:dyDescent="0.25"/>
    <row r="164" spans="3:31" ht="45.75" x14ac:dyDescent="0.65">
      <c r="D164" s="40" t="s">
        <v>87</v>
      </c>
    </row>
    <row r="165" spans="3:31" ht="15" customHeight="1" x14ac:dyDescent="0.25">
      <c r="C165" s="66" t="s">
        <v>88</v>
      </c>
      <c r="D165" s="66"/>
      <c r="E165" s="66"/>
      <c r="Q165" s="63" t="s">
        <v>108</v>
      </c>
      <c r="R165" s="63"/>
      <c r="S165" s="63"/>
      <c r="T165" s="63"/>
      <c r="U165" s="63"/>
      <c r="V165" s="63"/>
      <c r="W165" s="63"/>
      <c r="X165" s="63"/>
      <c r="Y165" s="63"/>
      <c r="Z165" s="63"/>
      <c r="AA165" s="63"/>
      <c r="AB165" s="63"/>
      <c r="AC165" s="63"/>
      <c r="AD165" s="63"/>
      <c r="AE165" s="63"/>
    </row>
    <row r="166" spans="3:31" ht="15" customHeight="1" x14ac:dyDescent="0.25">
      <c r="C166" s="66"/>
      <c r="D166" s="66"/>
      <c r="E166" s="66"/>
      <c r="Q166" s="63"/>
      <c r="R166" s="63"/>
      <c r="S166" s="63"/>
      <c r="T166" s="63"/>
      <c r="U166" s="63"/>
      <c r="V166" s="63"/>
      <c r="W166" s="63"/>
      <c r="X166" s="63"/>
      <c r="Y166" s="63"/>
      <c r="Z166" s="63"/>
      <c r="AA166" s="63"/>
      <c r="AB166" s="63"/>
      <c r="AC166" s="63"/>
      <c r="AD166" s="63"/>
      <c r="AE166" s="63"/>
    </row>
    <row r="167" spans="3:31" ht="15" customHeight="1" x14ac:dyDescent="0.25">
      <c r="C167" s="66"/>
      <c r="D167" s="66"/>
      <c r="E167" s="66"/>
      <c r="Q167" s="63"/>
      <c r="R167" s="63"/>
      <c r="S167" s="63"/>
      <c r="T167" s="63"/>
      <c r="U167" s="63"/>
      <c r="V167" s="63"/>
      <c r="W167" s="63"/>
      <c r="X167" s="63"/>
      <c r="Y167" s="63"/>
      <c r="Z167" s="63"/>
      <c r="AA167" s="63"/>
      <c r="AB167" s="63"/>
      <c r="AC167" s="63"/>
      <c r="AD167" s="63"/>
      <c r="AE167" s="63"/>
    </row>
    <row r="168" spans="3:31" ht="15" customHeight="1" x14ac:dyDescent="0.25">
      <c r="C168" s="66"/>
      <c r="D168" s="66"/>
      <c r="E168" s="66"/>
      <c r="Q168" s="63"/>
      <c r="R168" s="63"/>
      <c r="S168" s="63"/>
      <c r="T168" s="63"/>
      <c r="U168" s="63"/>
      <c r="V168" s="63"/>
      <c r="W168" s="63"/>
      <c r="X168" s="63"/>
      <c r="Y168" s="63"/>
      <c r="Z168" s="63"/>
      <c r="AA168" s="63"/>
      <c r="AB168" s="63"/>
      <c r="AC168" s="63"/>
      <c r="AD168" s="63"/>
      <c r="AE168" s="63"/>
    </row>
    <row r="169" spans="3:31" ht="17.25" x14ac:dyDescent="0.3">
      <c r="C169" s="66"/>
      <c r="D169" s="66"/>
      <c r="E169" s="66"/>
      <c r="Q169" s="28"/>
    </row>
    <row r="170" spans="3:31" x14ac:dyDescent="0.25">
      <c r="C170" s="66"/>
      <c r="D170" s="66"/>
      <c r="E170" s="66"/>
      <c r="Q170" s="64" t="s">
        <v>109</v>
      </c>
      <c r="R170" s="64"/>
      <c r="S170" s="64"/>
      <c r="T170" s="64"/>
      <c r="U170" s="64"/>
      <c r="V170" s="64"/>
      <c r="W170" s="64"/>
      <c r="X170" s="64"/>
      <c r="Y170" s="64"/>
      <c r="Z170" s="64"/>
      <c r="AA170" s="64"/>
      <c r="AB170" s="64"/>
      <c r="AC170" s="64"/>
      <c r="AD170" s="64"/>
      <c r="AE170" s="64"/>
    </row>
    <row r="171" spans="3:31" x14ac:dyDescent="0.25">
      <c r="Q171" s="64"/>
      <c r="R171" s="64"/>
      <c r="S171" s="64"/>
      <c r="T171" s="64"/>
      <c r="U171" s="64"/>
      <c r="V171" s="64"/>
      <c r="W171" s="64"/>
      <c r="X171" s="64"/>
      <c r="Y171" s="64"/>
      <c r="Z171" s="64"/>
      <c r="AA171" s="64"/>
      <c r="AB171" s="64"/>
      <c r="AC171" s="64"/>
      <c r="AD171" s="64"/>
      <c r="AE171" s="64"/>
    </row>
    <row r="172" spans="3:31" x14ac:dyDescent="0.25">
      <c r="Q172" s="64"/>
      <c r="R172" s="64"/>
      <c r="S172" s="64"/>
      <c r="T172" s="64"/>
      <c r="U172" s="64"/>
      <c r="V172" s="64"/>
      <c r="W172" s="64"/>
      <c r="X172" s="64"/>
      <c r="Y172" s="64"/>
      <c r="Z172" s="64"/>
      <c r="AA172" s="64"/>
      <c r="AB172" s="64"/>
      <c r="AC172" s="64"/>
      <c r="AD172" s="64"/>
      <c r="AE172" s="64"/>
    </row>
    <row r="173" spans="3:31" ht="15" customHeight="1" x14ac:dyDescent="0.25">
      <c r="C173" s="66" t="s">
        <v>107</v>
      </c>
      <c r="D173" s="66"/>
      <c r="E173" s="66"/>
      <c r="Q173" s="64"/>
      <c r="R173" s="64"/>
      <c r="S173" s="64"/>
      <c r="T173" s="64"/>
      <c r="U173" s="64"/>
      <c r="V173" s="64"/>
      <c r="W173" s="64"/>
      <c r="X173" s="64"/>
      <c r="Y173" s="64"/>
      <c r="Z173" s="64"/>
      <c r="AA173" s="64"/>
      <c r="AB173" s="64"/>
      <c r="AC173" s="64"/>
      <c r="AD173" s="64"/>
      <c r="AE173" s="64"/>
    </row>
    <row r="174" spans="3:31" ht="15" customHeight="1" x14ac:dyDescent="0.25">
      <c r="C174" s="66"/>
      <c r="D174" s="66"/>
      <c r="E174" s="66"/>
      <c r="Q174" s="64"/>
      <c r="R174" s="64"/>
      <c r="S174" s="64"/>
      <c r="T174" s="64"/>
      <c r="U174" s="64"/>
      <c r="V174" s="64"/>
      <c r="W174" s="64"/>
      <c r="X174" s="64"/>
      <c r="Y174" s="64"/>
      <c r="Z174" s="64"/>
      <c r="AA174" s="64"/>
      <c r="AB174" s="64"/>
      <c r="AC174" s="64"/>
      <c r="AD174" s="64"/>
      <c r="AE174" s="64"/>
    </row>
    <row r="175" spans="3:31" ht="15" customHeight="1" x14ac:dyDescent="0.25">
      <c r="C175" s="66"/>
      <c r="D175" s="66"/>
      <c r="E175" s="66"/>
      <c r="Q175" s="64"/>
      <c r="R175" s="64"/>
      <c r="S175" s="64"/>
      <c r="T175" s="64"/>
      <c r="U175" s="64"/>
      <c r="V175" s="64"/>
      <c r="W175" s="64"/>
      <c r="X175" s="64"/>
      <c r="Y175" s="64"/>
      <c r="Z175" s="64"/>
      <c r="AA175" s="64"/>
      <c r="AB175" s="64"/>
      <c r="AC175" s="64"/>
      <c r="AD175" s="64"/>
      <c r="AE175" s="64"/>
    </row>
    <row r="176" spans="3:31" ht="15" customHeight="1" x14ac:dyDescent="0.25">
      <c r="C176" s="66"/>
      <c r="D176" s="66"/>
      <c r="E176" s="66"/>
    </row>
    <row r="177" spans="2:31" ht="15" customHeight="1" x14ac:dyDescent="0.25">
      <c r="C177" s="66"/>
      <c r="D177" s="66"/>
      <c r="E177" s="66"/>
    </row>
    <row r="178" spans="2:31" ht="15" customHeight="1" x14ac:dyDescent="0.25">
      <c r="C178" s="66"/>
      <c r="D178" s="66"/>
      <c r="E178" s="66"/>
    </row>
    <row r="179" spans="2:31" ht="15" customHeight="1" x14ac:dyDescent="0.25">
      <c r="C179" s="66"/>
      <c r="D179" s="66"/>
      <c r="E179" s="66"/>
      <c r="Q179" s="65" t="s">
        <v>110</v>
      </c>
      <c r="R179" s="65"/>
      <c r="S179" s="65"/>
      <c r="T179" s="65"/>
      <c r="U179" s="65"/>
      <c r="V179" s="65"/>
      <c r="W179" s="65"/>
      <c r="X179" s="65"/>
      <c r="Y179" s="65"/>
      <c r="Z179" s="65"/>
      <c r="AA179" s="65"/>
      <c r="AB179" s="65"/>
      <c r="AC179" s="65"/>
      <c r="AD179" s="65"/>
      <c r="AE179" s="65"/>
    </row>
    <row r="180" spans="2:31" ht="15" customHeight="1" x14ac:dyDescent="0.25">
      <c r="Q180" s="65"/>
      <c r="R180" s="65"/>
      <c r="S180" s="65"/>
      <c r="T180" s="65"/>
      <c r="U180" s="65"/>
      <c r="V180" s="65"/>
      <c r="W180" s="65"/>
      <c r="X180" s="65"/>
      <c r="Y180" s="65"/>
      <c r="Z180" s="65"/>
      <c r="AA180" s="65"/>
      <c r="AB180" s="65"/>
      <c r="AC180" s="65"/>
      <c r="AD180" s="65"/>
      <c r="AE180" s="65"/>
    </row>
    <row r="181" spans="2:31" ht="15" customHeight="1" x14ac:dyDescent="0.25">
      <c r="Q181" s="65"/>
      <c r="R181" s="65"/>
      <c r="S181" s="65"/>
      <c r="T181" s="65"/>
      <c r="U181" s="65"/>
      <c r="V181" s="65"/>
      <c r="W181" s="65"/>
      <c r="X181" s="65"/>
      <c r="Y181" s="65"/>
      <c r="Z181" s="65"/>
      <c r="AA181" s="65"/>
      <c r="AB181" s="65"/>
      <c r="AC181" s="65"/>
      <c r="AD181" s="65"/>
      <c r="AE181" s="65"/>
    </row>
    <row r="182" spans="2:31" x14ac:dyDescent="0.25">
      <c r="Q182" s="65"/>
      <c r="R182" s="65"/>
      <c r="S182" s="65"/>
      <c r="T182" s="65"/>
      <c r="U182" s="65"/>
      <c r="V182" s="65"/>
      <c r="W182" s="65"/>
      <c r="X182" s="65"/>
      <c r="Y182" s="65"/>
      <c r="Z182" s="65"/>
      <c r="AA182" s="65"/>
      <c r="AB182" s="65"/>
      <c r="AC182" s="65"/>
      <c r="AD182" s="65"/>
      <c r="AE182" s="65"/>
    </row>
    <row r="186" spans="2:31" ht="17.25" x14ac:dyDescent="0.3">
      <c r="O186" s="67" t="s">
        <v>96</v>
      </c>
      <c r="P186" s="67"/>
      <c r="Q186" s="67"/>
      <c r="R186" s="67"/>
      <c r="T186" s="68" t="s">
        <v>100</v>
      </c>
      <c r="U186" s="68"/>
      <c r="V186" s="68"/>
      <c r="W186" s="68"/>
    </row>
    <row r="187" spans="2:31" x14ac:dyDescent="0.25">
      <c r="B187" t="s">
        <v>91</v>
      </c>
      <c r="C187" t="s">
        <v>90</v>
      </c>
      <c r="D187" t="s">
        <v>89</v>
      </c>
      <c r="E187" t="s">
        <v>93</v>
      </c>
      <c r="F187" t="s">
        <v>92</v>
      </c>
      <c r="I187" t="s">
        <v>94</v>
      </c>
      <c r="J187" t="s">
        <v>95</v>
      </c>
      <c r="K187" t="s">
        <v>98</v>
      </c>
      <c r="O187" s="46" t="s">
        <v>103</v>
      </c>
      <c r="P187" s="46" cm="1">
        <f t="array" ref="P187">COUNTIFS(Table3[Disease],1,Table3[Prediction],1) /Table10[[Postive ]]</f>
        <v>0.625</v>
      </c>
    </row>
    <row r="188" spans="2:31" x14ac:dyDescent="0.25">
      <c r="B188">
        <v>1</v>
      </c>
      <c r="C188">
        <v>1</v>
      </c>
      <c r="D188">
        <v>0.48213895200240375</v>
      </c>
      <c r="E188">
        <f>IF(D188&gt;$F$188,1,0)</f>
        <v>0</v>
      </c>
      <c r="F188">
        <v>0.5</v>
      </c>
      <c r="I188">
        <f>SUM(Table3[Disease])</f>
        <v>32</v>
      </c>
      <c r="J188">
        <f>COUNTIF(Table3[Disease],0)</f>
        <v>11</v>
      </c>
      <c r="K188">
        <f>I188/(I188+J188)</f>
        <v>0.7441860465116279</v>
      </c>
    </row>
    <row r="189" spans="2:31" x14ac:dyDescent="0.25">
      <c r="B189">
        <v>2</v>
      </c>
      <c r="C189">
        <v>1</v>
      </c>
      <c r="D189">
        <v>0.8372158184801427</v>
      </c>
      <c r="E189">
        <f t="shared" ref="E189:E230" si="0">IF(D189&gt;$F$188,1,0)</f>
        <v>1</v>
      </c>
    </row>
    <row r="190" spans="2:31" ht="17.25" x14ac:dyDescent="0.3">
      <c r="B190">
        <v>3</v>
      </c>
      <c r="C190">
        <v>1</v>
      </c>
      <c r="D190">
        <v>5.3218069801160839E-2</v>
      </c>
      <c r="E190">
        <f t="shared" si="0"/>
        <v>0</v>
      </c>
      <c r="O190" s="67" t="s">
        <v>100</v>
      </c>
      <c r="P190" s="67"/>
      <c r="Q190" s="67"/>
      <c r="R190" s="67"/>
    </row>
    <row r="191" spans="2:31" ht="15" customHeight="1" x14ac:dyDescent="0.25">
      <c r="B191">
        <v>4</v>
      </c>
      <c r="C191">
        <v>1</v>
      </c>
      <c r="D191">
        <v>0.39082276742348387</v>
      </c>
      <c r="E191">
        <f t="shared" si="0"/>
        <v>0</v>
      </c>
      <c r="O191" s="46" t="s">
        <v>102</v>
      </c>
      <c r="P191" s="46" cm="1">
        <f t="array" ref="P191">COUNTIFS(Table3[Disease],0,Table3[Prediction],0)/Table10[Negative]</f>
        <v>0.54545454545454541</v>
      </c>
    </row>
    <row r="192" spans="2:31" ht="15" customHeight="1" x14ac:dyDescent="0.25">
      <c r="B192">
        <v>5</v>
      </c>
      <c r="C192">
        <v>1</v>
      </c>
      <c r="D192">
        <v>0.77904328323066185</v>
      </c>
      <c r="E192">
        <f t="shared" si="0"/>
        <v>1</v>
      </c>
      <c r="T192" s="64" t="s">
        <v>101</v>
      </c>
      <c r="U192" s="64"/>
      <c r="V192" s="64"/>
      <c r="W192" s="64"/>
      <c r="X192" s="64"/>
      <c r="Y192" s="64"/>
      <c r="Z192" s="64"/>
      <c r="AA192" s="64"/>
    </row>
    <row r="193" spans="2:27" ht="15" customHeight="1" x14ac:dyDescent="0.25">
      <c r="B193">
        <v>6</v>
      </c>
      <c r="C193">
        <v>1</v>
      </c>
      <c r="D193">
        <v>0.64015577270542512</v>
      </c>
      <c r="E193">
        <f t="shared" si="0"/>
        <v>1</v>
      </c>
      <c r="T193" s="64"/>
      <c r="U193" s="64"/>
      <c r="V193" s="64"/>
      <c r="W193" s="64"/>
      <c r="X193" s="64"/>
      <c r="Y193" s="64"/>
      <c r="Z193" s="64"/>
      <c r="AA193" s="64"/>
    </row>
    <row r="194" spans="2:27" ht="15" customHeight="1" x14ac:dyDescent="0.25">
      <c r="B194">
        <v>7</v>
      </c>
      <c r="C194">
        <v>1</v>
      </c>
      <c r="D194">
        <v>0.56113244919027894</v>
      </c>
      <c r="E194">
        <f t="shared" si="0"/>
        <v>1</v>
      </c>
      <c r="T194" s="64"/>
      <c r="U194" s="64"/>
      <c r="V194" s="64"/>
      <c r="W194" s="64"/>
      <c r="X194" s="64"/>
      <c r="Y194" s="64"/>
      <c r="Z194" s="64"/>
      <c r="AA194" s="64"/>
    </row>
    <row r="195" spans="2:27" ht="15" customHeight="1" x14ac:dyDescent="0.25">
      <c r="B195">
        <v>8</v>
      </c>
      <c r="C195">
        <v>0</v>
      </c>
      <c r="D195">
        <v>0.80646115830770349</v>
      </c>
      <c r="E195">
        <f t="shared" si="0"/>
        <v>1</v>
      </c>
      <c r="T195" s="64"/>
      <c r="U195" s="64"/>
      <c r="V195" s="64"/>
      <c r="W195" s="64"/>
      <c r="X195" s="64"/>
      <c r="Y195" s="64"/>
      <c r="Z195" s="64"/>
      <c r="AA195" s="64"/>
    </row>
    <row r="196" spans="2:27" ht="15" customHeight="1" x14ac:dyDescent="0.25">
      <c r="B196">
        <v>9</v>
      </c>
      <c r="C196">
        <v>1</v>
      </c>
      <c r="D196">
        <v>0.73191916335808904</v>
      </c>
      <c r="E196">
        <f t="shared" si="0"/>
        <v>1</v>
      </c>
      <c r="I196" s="45" t="s">
        <v>92</v>
      </c>
      <c r="J196" s="46" t="s">
        <v>103</v>
      </c>
      <c r="K196" s="46" t="s">
        <v>102</v>
      </c>
      <c r="T196" s="64"/>
      <c r="U196" s="64"/>
      <c r="V196" s="64"/>
      <c r="W196" s="64"/>
      <c r="X196" s="64"/>
      <c r="Y196" s="64"/>
      <c r="Z196" s="64"/>
      <c r="AA196" s="64"/>
    </row>
    <row r="197" spans="2:27" ht="15" customHeight="1" x14ac:dyDescent="0.25">
      <c r="B197">
        <v>10</v>
      </c>
      <c r="C197">
        <v>1</v>
      </c>
      <c r="D197">
        <v>0.68140759967905928</v>
      </c>
      <c r="E197">
        <f t="shared" si="0"/>
        <v>1</v>
      </c>
      <c r="I197">
        <v>0</v>
      </c>
      <c r="J197">
        <v>1</v>
      </c>
      <c r="K197">
        <v>0</v>
      </c>
      <c r="T197" s="64"/>
      <c r="U197" s="64"/>
      <c r="V197" s="64"/>
      <c r="W197" s="64"/>
      <c r="X197" s="64"/>
      <c r="Y197" s="64"/>
      <c r="Z197" s="64"/>
      <c r="AA197" s="64"/>
    </row>
    <row r="198" spans="2:27" ht="15" customHeight="1" x14ac:dyDescent="0.25">
      <c r="B198">
        <v>11</v>
      </c>
      <c r="C198">
        <v>1</v>
      </c>
      <c r="D198">
        <v>0.99990872653493756</v>
      </c>
      <c r="E198">
        <f t="shared" si="0"/>
        <v>1</v>
      </c>
      <c r="I198" s="44">
        <v>0.1</v>
      </c>
      <c r="J198">
        <v>0.84375</v>
      </c>
      <c r="K198">
        <v>0.18181818181818182</v>
      </c>
      <c r="T198" s="64"/>
      <c r="U198" s="64"/>
      <c r="V198" s="64"/>
      <c r="W198" s="64"/>
      <c r="X198" s="64"/>
      <c r="Y198" s="64"/>
      <c r="Z198" s="64"/>
      <c r="AA198" s="64"/>
    </row>
    <row r="199" spans="2:27" ht="15" customHeight="1" x14ac:dyDescent="0.25">
      <c r="B199">
        <v>12</v>
      </c>
      <c r="C199">
        <v>0</v>
      </c>
      <c r="D199">
        <v>1.3048584255326401E-2</v>
      </c>
      <c r="E199">
        <f t="shared" si="0"/>
        <v>0</v>
      </c>
      <c r="I199" s="44">
        <v>0.3</v>
      </c>
      <c r="J199">
        <v>0.78125</v>
      </c>
      <c r="K199">
        <v>0.36363636363636365</v>
      </c>
      <c r="T199" s="64"/>
      <c r="U199" s="64"/>
      <c r="V199" s="64"/>
      <c r="W199" s="64"/>
      <c r="X199" s="64"/>
      <c r="Y199" s="64"/>
      <c r="Z199" s="64"/>
      <c r="AA199" s="64"/>
    </row>
    <row r="200" spans="2:27" ht="15" customHeight="1" x14ac:dyDescent="0.25">
      <c r="B200">
        <v>13</v>
      </c>
      <c r="C200">
        <v>1</v>
      </c>
      <c r="D200">
        <v>2.3306536458272853E-2</v>
      </c>
      <c r="E200">
        <f t="shared" si="0"/>
        <v>0</v>
      </c>
      <c r="I200" s="44">
        <v>0.5</v>
      </c>
      <c r="J200">
        <v>0.625</v>
      </c>
      <c r="K200">
        <v>0.54545454545454541</v>
      </c>
      <c r="T200" s="64"/>
      <c r="U200" s="64"/>
      <c r="V200" s="64"/>
      <c r="W200" s="64"/>
      <c r="X200" s="64"/>
      <c r="Y200" s="64"/>
      <c r="Z200" s="64"/>
      <c r="AA200" s="64"/>
    </row>
    <row r="201" spans="2:27" ht="15" customHeight="1" x14ac:dyDescent="0.25">
      <c r="B201">
        <v>14</v>
      </c>
      <c r="C201">
        <v>1</v>
      </c>
      <c r="D201">
        <v>0.73983560129571635</v>
      </c>
      <c r="E201">
        <f t="shared" si="0"/>
        <v>1</v>
      </c>
      <c r="I201">
        <v>0.7</v>
      </c>
      <c r="J201">
        <v>0.5</v>
      </c>
      <c r="K201">
        <v>0.72727272727272729</v>
      </c>
      <c r="T201" s="64"/>
      <c r="U201" s="64"/>
      <c r="V201" s="64"/>
      <c r="W201" s="64"/>
      <c r="X201" s="64"/>
      <c r="Y201" s="64"/>
      <c r="Z201" s="64"/>
      <c r="AA201" s="64"/>
    </row>
    <row r="202" spans="2:27" ht="15" customHeight="1" x14ac:dyDescent="0.25">
      <c r="B202">
        <v>15</v>
      </c>
      <c r="C202">
        <v>1</v>
      </c>
      <c r="D202">
        <v>0.92870664897138244</v>
      </c>
      <c r="E202">
        <f t="shared" si="0"/>
        <v>1</v>
      </c>
      <c r="I202">
        <v>0.9</v>
      </c>
      <c r="J202">
        <v>0.21875</v>
      </c>
      <c r="K202">
        <v>1</v>
      </c>
      <c r="T202" s="64"/>
      <c r="U202" s="64"/>
      <c r="V202" s="64"/>
      <c r="W202" s="64"/>
      <c r="X202" s="64"/>
      <c r="Y202" s="64"/>
      <c r="Z202" s="64"/>
      <c r="AA202" s="64"/>
    </row>
    <row r="203" spans="2:27" ht="15" customHeight="1" x14ac:dyDescent="0.25">
      <c r="B203">
        <v>16</v>
      </c>
      <c r="C203">
        <v>0</v>
      </c>
      <c r="D203">
        <v>0.88797077666231627</v>
      </c>
      <c r="E203">
        <f t="shared" si="0"/>
        <v>1</v>
      </c>
      <c r="I203" s="44">
        <v>1</v>
      </c>
      <c r="J203">
        <v>0</v>
      </c>
      <c r="K203">
        <v>1</v>
      </c>
      <c r="T203" s="64"/>
      <c r="U203" s="64"/>
      <c r="V203" s="64"/>
      <c r="W203" s="64"/>
      <c r="X203" s="64"/>
      <c r="Y203" s="64"/>
      <c r="Z203" s="64"/>
      <c r="AA203" s="64"/>
    </row>
    <row r="204" spans="2:27" ht="17.25" customHeight="1" x14ac:dyDescent="0.25">
      <c r="B204">
        <v>17</v>
      </c>
      <c r="C204">
        <v>1</v>
      </c>
      <c r="D204">
        <v>0.96177732171808128</v>
      </c>
      <c r="E204">
        <f t="shared" si="0"/>
        <v>1</v>
      </c>
      <c r="T204" s="64"/>
      <c r="U204" s="64"/>
      <c r="V204" s="64"/>
      <c r="W204" s="64"/>
      <c r="X204" s="64"/>
      <c r="Y204" s="64"/>
      <c r="Z204" s="64"/>
      <c r="AA204" s="64"/>
    </row>
    <row r="205" spans="2:27" x14ac:dyDescent="0.25">
      <c r="B205">
        <v>18</v>
      </c>
      <c r="C205">
        <v>1</v>
      </c>
      <c r="D205">
        <v>0.99495129093536472</v>
      </c>
      <c r="E205">
        <f t="shared" si="0"/>
        <v>1</v>
      </c>
    </row>
    <row r="206" spans="2:27" x14ac:dyDescent="0.25">
      <c r="B206">
        <v>19</v>
      </c>
      <c r="C206">
        <v>1</v>
      </c>
      <c r="D206">
        <v>0.9304947110821532</v>
      </c>
      <c r="E206">
        <f t="shared" si="0"/>
        <v>1</v>
      </c>
    </row>
    <row r="207" spans="2:27" x14ac:dyDescent="0.25">
      <c r="B207">
        <v>20</v>
      </c>
      <c r="C207">
        <v>1</v>
      </c>
      <c r="D207">
        <v>0.8102166963005768</v>
      </c>
      <c r="E207">
        <f t="shared" si="0"/>
        <v>1</v>
      </c>
    </row>
    <row r="208" spans="2:27" x14ac:dyDescent="0.25">
      <c r="B208">
        <v>21</v>
      </c>
      <c r="C208">
        <v>1</v>
      </c>
      <c r="D208">
        <v>0.72465782322466343</v>
      </c>
      <c r="E208">
        <f t="shared" si="0"/>
        <v>1</v>
      </c>
    </row>
    <row r="209" spans="2:18" x14ac:dyDescent="0.25">
      <c r="B209">
        <v>22</v>
      </c>
      <c r="C209">
        <v>0</v>
      </c>
      <c r="D209">
        <v>0.34905469330478445</v>
      </c>
      <c r="E209">
        <f t="shared" si="0"/>
        <v>0</v>
      </c>
    </row>
    <row r="210" spans="2:18" x14ac:dyDescent="0.25">
      <c r="B210">
        <v>23</v>
      </c>
      <c r="C210">
        <v>1</v>
      </c>
      <c r="D210">
        <v>0.68518688019653773</v>
      </c>
      <c r="E210">
        <f t="shared" si="0"/>
        <v>1</v>
      </c>
    </row>
    <row r="211" spans="2:18" x14ac:dyDescent="0.25">
      <c r="B211">
        <v>24</v>
      </c>
      <c r="C211">
        <v>0</v>
      </c>
      <c r="D211">
        <v>0.29894389102145091</v>
      </c>
      <c r="E211">
        <f t="shared" si="0"/>
        <v>0</v>
      </c>
      <c r="M211" s="49" t="s">
        <v>104</v>
      </c>
      <c r="N211" s="49"/>
      <c r="O211" s="49"/>
      <c r="P211" s="49"/>
      <c r="Q211" s="49"/>
      <c r="R211" s="49"/>
    </row>
    <row r="212" spans="2:18" x14ac:dyDescent="0.25">
      <c r="B212">
        <v>25</v>
      </c>
      <c r="C212">
        <v>1</v>
      </c>
      <c r="D212">
        <v>7.9519731809508887E-2</v>
      </c>
      <c r="E212">
        <f t="shared" si="0"/>
        <v>0</v>
      </c>
      <c r="M212" s="49" t="s">
        <v>105</v>
      </c>
      <c r="N212" s="49"/>
      <c r="O212" s="49"/>
      <c r="P212" s="49"/>
      <c r="Q212" s="49"/>
      <c r="R212" s="49"/>
    </row>
    <row r="213" spans="2:18" x14ac:dyDescent="0.25">
      <c r="B213">
        <v>26</v>
      </c>
      <c r="C213">
        <v>1</v>
      </c>
      <c r="D213">
        <v>0.44777377094928339</v>
      </c>
      <c r="E213">
        <f t="shared" si="0"/>
        <v>0</v>
      </c>
      <c r="M213" s="49"/>
      <c r="N213" s="49"/>
      <c r="O213" s="49"/>
      <c r="P213" s="49"/>
      <c r="Q213" s="49"/>
      <c r="R213" s="49"/>
    </row>
    <row r="214" spans="2:18" x14ac:dyDescent="0.25">
      <c r="B214">
        <v>27</v>
      </c>
      <c r="C214">
        <v>0</v>
      </c>
      <c r="D214">
        <v>2.9698174909781327E-3</v>
      </c>
      <c r="E214">
        <f t="shared" si="0"/>
        <v>0</v>
      </c>
    </row>
    <row r="215" spans="2:18" x14ac:dyDescent="0.25">
      <c r="B215">
        <v>28</v>
      </c>
      <c r="C215">
        <v>1</v>
      </c>
      <c r="D215">
        <v>0.48382731669842116</v>
      </c>
      <c r="E215">
        <f t="shared" si="0"/>
        <v>0</v>
      </c>
    </row>
    <row r="216" spans="2:18" x14ac:dyDescent="0.25">
      <c r="B216">
        <v>29</v>
      </c>
      <c r="C216">
        <v>1</v>
      </c>
      <c r="D216">
        <v>0.90046361080106518</v>
      </c>
      <c r="E216">
        <f t="shared" si="0"/>
        <v>1</v>
      </c>
    </row>
    <row r="217" spans="2:18" x14ac:dyDescent="0.25">
      <c r="B217">
        <v>30</v>
      </c>
      <c r="C217">
        <v>1</v>
      </c>
      <c r="D217">
        <v>0.10399820734715814</v>
      </c>
      <c r="E217">
        <f t="shared" si="0"/>
        <v>0</v>
      </c>
    </row>
    <row r="218" spans="2:18" x14ac:dyDescent="0.25">
      <c r="B218">
        <v>31</v>
      </c>
      <c r="C218">
        <v>0</v>
      </c>
      <c r="D218">
        <v>0.38061396042018691</v>
      </c>
      <c r="E218">
        <f t="shared" si="0"/>
        <v>0</v>
      </c>
    </row>
    <row r="219" spans="2:18" x14ac:dyDescent="0.25">
      <c r="B219">
        <v>32</v>
      </c>
      <c r="C219">
        <v>1</v>
      </c>
      <c r="D219">
        <v>2.4559698726548729E-2</v>
      </c>
      <c r="E219">
        <f t="shared" si="0"/>
        <v>0</v>
      </c>
    </row>
    <row r="220" spans="2:18" x14ac:dyDescent="0.25">
      <c r="B220">
        <v>33</v>
      </c>
      <c r="C220">
        <v>0</v>
      </c>
      <c r="D220">
        <v>0.54328472272875028</v>
      </c>
      <c r="E220">
        <f t="shared" si="0"/>
        <v>1</v>
      </c>
    </row>
    <row r="221" spans="2:18" x14ac:dyDescent="0.25">
      <c r="B221">
        <v>34</v>
      </c>
      <c r="C221">
        <v>1</v>
      </c>
      <c r="D221">
        <v>0.89891591297298257</v>
      </c>
      <c r="E221">
        <f t="shared" si="0"/>
        <v>1</v>
      </c>
    </row>
    <row r="222" spans="2:18" x14ac:dyDescent="0.25">
      <c r="B222">
        <v>35</v>
      </c>
      <c r="C222">
        <v>1</v>
      </c>
      <c r="D222">
        <v>0.39292358108464109</v>
      </c>
      <c r="E222">
        <f t="shared" si="0"/>
        <v>0</v>
      </c>
    </row>
    <row r="223" spans="2:18" x14ac:dyDescent="0.25">
      <c r="B223">
        <v>36</v>
      </c>
      <c r="C223">
        <v>1</v>
      </c>
      <c r="D223">
        <v>0.13707415137342693</v>
      </c>
      <c r="E223">
        <f t="shared" si="0"/>
        <v>0</v>
      </c>
    </row>
    <row r="224" spans="2:18" x14ac:dyDescent="0.25">
      <c r="B224">
        <v>37</v>
      </c>
      <c r="C224">
        <v>1</v>
      </c>
      <c r="D224">
        <v>0.96079466663546365</v>
      </c>
      <c r="E224">
        <f t="shared" si="0"/>
        <v>1</v>
      </c>
    </row>
    <row r="225" spans="2:5" x14ac:dyDescent="0.25">
      <c r="B225">
        <v>38</v>
      </c>
      <c r="C225">
        <v>1</v>
      </c>
      <c r="D225">
        <v>0.75558951226878479</v>
      </c>
      <c r="E225">
        <f t="shared" si="0"/>
        <v>1</v>
      </c>
    </row>
    <row r="226" spans="2:5" x14ac:dyDescent="0.25">
      <c r="B226">
        <v>39</v>
      </c>
      <c r="C226">
        <v>0</v>
      </c>
      <c r="D226">
        <v>0.57981100393459051</v>
      </c>
      <c r="E226">
        <f t="shared" si="0"/>
        <v>1</v>
      </c>
    </row>
    <row r="227" spans="2:5" x14ac:dyDescent="0.25">
      <c r="B227">
        <v>40</v>
      </c>
      <c r="C227">
        <v>1</v>
      </c>
      <c r="D227">
        <v>0.85656492303912146</v>
      </c>
      <c r="E227">
        <f t="shared" si="0"/>
        <v>1</v>
      </c>
    </row>
    <row r="228" spans="2:5" x14ac:dyDescent="0.25">
      <c r="B228">
        <v>41</v>
      </c>
      <c r="C228">
        <v>0</v>
      </c>
      <c r="D228">
        <v>0.27698492195781066</v>
      </c>
      <c r="E228">
        <f>IF(D228&gt;$F$188,1,0)</f>
        <v>0</v>
      </c>
    </row>
    <row r="229" spans="2:5" x14ac:dyDescent="0.25">
      <c r="B229">
        <v>42</v>
      </c>
      <c r="C229">
        <v>0</v>
      </c>
      <c r="D229">
        <v>0.89901157996755698</v>
      </c>
      <c r="E229">
        <f t="shared" si="0"/>
        <v>1</v>
      </c>
    </row>
    <row r="230" spans="2:5" x14ac:dyDescent="0.25">
      <c r="B230">
        <v>43</v>
      </c>
      <c r="C230">
        <v>1</v>
      </c>
      <c r="D230">
        <v>9.5698959389686422E-2</v>
      </c>
      <c r="E230">
        <f t="shared" si="0"/>
        <v>0</v>
      </c>
    </row>
    <row r="232" spans="2:5" s="42" customFormat="1" x14ac:dyDescent="0.25"/>
  </sheetData>
  <mergeCells count="44">
    <mergeCell ref="C125:E133"/>
    <mergeCell ref="Q125:AE128"/>
    <mergeCell ref="Q130:AE135"/>
    <mergeCell ref="Q137:AE139"/>
    <mergeCell ref="C105:E113"/>
    <mergeCell ref="Q105:AE108"/>
    <mergeCell ref="Q117:AE119"/>
    <mergeCell ref="F1:R4"/>
    <mergeCell ref="C85:E93"/>
    <mergeCell ref="Q67:AE69"/>
    <mergeCell ref="Q85:AE87"/>
    <mergeCell ref="Q97:AE99"/>
    <mergeCell ref="N59:AB62"/>
    <mergeCell ref="C65:E73"/>
    <mergeCell ref="Q76:AE77"/>
    <mergeCell ref="N40:AB41"/>
    <mergeCell ref="N46:AB46"/>
    <mergeCell ref="N51:AB54"/>
    <mergeCell ref="B6:K7"/>
    <mergeCell ref="A38:J38"/>
    <mergeCell ref="N10:AB10"/>
    <mergeCell ref="N15:AB15"/>
    <mergeCell ref="N20:AB20"/>
    <mergeCell ref="N25:AB25"/>
    <mergeCell ref="Q71:AE74"/>
    <mergeCell ref="C145:E152"/>
    <mergeCell ref="Q145:AE148"/>
    <mergeCell ref="Q152:AE157"/>
    <mergeCell ref="Q160:AE162"/>
    <mergeCell ref="C165:E170"/>
    <mergeCell ref="C173:E179"/>
    <mergeCell ref="O186:R186"/>
    <mergeCell ref="T186:W186"/>
    <mergeCell ref="T192:AA204"/>
    <mergeCell ref="O190:R190"/>
    <mergeCell ref="M211:R211"/>
    <mergeCell ref="M212:R213"/>
    <mergeCell ref="F32:J35"/>
    <mergeCell ref="Q165:AE168"/>
    <mergeCell ref="Q170:AE175"/>
    <mergeCell ref="Q179:AE182"/>
    <mergeCell ref="K38:L38"/>
    <mergeCell ref="Q90:AE95"/>
    <mergeCell ref="Q110:AE115"/>
  </mergeCells>
  <pageMargins left="0.7" right="0.7" top="0.75" bottom="0.75" header="0.3" footer="0.3"/>
  <drawing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6 Z o V 1 t 4 C q C k A A A A 9 g A A A B I A H A B D b 2 5 m a W c v U G F j a 2 F n Z S 5 4 b W w g o h g A K K A U A A A A A A A A A A A A A A A A A A A A A A A A A A A A h Y 8 x D o I w G I W v 0 n S n L d X B k J 8 y q J s k J i b G t S k V G q E Y W i x 3 c / B I X k G M o m 6 O 7 3 v f 8 N 7 9 e o N s a G p 0 0 Z 0 z r U 1 x T B h G 2 q q 2 M L Z M c e + P 0 Q J n A r Z S n W S p 0 S h b l w y u S H H l / T m h N I R A w o y 0 X U k 5 Y z E 9 5 J u d q n Q j 8 U c 2 / + X I W O e l V R o L 2 L / G C E 5 i z g m f c 8 K A T h B y Y 7 8 C H / c + 2 x 8 I y 7 7 2 f a d F o a P V G u g U g b 4 / i A d Q S w M E F A A C A A g A x 6 Z o 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e m a F c o i k e 4 D g A A A B E A A A A T A B w A R m 9 y b X V s Y X M v U 2 V j d G l v b j E u b S C i G A A o o B Q A A A A A A A A A A A A A A A A A A A A A A A A A A A A r T k 0 u y c z P U w i G 0 I b W A F B L A Q I t A B Q A A g A I A M e m a F d b e A q g p A A A A P Y A A A A S A A A A A A A A A A A A A A A A A A A A A A B D b 2 5 m a W c v U G F j a 2 F n Z S 5 4 b W x Q S w E C L Q A U A A I A C A D H p m h X D 8 r p q 6 Q A A A D p A A A A E w A A A A A A A A A A A A A A A A D w A A A A W 0 N v b n R l b n R f V H l w Z X N d L n h t b F B L A Q I t A B Q A A g A I A M e m a F 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n Q W m u U + b x S a u e K Y O / + G L I A A A A A A I A A A A A A A N m A A D A A A A A E A A A A H f h + i + 0 Z 6 U Z U e 8 x R V D I J r Y A A A A A B I A A A K A A A A A Q A A A A M h e c 1 8 2 H / k Z e w C 5 7 w L q l a V A A A A C g + D P M r V t 8 O X a h I g k 4 u E f U Q F T N P s l U K s h f A J f R A y E G T Z P E u a Z M + X F b A 8 7 / H t m o P B 9 l S E g 0 q a 2 o n g 6 s L 9 L C D U L x F p d l r K Y F A / y 3 b E y D Z F t s q R Q A A A A G f V 4 Y c g u I M p k m 4 0 T 0 N R L v o U c V o Q = = < / D a t a M a s h u p > 
</file>

<file path=customXml/itemProps1.xml><?xml version="1.0" encoding="utf-8"?>
<ds:datastoreItem xmlns:ds="http://schemas.openxmlformats.org/officeDocument/2006/customXml" ds:itemID="{69170143-FD5F-40AA-849A-E7366F8299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 scores</vt:lpstr>
      <vt:lpstr>Classification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Abdullayev, Huseyn</dc:creator>
  <cp:lastModifiedBy>Abdullayev, Huseyn</cp:lastModifiedBy>
  <dcterms:created xsi:type="dcterms:W3CDTF">2023-11-08T19:52:55Z</dcterms:created>
  <dcterms:modified xsi:type="dcterms:W3CDTF">2024-01-17T10:54:18Z</dcterms:modified>
</cp:coreProperties>
</file>