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391F6F-EE74-41F6-B16F-176FA265B56B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Social media" sheetId="2" r:id="rId1"/>
    <sheet name="Edu" sheetId="3" r:id="rId2"/>
    <sheet name="Cgpa vs social media" sheetId="6" r:id="rId3"/>
    <sheet name="Study hour vs social media" sheetId="7" r:id="rId4"/>
    <sheet name="Education vs cgpa" sheetId="9" r:id="rId5"/>
    <sheet name="game vs cgpa" sheetId="17" r:id="rId6"/>
    <sheet name="Form Responses 1" sheetId="1" r:id="rId7"/>
  </sheets>
  <calcPr calcId="181029"/>
  <pivotCaches>
    <pivotCache cacheId="5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7" l="1"/>
  <c r="K14" i="7"/>
  <c r="L14" i="7"/>
  <c r="M14" i="7"/>
  <c r="J15" i="7"/>
  <c r="K15" i="7"/>
  <c r="L15" i="7"/>
  <c r="J16" i="7"/>
  <c r="L16" i="7"/>
  <c r="J17" i="7"/>
  <c r="K17" i="7"/>
  <c r="L17" i="7"/>
  <c r="M17" i="7"/>
  <c r="J24" i="17"/>
  <c r="F25" i="17"/>
  <c r="F24" i="17"/>
  <c r="F23" i="17"/>
  <c r="F22" i="17"/>
  <c r="E25" i="17"/>
  <c r="E24" i="17"/>
  <c r="E23" i="17"/>
  <c r="E22" i="17"/>
  <c r="D25" i="17"/>
  <c r="D24" i="17"/>
  <c r="D23" i="17"/>
  <c r="D22" i="17"/>
  <c r="C24" i="17"/>
  <c r="C23" i="17"/>
  <c r="C22" i="17"/>
  <c r="B25" i="17"/>
  <c r="B23" i="17"/>
  <c r="B22" i="17"/>
  <c r="C17" i="17"/>
  <c r="C16" i="17"/>
  <c r="C15" i="17"/>
  <c r="F17" i="17"/>
  <c r="F16" i="17"/>
  <c r="F14" i="17"/>
  <c r="E17" i="17"/>
  <c r="E16" i="17"/>
  <c r="D16" i="17"/>
  <c r="E15" i="17"/>
  <c r="E14" i="17"/>
  <c r="D17" i="17"/>
  <c r="D15" i="17"/>
  <c r="D14" i="17"/>
  <c r="B28" i="3"/>
  <c r="B25" i="3"/>
  <c r="F28" i="3"/>
  <c r="F25" i="3"/>
  <c r="F26" i="3"/>
  <c r="E27" i="3"/>
  <c r="E25" i="3"/>
  <c r="D28" i="3"/>
  <c r="D25" i="3"/>
  <c r="D26" i="3"/>
  <c r="C26" i="3"/>
  <c r="F17" i="9"/>
  <c r="D17" i="9"/>
  <c r="B17" i="9"/>
  <c r="F16" i="9"/>
  <c r="E16" i="9"/>
  <c r="C16" i="9"/>
  <c r="B16" i="9"/>
  <c r="E15" i="9"/>
  <c r="C15" i="9"/>
  <c r="F14" i="9"/>
  <c r="C14" i="9"/>
  <c r="I29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16" i="9"/>
  <c r="C17" i="6"/>
  <c r="C18" i="6"/>
  <c r="C15" i="6"/>
  <c r="D15" i="6"/>
  <c r="E15" i="6"/>
  <c r="B17" i="2"/>
  <c r="C17" i="2"/>
  <c r="I13" i="2" s="1"/>
  <c r="D17" i="2"/>
  <c r="E17" i="2"/>
  <c r="F17" i="2"/>
  <c r="B18" i="2"/>
  <c r="C18" i="2"/>
  <c r="D18" i="2"/>
  <c r="E18" i="2"/>
  <c r="F18" i="2"/>
  <c r="B19" i="2"/>
  <c r="D19" i="2"/>
  <c r="B20" i="2"/>
  <c r="J12" i="3"/>
  <c r="B15" i="6"/>
  <c r="F18" i="6"/>
  <c r="E18" i="6"/>
  <c r="D18" i="6"/>
  <c r="B18" i="6"/>
  <c r="F17" i="6"/>
  <c r="E17" i="6"/>
  <c r="D17" i="6"/>
  <c r="B17" i="6"/>
  <c r="E16" i="6"/>
  <c r="D16" i="6"/>
</calcChain>
</file>

<file path=xl/sharedStrings.xml><?xml version="1.0" encoding="utf-8"?>
<sst xmlns="http://schemas.openxmlformats.org/spreadsheetml/2006/main" count="488" uniqueCount="62">
  <si>
    <t>Time spent on Social media applications(In a week)</t>
  </si>
  <si>
    <t>Time spent on Educational applications(In a week)</t>
  </si>
  <si>
    <t>Time spent on Gaming applications(In a week)</t>
  </si>
  <si>
    <t>Average quiz marks in a semester(out of 20)</t>
  </si>
  <si>
    <t>Number of Assignment submitted(On time)</t>
  </si>
  <si>
    <t>Number of Assignment submitted(Late submission)</t>
  </si>
  <si>
    <t>Study hours in a week</t>
  </si>
  <si>
    <t>Cgpa</t>
  </si>
  <si>
    <t>More than 16 hour</t>
  </si>
  <si>
    <t>5-8 hour</t>
  </si>
  <si>
    <t>Less than 8 hour</t>
  </si>
  <si>
    <t>7-10 hour</t>
  </si>
  <si>
    <t>3.76-4.00</t>
  </si>
  <si>
    <t>8-10 hour</t>
  </si>
  <si>
    <t>more than 14 hour</t>
  </si>
  <si>
    <t>3.00-3.25</t>
  </si>
  <si>
    <t>8-12 hour</t>
  </si>
  <si>
    <t>3.26-3.50</t>
  </si>
  <si>
    <t>Less than 5 hour</t>
  </si>
  <si>
    <t>Less than 7 hour</t>
  </si>
  <si>
    <t>More than 10 hour</t>
  </si>
  <si>
    <t>12-16 hour</t>
  </si>
  <si>
    <t>0-2.99</t>
  </si>
  <si>
    <t>3.51-3.75</t>
  </si>
  <si>
    <t>10-14 hour</t>
  </si>
  <si>
    <t>All</t>
  </si>
  <si>
    <t>00</t>
  </si>
  <si>
    <t xml:space="preserve">All except one </t>
  </si>
  <si>
    <t>all except 1</t>
  </si>
  <si>
    <t>Around 10</t>
  </si>
  <si>
    <t>Row Labels</t>
  </si>
  <si>
    <t>Grand Total</t>
  </si>
  <si>
    <t>Column Labels</t>
  </si>
  <si>
    <t>Count of Cgpa</t>
  </si>
  <si>
    <t>chisquare test value</t>
  </si>
  <si>
    <t>chi test</t>
  </si>
  <si>
    <t>Count of Study hours in a week</t>
  </si>
  <si>
    <t>Study hour</t>
  </si>
  <si>
    <t>chistest</t>
  </si>
  <si>
    <t>Social media app using time</t>
  </si>
  <si>
    <t>Socia media</t>
  </si>
  <si>
    <t>Educational app using</t>
  </si>
  <si>
    <t>Less than 3 hours</t>
  </si>
  <si>
    <t>3-6 hours</t>
  </si>
  <si>
    <t>6-8 hours</t>
  </si>
  <si>
    <t>More than 8 hours</t>
  </si>
  <si>
    <t>Gaming Application</t>
  </si>
  <si>
    <t>6 to 10</t>
  </si>
  <si>
    <t>0 to 5</t>
  </si>
  <si>
    <t>11 to 15</t>
  </si>
  <si>
    <t>16 to 20</t>
  </si>
  <si>
    <t xml:space="preserve">  </t>
  </si>
  <si>
    <t>Social media</t>
  </si>
  <si>
    <t>Less than 8 hours</t>
  </si>
  <si>
    <t>8-12 hours</t>
  </si>
  <si>
    <t>12-16 hours</t>
  </si>
  <si>
    <t>More than 16 hours</t>
  </si>
  <si>
    <t>Less than 7 hours</t>
  </si>
  <si>
    <t>7-10 hours</t>
  </si>
  <si>
    <t>10-14 hours</t>
  </si>
  <si>
    <t>more than 14 hours</t>
  </si>
  <si>
    <t>Study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</si>
</sst>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quotePrefix="1" applyFont="1"/>
    <xf numFmtId="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0" fillId="0" borderId="0" xfId="0" applyAlignment="1"/>
  </cellXfs>
  <cellStyles count="2">
    <cellStyle name="Normal" xfId="0" builtinId="0"/>
    <cellStyle name="Percent" xfId="1" builtinId="5"/>
  </cellStyles>
  <dxfs count="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Educational app using vs cgpa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Edu!$A$25</c:f>
              <c:strCache>
                <c:ptCount val="1"/>
                <c:pt idx="0">
                  <c:v>Less than 5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Edu!$B$23:$F$24</c:f>
              <c:multiLvlStrCache>
                <c:ptCount val="5"/>
                <c:lvl>
                  <c:pt idx="0">
                    <c:v>0-2.99</c:v>
                  </c:pt>
                  <c:pt idx="1">
                    <c:v>3.00-3.25</c:v>
                  </c:pt>
                  <c:pt idx="2">
                    <c:v>3.26-3.50</c:v>
                  </c:pt>
                  <c:pt idx="3">
                    <c:v>3.51-3.75</c:v>
                  </c:pt>
                  <c:pt idx="4">
                    <c:v>3.76-4.00</c:v>
                  </c:pt>
                </c:lvl>
                <c:lvl>
                  <c:pt idx="0">
                    <c:v>Cgpa</c:v>
                  </c:pt>
                </c:lvl>
              </c:multiLvlStrCache>
            </c:multiLvlStrRef>
          </c:cat>
          <c:val>
            <c:numRef>
              <c:f>Edu!$B$25:$F$25</c:f>
              <c:numCache>
                <c:formatCode>0%</c:formatCode>
                <c:ptCount val="5"/>
                <c:pt idx="0">
                  <c:v>0.33333333333333331</c:v>
                </c:pt>
                <c:pt idx="1">
                  <c:v>0.6</c:v>
                </c:pt>
                <c:pt idx="2">
                  <c:v>0.7142857142857143</c:v>
                </c:pt>
                <c:pt idx="3">
                  <c:v>0.875</c:v>
                </c:pt>
                <c:pt idx="4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8-4FBF-B974-D5EE1B323EB1}"/>
            </c:ext>
          </c:extLst>
        </c:ser>
        <c:ser>
          <c:idx val="1"/>
          <c:order val="1"/>
          <c:tx>
            <c:strRef>
              <c:f>Edu!$A$26</c:f>
              <c:strCache>
                <c:ptCount val="1"/>
                <c:pt idx="0">
                  <c:v>5-8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Edu!$B$23:$F$24</c:f>
              <c:multiLvlStrCache>
                <c:ptCount val="5"/>
                <c:lvl>
                  <c:pt idx="0">
                    <c:v>0-2.99</c:v>
                  </c:pt>
                  <c:pt idx="1">
                    <c:v>3.00-3.25</c:v>
                  </c:pt>
                  <c:pt idx="2">
                    <c:v>3.26-3.50</c:v>
                  </c:pt>
                  <c:pt idx="3">
                    <c:v>3.51-3.75</c:v>
                  </c:pt>
                  <c:pt idx="4">
                    <c:v>3.76-4.00</c:v>
                  </c:pt>
                </c:lvl>
                <c:lvl>
                  <c:pt idx="0">
                    <c:v>Cgpa</c:v>
                  </c:pt>
                </c:lvl>
              </c:multiLvlStrCache>
            </c:multiLvlStrRef>
          </c:cat>
          <c:val>
            <c:numRef>
              <c:f>Edu!$B$26:$F$26</c:f>
              <c:numCache>
                <c:formatCode>0%</c:formatCode>
                <c:ptCount val="5"/>
                <c:pt idx="1">
                  <c:v>0.2</c:v>
                </c:pt>
                <c:pt idx="2">
                  <c:v>0.21428571428571427</c:v>
                </c:pt>
                <c:pt idx="4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8-4FBF-B974-D5EE1B323EB1}"/>
            </c:ext>
          </c:extLst>
        </c:ser>
        <c:ser>
          <c:idx val="2"/>
          <c:order val="2"/>
          <c:tx>
            <c:strRef>
              <c:f>Edu!$A$27</c:f>
              <c:strCache>
                <c:ptCount val="1"/>
                <c:pt idx="0">
                  <c:v>8-10 hour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Edu!$B$23:$F$24</c:f>
              <c:multiLvlStrCache>
                <c:ptCount val="5"/>
                <c:lvl>
                  <c:pt idx="0">
                    <c:v>0-2.99</c:v>
                  </c:pt>
                  <c:pt idx="1">
                    <c:v>3.00-3.25</c:v>
                  </c:pt>
                  <c:pt idx="2">
                    <c:v>3.26-3.50</c:v>
                  </c:pt>
                  <c:pt idx="3">
                    <c:v>3.51-3.75</c:v>
                  </c:pt>
                  <c:pt idx="4">
                    <c:v>3.76-4.00</c:v>
                  </c:pt>
                </c:lvl>
                <c:lvl>
                  <c:pt idx="0">
                    <c:v>Cgpa</c:v>
                  </c:pt>
                </c:lvl>
              </c:multiLvlStrCache>
            </c:multiLvlStrRef>
          </c:cat>
          <c:val>
            <c:numRef>
              <c:f>Edu!$B$27:$F$27</c:f>
              <c:numCache>
                <c:formatCode>0%</c:formatCode>
                <c:ptCount val="5"/>
                <c:pt idx="1">
                  <c:v>0.2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8-4FBF-B974-D5EE1B323EB1}"/>
            </c:ext>
          </c:extLst>
        </c:ser>
        <c:ser>
          <c:idx val="3"/>
          <c:order val="3"/>
          <c:tx>
            <c:strRef>
              <c:f>Edu!$A$28</c:f>
              <c:strCache>
                <c:ptCount val="1"/>
                <c:pt idx="0">
                  <c:v>More than 10 hour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Edu!$B$23:$F$24</c:f>
              <c:multiLvlStrCache>
                <c:ptCount val="5"/>
                <c:lvl>
                  <c:pt idx="0">
                    <c:v>0-2.99</c:v>
                  </c:pt>
                  <c:pt idx="1">
                    <c:v>3.00-3.25</c:v>
                  </c:pt>
                  <c:pt idx="2">
                    <c:v>3.26-3.50</c:v>
                  </c:pt>
                  <c:pt idx="3">
                    <c:v>3.51-3.75</c:v>
                  </c:pt>
                  <c:pt idx="4">
                    <c:v>3.76-4.00</c:v>
                  </c:pt>
                </c:lvl>
                <c:lvl>
                  <c:pt idx="0">
                    <c:v>Cgpa</c:v>
                  </c:pt>
                </c:lvl>
              </c:multiLvlStrCache>
            </c:multiLvlStrRef>
          </c:cat>
          <c:val>
            <c:numRef>
              <c:f>Edu!$B$28:$F$28</c:f>
              <c:numCache>
                <c:formatCode>0%</c:formatCode>
                <c:ptCount val="5"/>
                <c:pt idx="0">
                  <c:v>0.66666666666666663</c:v>
                </c:pt>
                <c:pt idx="2">
                  <c:v>7.1428571428571425E-2</c:v>
                </c:pt>
                <c:pt idx="4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8-4FBF-B974-D5EE1B323E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6665359"/>
        <c:axId val="296674511"/>
      </c:barChart>
      <c:catAx>
        <c:axId val="29666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74511"/>
        <c:crosses val="autoZero"/>
        <c:auto val="1"/>
        <c:lblAlgn val="ctr"/>
        <c:lblOffset val="100"/>
        <c:noMultiLvlLbl val="0"/>
      </c:catAx>
      <c:valAx>
        <c:axId val="2966745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66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Cgpa</a:t>
            </a:r>
            <a:r>
              <a:rPr lang="en-US" baseline="0"/>
              <a:t> vs Social media app using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'Cgpa vs social media'!$A$15</c:f>
              <c:strCache>
                <c:ptCount val="1"/>
                <c:pt idx="0">
                  <c:v>12-16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'Cgpa vs social media'!$B$14:$F$14</c:f>
              <c:strCache>
                <c:ptCount val="5"/>
                <c:pt idx="0">
                  <c:v>0-2.99</c:v>
                </c:pt>
                <c:pt idx="1">
                  <c:v>3.00-3.25</c:v>
                </c:pt>
                <c:pt idx="2">
                  <c:v>3.26-3.50</c:v>
                </c:pt>
                <c:pt idx="3">
                  <c:v>3.51-3.75</c:v>
                </c:pt>
                <c:pt idx="4">
                  <c:v>3.76-4.00</c:v>
                </c:pt>
              </c:strCache>
            </c:strRef>
          </c:cat>
          <c:val>
            <c:numRef>
              <c:f>'Cgpa vs social media'!$B$15:$F$15</c:f>
              <c:numCache>
                <c:formatCode>0%</c:formatCode>
                <c:ptCount val="5"/>
                <c:pt idx="0">
                  <c:v>0.14285714285714285</c:v>
                </c:pt>
                <c:pt idx="1">
                  <c:v>0.14285714285714285</c:v>
                </c:pt>
                <c:pt idx="2">
                  <c:v>0.42857142857142855</c:v>
                </c:pt>
                <c:pt idx="3">
                  <c:v>0.2857142857142857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7-4F81-829E-45A0BF79A869}"/>
            </c:ext>
          </c:extLst>
        </c:ser>
        <c:ser>
          <c:idx val="1"/>
          <c:order val="1"/>
          <c:tx>
            <c:strRef>
              <c:f>'Cgpa vs social media'!$A$16</c:f>
              <c:strCache>
                <c:ptCount val="1"/>
                <c:pt idx="0">
                  <c:v>8-12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'Cgpa vs social media'!$B$14:$F$14</c:f>
              <c:strCache>
                <c:ptCount val="5"/>
                <c:pt idx="0">
                  <c:v>0-2.99</c:v>
                </c:pt>
                <c:pt idx="1">
                  <c:v>3.00-3.25</c:v>
                </c:pt>
                <c:pt idx="2">
                  <c:v>3.26-3.50</c:v>
                </c:pt>
                <c:pt idx="3">
                  <c:v>3.51-3.75</c:v>
                </c:pt>
                <c:pt idx="4">
                  <c:v>3.76-4.00</c:v>
                </c:pt>
              </c:strCache>
            </c:strRef>
          </c:cat>
          <c:val>
            <c:numRef>
              <c:f>'Cgpa vs social media'!$B$16:$F$16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7-4F81-829E-45A0BF79A869}"/>
            </c:ext>
          </c:extLst>
        </c:ser>
        <c:ser>
          <c:idx val="2"/>
          <c:order val="2"/>
          <c:tx>
            <c:strRef>
              <c:f>'Cgpa vs social media'!$A$17</c:f>
              <c:strCache>
                <c:ptCount val="1"/>
                <c:pt idx="0">
                  <c:v>Less than 8 hour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'Cgpa vs social media'!$B$14:$F$14</c:f>
              <c:strCache>
                <c:ptCount val="5"/>
                <c:pt idx="0">
                  <c:v>0-2.99</c:v>
                </c:pt>
                <c:pt idx="1">
                  <c:v>3.00-3.25</c:v>
                </c:pt>
                <c:pt idx="2">
                  <c:v>3.26-3.50</c:v>
                </c:pt>
                <c:pt idx="3">
                  <c:v>3.51-3.75</c:v>
                </c:pt>
                <c:pt idx="4">
                  <c:v>3.76-4.00</c:v>
                </c:pt>
              </c:strCache>
            </c:strRef>
          </c:cat>
          <c:val>
            <c:numRef>
              <c:f>'Cgpa vs social media'!$B$17:$F$17</c:f>
              <c:numCache>
                <c:formatCode>0%</c:formatCode>
                <c:ptCount val="5"/>
                <c:pt idx="0">
                  <c:v>7.6923076923076927E-2</c:v>
                </c:pt>
                <c:pt idx="1">
                  <c:v>0.15384615384615385</c:v>
                </c:pt>
                <c:pt idx="2">
                  <c:v>0.30769230769230771</c:v>
                </c:pt>
                <c:pt idx="3">
                  <c:v>0.30769230769230771</c:v>
                </c:pt>
                <c:pt idx="4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7-4F81-829E-45A0BF79A869}"/>
            </c:ext>
          </c:extLst>
        </c:ser>
        <c:ser>
          <c:idx val="3"/>
          <c:order val="3"/>
          <c:tx>
            <c:strRef>
              <c:f>'Cgpa vs social media'!$A$18</c:f>
              <c:strCache>
                <c:ptCount val="1"/>
                <c:pt idx="0">
                  <c:v>More than 16 hour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'Cgpa vs social media'!$B$14:$F$14</c:f>
              <c:strCache>
                <c:ptCount val="5"/>
                <c:pt idx="0">
                  <c:v>0-2.99</c:v>
                </c:pt>
                <c:pt idx="1">
                  <c:v>3.00-3.25</c:v>
                </c:pt>
                <c:pt idx="2">
                  <c:v>3.26-3.50</c:v>
                </c:pt>
                <c:pt idx="3">
                  <c:v>3.51-3.75</c:v>
                </c:pt>
                <c:pt idx="4">
                  <c:v>3.76-4.00</c:v>
                </c:pt>
              </c:strCache>
            </c:strRef>
          </c:cat>
          <c:val>
            <c:numRef>
              <c:f>'Cgpa vs social media'!$B$18:$F$18</c:f>
              <c:numCache>
                <c:formatCode>0%</c:formatCode>
                <c:ptCount val="5"/>
                <c:pt idx="0">
                  <c:v>5.5555555555555552E-2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7-4F81-829E-45A0BF79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248719"/>
        <c:axId val="409235823"/>
      </c:barChart>
      <c:catAx>
        <c:axId val="4092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5823"/>
        <c:crosses val="autoZero"/>
        <c:auto val="1"/>
        <c:lblAlgn val="ctr"/>
        <c:lblOffset val="100"/>
        <c:noMultiLvlLbl val="0"/>
      </c:catAx>
      <c:valAx>
        <c:axId val="4092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Social media vs study hours</a:t>
            </a:r>
          </a:p>
        </c:rich>
      </c:tx>
      <c:layout>
        <c:manualLayout>
          <c:xMode val="edge"/>
          <c:yMode val="edge"/>
          <c:x val="0.125527777777777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 hour vs social media'!$I$14</c:f>
              <c:strCache>
                <c:ptCount val="1"/>
                <c:pt idx="0">
                  <c:v>Less than 8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'Study hour vs social media'!$J$12:$M$13</c:f>
              <c:multiLvlStrCache>
                <c:ptCount val="4"/>
                <c:lvl>
                  <c:pt idx="0">
                    <c:v>Less than 7 hours</c:v>
                  </c:pt>
                  <c:pt idx="1">
                    <c:v>7-10 hours</c:v>
                  </c:pt>
                  <c:pt idx="2">
                    <c:v>10-14 hours</c:v>
                  </c:pt>
                  <c:pt idx="3">
                    <c:v>more than 14 hours</c:v>
                  </c:pt>
                </c:lvl>
                <c:lvl>
                  <c:pt idx="0">
                    <c:v>Study hours</c:v>
                  </c:pt>
                </c:lvl>
              </c:multiLvlStrCache>
            </c:multiLvlStrRef>
          </c:cat>
          <c:val>
            <c:numRef>
              <c:f>'Study hour vs social media'!$J$14:$M$14</c:f>
              <c:numCache>
                <c:formatCode>0%</c:formatCode>
                <c:ptCount val="4"/>
                <c:pt idx="0">
                  <c:v>0.30769230769230771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0.38461538461538464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7-479B-B8FC-74199D761A9D}"/>
            </c:ext>
          </c:extLst>
        </c:ser>
        <c:ser>
          <c:idx val="1"/>
          <c:order val="1"/>
          <c:tx>
            <c:strRef>
              <c:f>'Study hour vs social media'!$I$15</c:f>
              <c:strCache>
                <c:ptCount val="1"/>
                <c:pt idx="0">
                  <c:v>8-12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'Study hour vs social media'!$J$12:$M$13</c:f>
              <c:multiLvlStrCache>
                <c:ptCount val="4"/>
                <c:lvl>
                  <c:pt idx="0">
                    <c:v>Less than 7 hours</c:v>
                  </c:pt>
                  <c:pt idx="1">
                    <c:v>7-10 hours</c:v>
                  </c:pt>
                  <c:pt idx="2">
                    <c:v>10-14 hours</c:v>
                  </c:pt>
                  <c:pt idx="3">
                    <c:v>more than 14 hours</c:v>
                  </c:pt>
                </c:lvl>
                <c:lvl>
                  <c:pt idx="0">
                    <c:v>Study hours</c:v>
                  </c:pt>
                </c:lvl>
              </c:multiLvlStrCache>
            </c:multiLvlStrRef>
          </c:cat>
          <c:val>
            <c:numRef>
              <c:f>'Study hour vs social media'!$J$15:$M$15</c:f>
              <c:numCache>
                <c:formatCode>0%</c:formatCode>
                <c:ptCount val="4"/>
                <c:pt idx="0">
                  <c:v>0.42857142857142855</c:v>
                </c:pt>
                <c:pt idx="1">
                  <c:v>0.42857142857142855</c:v>
                </c:pt>
                <c:pt idx="2">
                  <c:v>0.14285714285714285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7-479B-B8FC-74199D761A9D}"/>
            </c:ext>
          </c:extLst>
        </c:ser>
        <c:ser>
          <c:idx val="2"/>
          <c:order val="2"/>
          <c:tx>
            <c:strRef>
              <c:f>'Study hour vs social media'!$I$16</c:f>
              <c:strCache>
                <c:ptCount val="1"/>
                <c:pt idx="0">
                  <c:v>12-16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'Study hour vs social media'!$J$12:$M$13</c:f>
              <c:multiLvlStrCache>
                <c:ptCount val="4"/>
                <c:lvl>
                  <c:pt idx="0">
                    <c:v>Less than 7 hours</c:v>
                  </c:pt>
                  <c:pt idx="1">
                    <c:v>7-10 hours</c:v>
                  </c:pt>
                  <c:pt idx="2">
                    <c:v>10-14 hours</c:v>
                  </c:pt>
                  <c:pt idx="3">
                    <c:v>more than 14 hours</c:v>
                  </c:pt>
                </c:lvl>
                <c:lvl>
                  <c:pt idx="0">
                    <c:v>Study hours</c:v>
                  </c:pt>
                </c:lvl>
              </c:multiLvlStrCache>
            </c:multiLvlStrRef>
          </c:cat>
          <c:val>
            <c:numRef>
              <c:f>'Study hour vs social media'!$J$16:$M$16</c:f>
              <c:numCache>
                <c:formatCode>0%</c:formatCode>
                <c:ptCount val="4"/>
                <c:pt idx="0">
                  <c:v>0.8571428571428571</c:v>
                </c:pt>
                <c:pt idx="2">
                  <c:v>0.14285714285714285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7-479B-B8FC-74199D761A9D}"/>
            </c:ext>
          </c:extLst>
        </c:ser>
        <c:ser>
          <c:idx val="3"/>
          <c:order val="3"/>
          <c:tx>
            <c:strRef>
              <c:f>'Study hour vs social media'!$I$17</c:f>
              <c:strCache>
                <c:ptCount val="1"/>
                <c:pt idx="0">
                  <c:v>More than 16 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'Study hour vs social media'!$J$12:$M$13</c:f>
              <c:multiLvlStrCache>
                <c:ptCount val="4"/>
                <c:lvl>
                  <c:pt idx="0">
                    <c:v>Less than 7 hours</c:v>
                  </c:pt>
                  <c:pt idx="1">
                    <c:v>7-10 hours</c:v>
                  </c:pt>
                  <c:pt idx="2">
                    <c:v>10-14 hours</c:v>
                  </c:pt>
                  <c:pt idx="3">
                    <c:v>more than 14 hours</c:v>
                  </c:pt>
                </c:lvl>
                <c:lvl>
                  <c:pt idx="0">
                    <c:v>Study hours</c:v>
                  </c:pt>
                </c:lvl>
              </c:multiLvlStrCache>
            </c:multiLvlStrRef>
          </c:cat>
          <c:val>
            <c:numRef>
              <c:f>'Study hour vs social media'!$J$17:$M$17</c:f>
              <c:numCache>
                <c:formatCode>0%</c:formatCode>
                <c:ptCount val="4"/>
                <c:pt idx="0">
                  <c:v>0.5</c:v>
                </c:pt>
                <c:pt idx="1">
                  <c:v>0.22222222222222221</c:v>
                </c:pt>
                <c:pt idx="2">
                  <c:v>0.1111111111111111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7-479B-B8FC-74199D761A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2153376"/>
        <c:axId val="1252143808"/>
      </c:barChart>
      <c:catAx>
        <c:axId val="12521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43808"/>
        <c:crosses val="autoZero"/>
        <c:auto val="1"/>
        <c:lblAlgn val="ctr"/>
        <c:lblOffset val="100"/>
        <c:noMultiLvlLbl val="0"/>
      </c:catAx>
      <c:valAx>
        <c:axId val="12521438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521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Educational</a:t>
            </a:r>
            <a:r>
              <a:rPr lang="en-US" baseline="0"/>
              <a:t> app vs Cgpa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'Education vs cgpa'!$A$14</c:f>
              <c:strCache>
                <c:ptCount val="1"/>
                <c:pt idx="0">
                  <c:v>5-8 hour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'Education vs cgpa'!$B$13:$F$13</c:f>
              <c:strCache>
                <c:ptCount val="5"/>
                <c:pt idx="0">
                  <c:v>0-2.99</c:v>
                </c:pt>
                <c:pt idx="1">
                  <c:v>3.00-3.25</c:v>
                </c:pt>
                <c:pt idx="2">
                  <c:v>3.26-3.50</c:v>
                </c:pt>
                <c:pt idx="3">
                  <c:v>3.51-3.75</c:v>
                </c:pt>
                <c:pt idx="4">
                  <c:v>3.76-4.00</c:v>
                </c:pt>
              </c:strCache>
            </c:strRef>
          </c:cat>
          <c:val>
            <c:numRef>
              <c:f>'Education vs cgpa'!$B$14:$F$14</c:f>
              <c:numCache>
                <c:formatCode>0%</c:formatCode>
                <c:ptCount val="5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0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8-4522-8135-D6167381D18C}"/>
            </c:ext>
          </c:extLst>
        </c:ser>
        <c:ser>
          <c:idx val="1"/>
          <c:order val="1"/>
          <c:tx>
            <c:strRef>
              <c:f>'Education vs cgpa'!$A$15</c:f>
              <c:strCache>
                <c:ptCount val="1"/>
                <c:pt idx="0">
                  <c:v>8-10 hour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'Education vs cgpa'!$B$13:$F$13</c:f>
              <c:strCache>
                <c:ptCount val="5"/>
                <c:pt idx="0">
                  <c:v>0-2.99</c:v>
                </c:pt>
                <c:pt idx="1">
                  <c:v>3.00-3.25</c:v>
                </c:pt>
                <c:pt idx="2">
                  <c:v>3.26-3.50</c:v>
                </c:pt>
                <c:pt idx="3">
                  <c:v>3.51-3.75</c:v>
                </c:pt>
                <c:pt idx="4">
                  <c:v>3.76-4.00</c:v>
                </c:pt>
              </c:strCache>
            </c:strRef>
          </c:cat>
          <c:val>
            <c:numRef>
              <c:f>'Education vs cgpa'!$B$15:$F$15</c:f>
              <c:numCache>
                <c:formatCode>0%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8-4522-8135-D6167381D18C}"/>
            </c:ext>
          </c:extLst>
        </c:ser>
        <c:ser>
          <c:idx val="2"/>
          <c:order val="2"/>
          <c:tx>
            <c:strRef>
              <c:f>'Education vs cgpa'!$A$16</c:f>
              <c:strCache>
                <c:ptCount val="1"/>
                <c:pt idx="0">
                  <c:v>Less than 5 hour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'Education vs cgpa'!$B$13:$F$13</c:f>
              <c:strCache>
                <c:ptCount val="5"/>
                <c:pt idx="0">
                  <c:v>0-2.99</c:v>
                </c:pt>
                <c:pt idx="1">
                  <c:v>3.00-3.25</c:v>
                </c:pt>
                <c:pt idx="2">
                  <c:v>3.26-3.50</c:v>
                </c:pt>
                <c:pt idx="3">
                  <c:v>3.51-3.75</c:v>
                </c:pt>
                <c:pt idx="4">
                  <c:v>3.76-4.00</c:v>
                </c:pt>
              </c:strCache>
            </c:strRef>
          </c:cat>
          <c:val>
            <c:numRef>
              <c:f>'Education vs cgpa'!$B$16:$F$16</c:f>
              <c:numCache>
                <c:formatCode>0%</c:formatCode>
                <c:ptCount val="5"/>
                <c:pt idx="0">
                  <c:v>3.2258064516129031E-2</c:v>
                </c:pt>
                <c:pt idx="1">
                  <c:v>9.6774193548387094E-2</c:v>
                </c:pt>
                <c:pt idx="2">
                  <c:v>0.32258064516129031</c:v>
                </c:pt>
                <c:pt idx="3">
                  <c:v>0.45161290322580644</c:v>
                </c:pt>
                <c:pt idx="4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8-4522-8135-D6167381D18C}"/>
            </c:ext>
          </c:extLst>
        </c:ser>
        <c:ser>
          <c:idx val="3"/>
          <c:order val="3"/>
          <c:tx>
            <c:strRef>
              <c:f>'Education vs cgpa'!$A$17</c:f>
              <c:strCache>
                <c:ptCount val="1"/>
                <c:pt idx="0">
                  <c:v>More than 10 hour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'Education vs cgpa'!$B$13:$F$13</c:f>
              <c:strCache>
                <c:ptCount val="5"/>
                <c:pt idx="0">
                  <c:v>0-2.99</c:v>
                </c:pt>
                <c:pt idx="1">
                  <c:v>3.00-3.25</c:v>
                </c:pt>
                <c:pt idx="2">
                  <c:v>3.26-3.50</c:v>
                </c:pt>
                <c:pt idx="3">
                  <c:v>3.51-3.75</c:v>
                </c:pt>
                <c:pt idx="4">
                  <c:v>3.76-4.00</c:v>
                </c:pt>
              </c:strCache>
            </c:strRef>
          </c:cat>
          <c:val>
            <c:numRef>
              <c:f>'Education vs cgpa'!$B$17:$F$17</c:f>
              <c:numCache>
                <c:formatCode>0%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8-4522-8135-D6167381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281583"/>
        <c:axId val="409240815"/>
      </c:barChart>
      <c:catAx>
        <c:axId val="4092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0815"/>
        <c:crosses val="autoZero"/>
        <c:auto val="1"/>
        <c:lblAlgn val="ctr"/>
        <c:lblOffset val="100"/>
        <c:noMultiLvlLbl val="0"/>
      </c:catAx>
      <c:valAx>
        <c:axId val="4092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Gaming applications vs Cgpa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35879192184310293"/>
          <c:w val="0.93888888888888888"/>
          <c:h val="0.52677930883639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'game vs cgpa'!$B$12:$B$13</c:f>
              <c:strCache>
                <c:ptCount val="2"/>
                <c:pt idx="0">
                  <c:v>Cgpa</c:v>
                </c:pt>
                <c:pt idx="1">
                  <c:v>0-2.99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vs cgpa'!$A$14:$A$17</c:f>
              <c:strCache>
                <c:ptCount val="4"/>
                <c:pt idx="0">
                  <c:v>3-6 hours</c:v>
                </c:pt>
                <c:pt idx="1">
                  <c:v>6-8 hours</c:v>
                </c:pt>
                <c:pt idx="2">
                  <c:v>Less than 3 hours</c:v>
                </c:pt>
                <c:pt idx="3">
                  <c:v>More than 8 hours</c:v>
                </c:pt>
              </c:strCache>
            </c:strRef>
          </c:cat>
          <c:val>
            <c:numRef>
              <c:f>'game vs cgpa'!$B$14:$B$17</c:f>
              <c:numCache>
                <c:formatCode>0%</c:formatCode>
                <c:ptCount val="4"/>
                <c:pt idx="1">
                  <c:v>0.33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BC8-98F5-B329305DC436}"/>
            </c:ext>
          </c:extLst>
        </c:ser>
        <c:ser>
          <c:idx val="1"/>
          <c:order val="1"/>
          <c:tx>
            <c:strRef>
              <c:f>'game vs cgpa'!$C$12:$C$13</c:f>
              <c:strCache>
                <c:ptCount val="2"/>
                <c:pt idx="0">
                  <c:v>Cgpa</c:v>
                </c:pt>
                <c:pt idx="1">
                  <c:v>3.00-3.25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vs cgpa'!$A$14:$A$17</c:f>
              <c:strCache>
                <c:ptCount val="4"/>
                <c:pt idx="0">
                  <c:v>3-6 hours</c:v>
                </c:pt>
                <c:pt idx="1">
                  <c:v>6-8 hours</c:v>
                </c:pt>
                <c:pt idx="2">
                  <c:v>Less than 3 hours</c:v>
                </c:pt>
                <c:pt idx="3">
                  <c:v>More than 8 hours</c:v>
                </c:pt>
              </c:strCache>
            </c:strRef>
          </c:cat>
          <c:val>
            <c:numRef>
              <c:f>'game vs cgpa'!$C$14:$C$17</c:f>
              <c:numCache>
                <c:formatCode>0%</c:formatCode>
                <c:ptCount val="4"/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BC8-98F5-B329305DC436}"/>
            </c:ext>
          </c:extLst>
        </c:ser>
        <c:ser>
          <c:idx val="2"/>
          <c:order val="2"/>
          <c:tx>
            <c:strRef>
              <c:f>'game vs cgpa'!$D$12:$D$13</c:f>
              <c:strCache>
                <c:ptCount val="2"/>
                <c:pt idx="0">
                  <c:v>Cgpa</c:v>
                </c:pt>
                <c:pt idx="1">
                  <c:v>3.26-3.50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vs cgpa'!$A$14:$A$17</c:f>
              <c:strCache>
                <c:ptCount val="4"/>
                <c:pt idx="0">
                  <c:v>3-6 hours</c:v>
                </c:pt>
                <c:pt idx="1">
                  <c:v>6-8 hours</c:v>
                </c:pt>
                <c:pt idx="2">
                  <c:v>Less than 3 hours</c:v>
                </c:pt>
                <c:pt idx="3">
                  <c:v>More than 8 hours</c:v>
                </c:pt>
              </c:strCache>
            </c:strRef>
          </c:cat>
          <c:val>
            <c:numRef>
              <c:f>'game vs cgpa'!$D$14:$D$17</c:f>
              <c:numCache>
                <c:formatCode>0%</c:formatCode>
                <c:ptCount val="4"/>
                <c:pt idx="0">
                  <c:v>0.2857142857142857</c:v>
                </c:pt>
                <c:pt idx="1">
                  <c:v>0.42857142857142855</c:v>
                </c:pt>
                <c:pt idx="2">
                  <c:v>0.21428571428571427</c:v>
                </c:pt>
                <c:pt idx="3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C-4BC8-98F5-B329305DC436}"/>
            </c:ext>
          </c:extLst>
        </c:ser>
        <c:ser>
          <c:idx val="3"/>
          <c:order val="3"/>
          <c:tx>
            <c:strRef>
              <c:f>'game vs cgpa'!$E$12:$E$13</c:f>
              <c:strCache>
                <c:ptCount val="2"/>
                <c:pt idx="0">
                  <c:v>Cgpa</c:v>
                </c:pt>
                <c:pt idx="1">
                  <c:v>3.51-3.75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vs cgpa'!$A$14:$A$17</c:f>
              <c:strCache>
                <c:ptCount val="4"/>
                <c:pt idx="0">
                  <c:v>3-6 hours</c:v>
                </c:pt>
                <c:pt idx="1">
                  <c:v>6-8 hours</c:v>
                </c:pt>
                <c:pt idx="2">
                  <c:v>Less than 3 hours</c:v>
                </c:pt>
                <c:pt idx="3">
                  <c:v>More than 8 hours</c:v>
                </c:pt>
              </c:strCache>
            </c:strRef>
          </c:cat>
          <c:val>
            <c:numRef>
              <c:f>'game vs cgpa'!$E$14:$E$17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0.4375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C-4BC8-98F5-B329305DC436}"/>
            </c:ext>
          </c:extLst>
        </c:ser>
        <c:ser>
          <c:idx val="4"/>
          <c:order val="4"/>
          <c:tx>
            <c:strRef>
              <c:f>'game vs cgpa'!$F$12:$F$13</c:f>
              <c:strCache>
                <c:ptCount val="2"/>
                <c:pt idx="0">
                  <c:v>Cgpa</c:v>
                </c:pt>
                <c:pt idx="1">
                  <c:v>3.76-4.00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vs cgpa'!$A$14:$A$17</c:f>
              <c:strCache>
                <c:ptCount val="4"/>
                <c:pt idx="0">
                  <c:v>3-6 hours</c:v>
                </c:pt>
                <c:pt idx="1">
                  <c:v>6-8 hours</c:v>
                </c:pt>
                <c:pt idx="2">
                  <c:v>Less than 3 hours</c:v>
                </c:pt>
                <c:pt idx="3">
                  <c:v>More than 8 hours</c:v>
                </c:pt>
              </c:strCache>
            </c:strRef>
          </c:cat>
          <c:val>
            <c:numRef>
              <c:f>'game vs cgpa'!$F$14:$F$17</c:f>
              <c:numCache>
                <c:formatCode>0%</c:formatCode>
                <c:ptCount val="4"/>
                <c:pt idx="0">
                  <c:v>0.2857142857142857</c:v>
                </c:pt>
                <c:pt idx="2">
                  <c:v>0.5714285714285714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2C-4BC8-98F5-B329305DC4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3449632"/>
        <c:axId val="1253439232"/>
      </c:barChart>
      <c:catAx>
        <c:axId val="12534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39232"/>
        <c:crosses val="autoZero"/>
        <c:auto val="1"/>
        <c:lblAlgn val="ctr"/>
        <c:lblOffset val="100"/>
        <c:noMultiLvlLbl val="0"/>
      </c:catAx>
      <c:valAx>
        <c:axId val="12534392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534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17</xdr:row>
      <xdr:rowOff>57150</xdr:rowOff>
    </xdr:from>
    <xdr:to>
      <xdr:col>15</xdr:col>
      <xdr:colOff>328612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5C197-A2F9-16F7-FD52-D77A5108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114300</xdr:rowOff>
    </xdr:from>
    <xdr:to>
      <xdr:col>15</xdr:col>
      <xdr:colOff>457200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377CD-7090-7A9F-4F36-1B025D090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142875</xdr:rowOff>
    </xdr:from>
    <xdr:to>
      <xdr:col>12</xdr:col>
      <xdr:colOff>561975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B6AE-AD68-1B93-7AC9-3713826AD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57150</xdr:rowOff>
    </xdr:from>
    <xdr:to>
      <xdr:col>14</xdr:col>
      <xdr:colOff>571500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3705B-5754-1D07-9ECA-944B64C0A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7</xdr:row>
      <xdr:rowOff>38100</xdr:rowOff>
    </xdr:from>
    <xdr:to>
      <xdr:col>17</xdr:col>
      <xdr:colOff>200025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A652B-CD45-BA00-A9C0-22C2E1DA9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6.852413310182" createdVersion="8" refreshedVersion="8" minRefreshableVersion="3" recordCount="45" xr:uid="{57BC820F-4D7E-490E-8857-58BAC4E27D00}">
  <cacheSource type="worksheet">
    <worksheetSource ref="A1:H46" sheet="Form Responses 1"/>
  </cacheSource>
  <cacheFields count="8">
    <cacheField name="Time spent on Social media applications(In a week)" numFmtId="0">
      <sharedItems count="4">
        <s v="More than 16 hour"/>
        <s v="Less than 8 hour"/>
        <s v="8-12 hour"/>
        <s v="12-16 hour"/>
      </sharedItems>
    </cacheField>
    <cacheField name="Time spent on Educational applications(In a week)" numFmtId="0">
      <sharedItems count="4">
        <s v="5-8 hour"/>
        <s v="8-10 hour"/>
        <s v="Less than 5 hour"/>
        <s v="More than 10 hour"/>
      </sharedItems>
    </cacheField>
    <cacheField name="Time spent on Gaming applications(In a week)" numFmtId="0">
      <sharedItems count="3">
        <s v="Less than 8 hour"/>
        <s v="More than 16 hour"/>
        <s v="8-12 hour"/>
      </sharedItems>
    </cacheField>
    <cacheField name="Average quiz marks in a semester(out of 20)" numFmtId="0">
      <sharedItems containsMixedTypes="1" containsNumber="1" minValue="0" maxValue="34" count="19">
        <n v="17"/>
        <n v="16.5"/>
        <n v="16"/>
        <n v="18"/>
        <n v="13"/>
        <n v="10.33"/>
        <n v="15"/>
        <n v="13.5"/>
        <n v="14"/>
        <n v="30"/>
        <n v="20"/>
        <n v="12"/>
        <n v="8"/>
        <n v="32"/>
        <n v="4"/>
        <s v="12-16"/>
        <n v="15.4"/>
        <n v="34"/>
        <n v="0"/>
      </sharedItems>
    </cacheField>
    <cacheField name="Number of Assignment submitted(On time)" numFmtId="0">
      <sharedItems containsMixedTypes="1" containsNumber="1" minValue="0" maxValue="20"/>
    </cacheField>
    <cacheField name="Number of Assignment submitted(Late submission)" numFmtId="0">
      <sharedItems containsMixedTypes="1" containsNumber="1" containsInteger="1" minValue="0" maxValue="12"/>
    </cacheField>
    <cacheField name="Study hours in a week" numFmtId="0">
      <sharedItems count="4">
        <s v="7-10 hour"/>
        <s v="more than 14 hour"/>
        <s v="Less than 7 hour"/>
        <s v="10-14 hour"/>
      </sharedItems>
    </cacheField>
    <cacheField name="Cgpa" numFmtId="0">
      <sharedItems count="5">
        <s v="3.76-4.00"/>
        <s v="3.00-3.25"/>
        <s v="3.26-3.50"/>
        <s v="0-2.99"/>
        <s v="3.51-3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  <n v="0"/>
    <n v="0"/>
    <x v="0"/>
    <x v="0"/>
  </r>
  <r>
    <x v="0"/>
    <x v="0"/>
    <x v="0"/>
    <x v="1"/>
    <n v="10"/>
    <n v="0"/>
    <x v="0"/>
    <x v="0"/>
  </r>
  <r>
    <x v="1"/>
    <x v="1"/>
    <x v="1"/>
    <x v="2"/>
    <n v="11"/>
    <n v="0"/>
    <x v="1"/>
    <x v="1"/>
  </r>
  <r>
    <x v="2"/>
    <x v="0"/>
    <x v="0"/>
    <x v="2"/>
    <n v="7"/>
    <n v="0"/>
    <x v="0"/>
    <x v="2"/>
  </r>
  <r>
    <x v="0"/>
    <x v="2"/>
    <x v="0"/>
    <x v="3"/>
    <n v="7"/>
    <n v="0"/>
    <x v="2"/>
    <x v="0"/>
  </r>
  <r>
    <x v="0"/>
    <x v="3"/>
    <x v="0"/>
    <x v="4"/>
    <n v="11"/>
    <n v="0"/>
    <x v="2"/>
    <x v="2"/>
  </r>
  <r>
    <x v="3"/>
    <x v="2"/>
    <x v="0"/>
    <x v="5"/>
    <n v="8.5"/>
    <n v="6"/>
    <x v="2"/>
    <x v="3"/>
  </r>
  <r>
    <x v="3"/>
    <x v="2"/>
    <x v="1"/>
    <x v="6"/>
    <n v="10"/>
    <n v="1"/>
    <x v="2"/>
    <x v="2"/>
  </r>
  <r>
    <x v="0"/>
    <x v="1"/>
    <x v="0"/>
    <x v="7"/>
    <n v="9"/>
    <n v="0"/>
    <x v="0"/>
    <x v="4"/>
  </r>
  <r>
    <x v="1"/>
    <x v="2"/>
    <x v="0"/>
    <x v="8"/>
    <n v="12"/>
    <n v="0"/>
    <x v="2"/>
    <x v="4"/>
  </r>
  <r>
    <x v="3"/>
    <x v="2"/>
    <x v="0"/>
    <x v="9"/>
    <n v="11"/>
    <n v="0"/>
    <x v="2"/>
    <x v="2"/>
  </r>
  <r>
    <x v="1"/>
    <x v="3"/>
    <x v="0"/>
    <x v="10"/>
    <n v="9"/>
    <n v="0"/>
    <x v="1"/>
    <x v="0"/>
  </r>
  <r>
    <x v="0"/>
    <x v="2"/>
    <x v="0"/>
    <x v="4"/>
    <n v="8"/>
    <n v="2"/>
    <x v="2"/>
    <x v="4"/>
  </r>
  <r>
    <x v="1"/>
    <x v="2"/>
    <x v="0"/>
    <x v="6"/>
    <n v="8"/>
    <n v="4"/>
    <x v="1"/>
    <x v="4"/>
  </r>
  <r>
    <x v="1"/>
    <x v="2"/>
    <x v="0"/>
    <x v="11"/>
    <n v="3"/>
    <n v="12"/>
    <x v="2"/>
    <x v="1"/>
  </r>
  <r>
    <x v="2"/>
    <x v="2"/>
    <x v="0"/>
    <x v="6"/>
    <n v="5"/>
    <n v="1"/>
    <x v="2"/>
    <x v="4"/>
  </r>
  <r>
    <x v="1"/>
    <x v="2"/>
    <x v="0"/>
    <x v="6"/>
    <n v="5"/>
    <n v="2"/>
    <x v="3"/>
    <x v="2"/>
  </r>
  <r>
    <x v="0"/>
    <x v="2"/>
    <x v="1"/>
    <x v="6"/>
    <n v="5"/>
    <n v="0"/>
    <x v="2"/>
    <x v="1"/>
  </r>
  <r>
    <x v="2"/>
    <x v="2"/>
    <x v="0"/>
    <x v="8"/>
    <n v="4"/>
    <n v="2"/>
    <x v="3"/>
    <x v="4"/>
  </r>
  <r>
    <x v="1"/>
    <x v="2"/>
    <x v="0"/>
    <x v="4"/>
    <n v="2"/>
    <n v="1"/>
    <x v="2"/>
    <x v="0"/>
  </r>
  <r>
    <x v="3"/>
    <x v="0"/>
    <x v="2"/>
    <x v="12"/>
    <n v="10"/>
    <n v="2"/>
    <x v="2"/>
    <x v="1"/>
  </r>
  <r>
    <x v="0"/>
    <x v="3"/>
    <x v="0"/>
    <x v="6"/>
    <n v="8"/>
    <n v="0"/>
    <x v="3"/>
    <x v="0"/>
  </r>
  <r>
    <x v="0"/>
    <x v="2"/>
    <x v="0"/>
    <x v="13"/>
    <n v="15"/>
    <n v="0"/>
    <x v="2"/>
    <x v="2"/>
  </r>
  <r>
    <x v="1"/>
    <x v="3"/>
    <x v="0"/>
    <x v="14"/>
    <n v="1"/>
    <n v="2"/>
    <x v="1"/>
    <x v="3"/>
  </r>
  <r>
    <x v="1"/>
    <x v="2"/>
    <x v="0"/>
    <x v="6"/>
    <n v="3"/>
    <n v="0"/>
    <x v="0"/>
    <x v="2"/>
  </r>
  <r>
    <x v="1"/>
    <x v="2"/>
    <x v="0"/>
    <x v="6"/>
    <n v="20"/>
    <n v="0"/>
    <x v="0"/>
    <x v="4"/>
  </r>
  <r>
    <x v="1"/>
    <x v="2"/>
    <x v="0"/>
    <x v="6"/>
    <n v="10"/>
    <n v="2"/>
    <x v="2"/>
    <x v="4"/>
  </r>
  <r>
    <x v="3"/>
    <x v="2"/>
    <x v="0"/>
    <x v="15"/>
    <s v="All"/>
    <s v="00"/>
    <x v="2"/>
    <x v="4"/>
  </r>
  <r>
    <x v="2"/>
    <x v="2"/>
    <x v="0"/>
    <x v="11"/>
    <n v="9"/>
    <n v="0"/>
    <x v="2"/>
    <x v="2"/>
  </r>
  <r>
    <x v="0"/>
    <x v="2"/>
    <x v="0"/>
    <x v="16"/>
    <s v="All except one "/>
    <n v="1"/>
    <x v="2"/>
    <x v="4"/>
  </r>
  <r>
    <x v="0"/>
    <x v="2"/>
    <x v="0"/>
    <x v="6"/>
    <n v="10"/>
    <n v="0"/>
    <x v="0"/>
    <x v="4"/>
  </r>
  <r>
    <x v="0"/>
    <x v="0"/>
    <x v="0"/>
    <x v="6"/>
    <s v="all except 1"/>
    <n v="1"/>
    <x v="3"/>
    <x v="2"/>
  </r>
  <r>
    <x v="3"/>
    <x v="1"/>
    <x v="0"/>
    <x v="6"/>
    <n v="2"/>
    <n v="2"/>
    <x v="3"/>
    <x v="4"/>
  </r>
  <r>
    <x v="2"/>
    <x v="2"/>
    <x v="0"/>
    <x v="11"/>
    <s v="Around 10"/>
    <n v="1"/>
    <x v="2"/>
    <x v="2"/>
  </r>
  <r>
    <x v="0"/>
    <x v="2"/>
    <x v="0"/>
    <x v="8"/>
    <n v="6"/>
    <n v="0"/>
    <x v="1"/>
    <x v="1"/>
  </r>
  <r>
    <x v="3"/>
    <x v="2"/>
    <x v="0"/>
    <x v="4"/>
    <n v="2"/>
    <n v="0"/>
    <x v="2"/>
    <x v="2"/>
  </r>
  <r>
    <x v="0"/>
    <x v="2"/>
    <x v="0"/>
    <x v="0"/>
    <n v="6"/>
    <n v="0"/>
    <x v="1"/>
    <x v="4"/>
  </r>
  <r>
    <x v="0"/>
    <x v="2"/>
    <x v="1"/>
    <x v="8"/>
    <n v="2"/>
    <n v="0"/>
    <x v="2"/>
    <x v="4"/>
  </r>
  <r>
    <x v="2"/>
    <x v="2"/>
    <x v="0"/>
    <x v="6"/>
    <s v="All"/>
    <n v="0"/>
    <x v="0"/>
    <x v="4"/>
  </r>
  <r>
    <x v="2"/>
    <x v="2"/>
    <x v="0"/>
    <x v="0"/>
    <n v="1"/>
    <n v="0"/>
    <x v="0"/>
    <x v="4"/>
  </r>
  <r>
    <x v="0"/>
    <x v="2"/>
    <x v="0"/>
    <x v="8"/>
    <n v="2"/>
    <n v="0"/>
    <x v="2"/>
    <x v="2"/>
  </r>
  <r>
    <x v="1"/>
    <x v="2"/>
    <x v="0"/>
    <x v="17"/>
    <n v="12"/>
    <n v="0"/>
    <x v="1"/>
    <x v="2"/>
  </r>
  <r>
    <x v="0"/>
    <x v="2"/>
    <x v="0"/>
    <x v="0"/>
    <n v="3"/>
    <n v="0"/>
    <x v="2"/>
    <x v="0"/>
  </r>
  <r>
    <x v="1"/>
    <x v="0"/>
    <x v="0"/>
    <x v="6"/>
    <s v="All"/>
    <n v="0"/>
    <x v="3"/>
    <x v="2"/>
  </r>
  <r>
    <x v="0"/>
    <x v="3"/>
    <x v="0"/>
    <x v="18"/>
    <n v="0"/>
    <n v="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2E1D4-1073-45AF-842D-26A4581800C3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1" firstDataRow="2" firstDataCol="1"/>
  <pivotFields count="8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axis="axisCol" dataField="1" showAll="0">
      <items count="6">
        <item x="3"/>
        <item x="1"/>
        <item x="2"/>
        <item x="4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gp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ADAE7-8218-4BC2-82FB-2F9FEC0C5BBB}" name="PivotTable20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1" firstDataRow="2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4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gp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F9EF0-FEE3-4A57-B6A8-48C83D19FF6F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1" firstDataRow="2" firstDataCol="1"/>
  <pivotFields count="8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4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gp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226CD-7FD4-4978-959E-B3BC7CBCE865}" name="PivotTable2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C28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C1440-8047-4577-BA1B-D86E806BF86C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8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6">
        <item x="3"/>
        <item x="1"/>
        <item x="2"/>
        <item x="4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udy hours in a wee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91AFE-0948-4685-8C77-B23FA458373C}" name="PivotTable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1" firstDataRow="2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4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gp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5331CA-7BC4-4279-B450-0C5F420EF4AE}" name="Table4" displayName="Table4" ref="S23:X27">
  <autoFilter ref="S23:X27" xr:uid="{E85331CA-7BC4-4279-B450-0C5F420EF4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D19AD97-B294-4EBA-A257-1788DE130538}" name="Socia media" totalsRowLabel="Total"/>
    <tableColumn id="2" xr3:uid="{E7BF87B2-7968-4EF5-9821-75F32A09E859}" name="0-2.99" dataDxfId="5"/>
    <tableColumn id="3" xr3:uid="{57D7CFBB-8346-4387-958F-567CE9713CEF}" name="3.00-3.25" dataDxfId="4"/>
    <tableColumn id="4" xr3:uid="{52BB215E-DAE3-408F-876F-E4DABA454E4B}" name="3.26-3.50" dataDxfId="3"/>
    <tableColumn id="5" xr3:uid="{3BC9DE35-B4F3-483C-8533-E298505405E6}" name="3.51-3.75" dataDxfId="2"/>
    <tableColumn id="6" xr3:uid="{D3CBD69D-15AE-450F-AE85-E79A9EA435C2}" name="3.76-4.00" totalsRowFunction="sum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6E3B-0BBA-469F-9DC5-7FB17D1AE5B2}">
  <dimension ref="A3:I31"/>
  <sheetViews>
    <sheetView workbookViewId="0">
      <selection activeCell="I13" sqref="I13"/>
    </sheetView>
  </sheetViews>
  <sheetFormatPr defaultRowHeight="12.75" x14ac:dyDescent="0.2"/>
  <cols>
    <col min="1" max="1" width="16.140625" bestFit="1" customWidth="1"/>
    <col min="2" max="2" width="17" bestFit="1" customWidth="1"/>
    <col min="3" max="6" width="8.7109375" bestFit="1" customWidth="1"/>
    <col min="7" max="7" width="11.7109375" bestFit="1" customWidth="1"/>
    <col min="8" max="8" width="10.7109375" bestFit="1" customWidth="1"/>
    <col min="9" max="9" width="9.28515625" bestFit="1" customWidth="1"/>
    <col min="10" max="10" width="16" bestFit="1" customWidth="1"/>
    <col min="11" max="11" width="17.85546875" bestFit="1" customWidth="1"/>
    <col min="12" max="12" width="14" bestFit="1" customWidth="1"/>
    <col min="13" max="13" width="10.7109375" bestFit="1" customWidth="1"/>
    <col min="14" max="14" width="9.28515625" bestFit="1" customWidth="1"/>
    <col min="15" max="15" width="16" bestFit="1" customWidth="1"/>
    <col min="16" max="16" width="17.85546875" bestFit="1" customWidth="1"/>
    <col min="17" max="17" width="14" bestFit="1" customWidth="1"/>
    <col min="18" max="18" width="10.7109375" bestFit="1" customWidth="1"/>
    <col min="19" max="19" width="9.28515625" bestFit="1" customWidth="1"/>
    <col min="20" max="20" width="16" bestFit="1" customWidth="1"/>
    <col min="21" max="21" width="17.85546875" bestFit="1" customWidth="1"/>
    <col min="22" max="22" width="14" bestFit="1" customWidth="1"/>
    <col min="23" max="23" width="11.7109375" bestFit="1" customWidth="1"/>
  </cols>
  <sheetData>
    <row r="3" spans="1:9" x14ac:dyDescent="0.2">
      <c r="A3" s="4" t="s">
        <v>33</v>
      </c>
      <c r="B3" s="4" t="s">
        <v>32</v>
      </c>
    </row>
    <row r="4" spans="1:9" x14ac:dyDescent="0.2">
      <c r="A4" s="4" t="s">
        <v>30</v>
      </c>
      <c r="B4" t="s">
        <v>22</v>
      </c>
      <c r="C4" t="s">
        <v>15</v>
      </c>
      <c r="D4" t="s">
        <v>17</v>
      </c>
      <c r="E4" t="s">
        <v>23</v>
      </c>
      <c r="F4" t="s">
        <v>12</v>
      </c>
      <c r="G4" t="s">
        <v>31</v>
      </c>
    </row>
    <row r="5" spans="1:9" x14ac:dyDescent="0.2">
      <c r="A5" s="5" t="s">
        <v>21</v>
      </c>
      <c r="B5">
        <v>1</v>
      </c>
      <c r="C5">
        <v>1</v>
      </c>
      <c r="D5">
        <v>3</v>
      </c>
      <c r="E5">
        <v>2</v>
      </c>
      <c r="G5">
        <v>7</v>
      </c>
    </row>
    <row r="6" spans="1:9" x14ac:dyDescent="0.2">
      <c r="A6" s="5" t="s">
        <v>16</v>
      </c>
      <c r="D6">
        <v>3</v>
      </c>
      <c r="E6">
        <v>4</v>
      </c>
      <c r="G6">
        <v>7</v>
      </c>
    </row>
    <row r="7" spans="1:9" x14ac:dyDescent="0.2">
      <c r="A7" s="5" t="s">
        <v>10</v>
      </c>
      <c r="B7">
        <v>1</v>
      </c>
      <c r="C7">
        <v>2</v>
      </c>
      <c r="D7">
        <v>4</v>
      </c>
      <c r="E7">
        <v>4</v>
      </c>
      <c r="F7">
        <v>2</v>
      </c>
      <c r="G7">
        <v>13</v>
      </c>
    </row>
    <row r="8" spans="1:9" x14ac:dyDescent="0.2">
      <c r="A8" s="5" t="s">
        <v>8</v>
      </c>
      <c r="B8">
        <v>1</v>
      </c>
      <c r="C8">
        <v>2</v>
      </c>
      <c r="D8">
        <v>4</v>
      </c>
      <c r="E8">
        <v>6</v>
      </c>
      <c r="F8">
        <v>5</v>
      </c>
      <c r="G8">
        <v>18</v>
      </c>
    </row>
    <row r="9" spans="1:9" x14ac:dyDescent="0.2">
      <c r="A9" s="5" t="s">
        <v>31</v>
      </c>
      <c r="B9">
        <v>3</v>
      </c>
      <c r="C9">
        <v>5</v>
      </c>
      <c r="D9">
        <v>14</v>
      </c>
      <c r="E9">
        <v>16</v>
      </c>
      <c r="F9">
        <v>7</v>
      </c>
      <c r="G9">
        <v>45</v>
      </c>
    </row>
    <row r="13" spans="1:9" x14ac:dyDescent="0.2">
      <c r="H13" t="s">
        <v>34</v>
      </c>
      <c r="I13">
        <f>_xlfn.CHISQ.TEST(B5:F8,B17:F20)</f>
        <v>0.96217746651054037</v>
      </c>
    </row>
    <row r="16" spans="1:9" x14ac:dyDescent="0.2">
      <c r="A16" t="s">
        <v>30</v>
      </c>
      <c r="B16" t="s">
        <v>22</v>
      </c>
      <c r="C16" t="s">
        <v>15</v>
      </c>
      <c r="D16" t="s">
        <v>17</v>
      </c>
      <c r="E16" t="s">
        <v>23</v>
      </c>
      <c r="F16" t="s">
        <v>12</v>
      </c>
      <c r="G16" t="s">
        <v>31</v>
      </c>
    </row>
    <row r="17" spans="1:9" x14ac:dyDescent="0.2">
      <c r="A17" t="s">
        <v>21</v>
      </c>
      <c r="B17">
        <f>(G17*B21)/G21</f>
        <v>0.46666666666666667</v>
      </c>
      <c r="C17">
        <f>(G17*C21)/G21</f>
        <v>0.77777777777777779</v>
      </c>
      <c r="D17">
        <f>(G17*D21)/G21</f>
        <v>2.1777777777777776</v>
      </c>
      <c r="E17">
        <f>G17*E21/G21</f>
        <v>2.4888888888888889</v>
      </c>
      <c r="F17">
        <f>G17*F21/G21</f>
        <v>1.0888888888888888</v>
      </c>
      <c r="G17">
        <v>7</v>
      </c>
    </row>
    <row r="18" spans="1:9" x14ac:dyDescent="0.2">
      <c r="A18" t="s">
        <v>16</v>
      </c>
      <c r="B18">
        <f>G18*B21/G21</f>
        <v>0.46666666666666667</v>
      </c>
      <c r="C18">
        <f>G18*C21/G21</f>
        <v>0.77777777777777779</v>
      </c>
      <c r="D18">
        <f>G18*D21/G21</f>
        <v>2.1777777777777776</v>
      </c>
      <c r="E18">
        <f>G18*E21/G21</f>
        <v>2.4888888888888889</v>
      </c>
      <c r="F18">
        <f>G18*F21/G21</f>
        <v>1.0888888888888888</v>
      </c>
      <c r="G18">
        <v>7</v>
      </c>
    </row>
    <row r="19" spans="1:9" x14ac:dyDescent="0.2">
      <c r="A19" t="s">
        <v>10</v>
      </c>
      <c r="B19">
        <f>G19*B21/G21</f>
        <v>0.8666666666666667</v>
      </c>
      <c r="C19">
        <v>1.4444440000000001</v>
      </c>
      <c r="D19">
        <f>G19*D21/G21</f>
        <v>4.0444444444444443</v>
      </c>
      <c r="E19">
        <v>4.6222219999999998</v>
      </c>
      <c r="F19">
        <v>2.0222199999999999</v>
      </c>
      <c r="G19">
        <v>13</v>
      </c>
    </row>
    <row r="20" spans="1:9" x14ac:dyDescent="0.2">
      <c r="A20" t="s">
        <v>8</v>
      </c>
      <c r="B20">
        <f>G20*B21/G21</f>
        <v>1.2</v>
      </c>
      <c r="C20">
        <v>2</v>
      </c>
      <c r="D20">
        <v>5.6</v>
      </c>
      <c r="E20">
        <v>6.4</v>
      </c>
      <c r="F20">
        <v>2.8</v>
      </c>
      <c r="G20">
        <v>18</v>
      </c>
    </row>
    <row r="21" spans="1:9" x14ac:dyDescent="0.2">
      <c r="A21" t="s">
        <v>31</v>
      </c>
      <c r="B21">
        <v>3</v>
      </c>
      <c r="C21">
        <v>5</v>
      </c>
      <c r="D21">
        <v>14</v>
      </c>
      <c r="E21">
        <v>16</v>
      </c>
      <c r="F21">
        <v>7</v>
      </c>
      <c r="G21">
        <v>45</v>
      </c>
    </row>
    <row r="24" spans="1:9" x14ac:dyDescent="0.2">
      <c r="A24" t="s">
        <v>37</v>
      </c>
    </row>
    <row r="26" spans="1:9" x14ac:dyDescent="0.2">
      <c r="A26" t="s">
        <v>30</v>
      </c>
      <c r="B26" t="s">
        <v>24</v>
      </c>
      <c r="C26" t="s">
        <v>11</v>
      </c>
      <c r="D26" t="s">
        <v>19</v>
      </c>
      <c r="E26" t="s">
        <v>14</v>
      </c>
      <c r="F26" t="s">
        <v>31</v>
      </c>
    </row>
    <row r="27" spans="1:9" x14ac:dyDescent="0.2">
      <c r="A27" t="s">
        <v>21</v>
      </c>
      <c r="B27">
        <v>0.93330000000000002</v>
      </c>
      <c r="C27">
        <v>1.4</v>
      </c>
      <c r="D27">
        <v>3.4222222000000002</v>
      </c>
      <c r="E27">
        <f>56/45</f>
        <v>1.2444444444444445</v>
      </c>
      <c r="F27">
        <v>7</v>
      </c>
    </row>
    <row r="28" spans="1:9" x14ac:dyDescent="0.2">
      <c r="A28" t="s">
        <v>16</v>
      </c>
      <c r="B28">
        <f>42/45</f>
        <v>0.93333333333333335</v>
      </c>
      <c r="C28">
        <f>63/45</f>
        <v>1.4</v>
      </c>
      <c r="D28">
        <f>22*7/45</f>
        <v>3.4222222222222221</v>
      </c>
      <c r="E28">
        <f>56/45</f>
        <v>1.2444444444444445</v>
      </c>
      <c r="F28">
        <v>7</v>
      </c>
    </row>
    <row r="29" spans="1:9" x14ac:dyDescent="0.2">
      <c r="A29" t="s">
        <v>10</v>
      </c>
      <c r="B29">
        <f>13*6/45</f>
        <v>1.7333333333333334</v>
      </c>
      <c r="C29">
        <f>13*9/45</f>
        <v>2.6</v>
      </c>
      <c r="D29">
        <f>13*22/45</f>
        <v>6.3555555555555552</v>
      </c>
      <c r="E29">
        <f>13*8/45</f>
        <v>2.3111111111111109</v>
      </c>
      <c r="F29">
        <v>13</v>
      </c>
      <c r="H29" t="s">
        <v>38</v>
      </c>
      <c r="I29">
        <f>_xlfn.CHISQ.TEST(B5:E8,B27:E30)</f>
        <v>8.6841226390280163E-2</v>
      </c>
    </row>
    <row r="30" spans="1:9" x14ac:dyDescent="0.2">
      <c r="A30" t="s">
        <v>8</v>
      </c>
      <c r="B30">
        <f>54/45</f>
        <v>1.2</v>
      </c>
      <c r="C30">
        <f>18*9/45</f>
        <v>3.6</v>
      </c>
      <c r="D30">
        <f>18*22/45</f>
        <v>8.8000000000000007</v>
      </c>
      <c r="E30">
        <f>18*8/45</f>
        <v>3.2</v>
      </c>
      <c r="F30">
        <v>18</v>
      </c>
    </row>
    <row r="31" spans="1:9" x14ac:dyDescent="0.2">
      <c r="A31" t="s">
        <v>31</v>
      </c>
      <c r="B31">
        <v>6</v>
      </c>
      <c r="C31">
        <v>9</v>
      </c>
      <c r="D31">
        <v>22</v>
      </c>
      <c r="E31">
        <v>8</v>
      </c>
      <c r="F31">
        <v>45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B956-11D6-4597-AD83-C35E357D9416}">
  <dimension ref="A3:J28"/>
  <sheetViews>
    <sheetView topLeftCell="A13" workbookViewId="0">
      <selection activeCell="I16" sqref="I16"/>
    </sheetView>
  </sheetViews>
  <sheetFormatPr defaultRowHeight="12.75" x14ac:dyDescent="0.2"/>
  <cols>
    <col min="1" max="1" width="19.42578125" customWidth="1"/>
    <col min="2" max="2" width="17" bestFit="1" customWidth="1"/>
    <col min="3" max="6" width="8.7109375" bestFit="1" customWidth="1"/>
    <col min="7" max="7" width="11.7109375" bestFit="1" customWidth="1"/>
  </cols>
  <sheetData>
    <row r="3" spans="1:10" x14ac:dyDescent="0.2">
      <c r="A3" s="4" t="s">
        <v>33</v>
      </c>
      <c r="B3" s="4" t="s">
        <v>32</v>
      </c>
    </row>
    <row r="4" spans="1:10" x14ac:dyDescent="0.2">
      <c r="A4" s="4" t="s">
        <v>30</v>
      </c>
      <c r="B4" t="s">
        <v>22</v>
      </c>
      <c r="C4" t="s">
        <v>15</v>
      </c>
      <c r="D4" t="s">
        <v>17</v>
      </c>
      <c r="E4" t="s">
        <v>23</v>
      </c>
      <c r="F4" t="s">
        <v>12</v>
      </c>
      <c r="G4" t="s">
        <v>31</v>
      </c>
    </row>
    <row r="5" spans="1:10" x14ac:dyDescent="0.2">
      <c r="A5" s="5" t="s">
        <v>9</v>
      </c>
      <c r="C5">
        <v>1</v>
      </c>
      <c r="D5">
        <v>3</v>
      </c>
      <c r="F5">
        <v>2</v>
      </c>
      <c r="G5">
        <v>6</v>
      </c>
    </row>
    <row r="6" spans="1:10" x14ac:dyDescent="0.2">
      <c r="A6" s="5" t="s">
        <v>13</v>
      </c>
      <c r="C6">
        <v>1</v>
      </c>
      <c r="E6">
        <v>2</v>
      </c>
      <c r="G6">
        <v>3</v>
      </c>
    </row>
    <row r="7" spans="1:10" x14ac:dyDescent="0.2">
      <c r="A7" s="5" t="s">
        <v>18</v>
      </c>
      <c r="B7">
        <v>1</v>
      </c>
      <c r="C7">
        <v>3</v>
      </c>
      <c r="D7">
        <v>10</v>
      </c>
      <c r="E7">
        <v>14</v>
      </c>
      <c r="F7">
        <v>3</v>
      </c>
      <c r="G7">
        <v>31</v>
      </c>
    </row>
    <row r="8" spans="1:10" x14ac:dyDescent="0.2">
      <c r="A8" s="5" t="s">
        <v>20</v>
      </c>
      <c r="B8">
        <v>2</v>
      </c>
      <c r="D8">
        <v>1</v>
      </c>
      <c r="F8">
        <v>2</v>
      </c>
      <c r="G8">
        <v>5</v>
      </c>
    </row>
    <row r="9" spans="1:10" x14ac:dyDescent="0.2">
      <c r="A9" s="5" t="s">
        <v>31</v>
      </c>
      <c r="B9">
        <v>3</v>
      </c>
      <c r="C9">
        <v>5</v>
      </c>
      <c r="D9">
        <v>14</v>
      </c>
      <c r="E9">
        <v>16</v>
      </c>
      <c r="F9">
        <v>7</v>
      </c>
      <c r="G9">
        <v>45</v>
      </c>
    </row>
    <row r="12" spans="1:10" x14ac:dyDescent="0.2">
      <c r="I12" t="s">
        <v>35</v>
      </c>
      <c r="J12">
        <f>_xlfn.CHISQ.TEST(B5:F8,B15:F18)</f>
        <v>0.15765909688067051</v>
      </c>
    </row>
    <row r="14" spans="1:10" x14ac:dyDescent="0.2">
      <c r="A14" s="6" t="s">
        <v>30</v>
      </c>
      <c r="B14" s="6" t="s">
        <v>22</v>
      </c>
      <c r="C14" s="6" t="s">
        <v>15</v>
      </c>
      <c r="D14" s="6" t="s">
        <v>17</v>
      </c>
      <c r="E14" s="6" t="s">
        <v>23</v>
      </c>
      <c r="F14" s="6" t="s">
        <v>12</v>
      </c>
      <c r="G14" s="6" t="s">
        <v>31</v>
      </c>
    </row>
    <row r="15" spans="1:10" x14ac:dyDescent="0.2">
      <c r="A15" s="5" t="s">
        <v>9</v>
      </c>
      <c r="B15">
        <v>0.4</v>
      </c>
      <c r="C15">
        <v>0.66666599999999998</v>
      </c>
      <c r="D15">
        <v>1.8666659999999999</v>
      </c>
      <c r="E15">
        <v>2.1333329999999999</v>
      </c>
      <c r="F15">
        <v>0.93333330000000003</v>
      </c>
      <c r="G15">
        <v>6</v>
      </c>
    </row>
    <row r="16" spans="1:10" x14ac:dyDescent="0.2">
      <c r="A16" s="5" t="s">
        <v>13</v>
      </c>
      <c r="B16">
        <v>0.2</v>
      </c>
      <c r="C16">
        <v>0.3333333</v>
      </c>
      <c r="D16">
        <v>0.93333299999999997</v>
      </c>
      <c r="E16">
        <v>1.0666659999999999</v>
      </c>
      <c r="F16">
        <v>0.46666659999999999</v>
      </c>
      <c r="G16">
        <v>3</v>
      </c>
    </row>
    <row r="17" spans="1:7" x14ac:dyDescent="0.2">
      <c r="A17" s="5" t="s">
        <v>18</v>
      </c>
      <c r="B17">
        <v>2.0666666</v>
      </c>
      <c r="C17">
        <v>3.4444400000000002</v>
      </c>
      <c r="D17">
        <v>9.644444</v>
      </c>
      <c r="E17">
        <v>11.022221999999999</v>
      </c>
      <c r="F17">
        <v>4.822222</v>
      </c>
      <c r="G17">
        <v>31</v>
      </c>
    </row>
    <row r="18" spans="1:7" x14ac:dyDescent="0.2">
      <c r="A18" s="5" t="s">
        <v>20</v>
      </c>
      <c r="B18">
        <v>0.33333332999999998</v>
      </c>
      <c r="C18">
        <v>0.55555555000000001</v>
      </c>
      <c r="D18">
        <v>1.555555</v>
      </c>
      <c r="E18">
        <v>1.7777769999999999</v>
      </c>
      <c r="F18">
        <v>0.77777700000000005</v>
      </c>
      <c r="G18">
        <v>5</v>
      </c>
    </row>
    <row r="19" spans="1:7" x14ac:dyDescent="0.2">
      <c r="A19" s="7" t="s">
        <v>31</v>
      </c>
      <c r="B19" s="8">
        <v>3</v>
      </c>
      <c r="C19" s="8">
        <v>5</v>
      </c>
      <c r="D19" s="8">
        <v>14</v>
      </c>
      <c r="E19" s="8">
        <v>16</v>
      </c>
      <c r="F19" s="8">
        <v>7</v>
      </c>
      <c r="G19" s="8">
        <v>45</v>
      </c>
    </row>
    <row r="23" spans="1:7" x14ac:dyDescent="0.2">
      <c r="A23" t="s">
        <v>41</v>
      </c>
      <c r="B23" s="14" t="s">
        <v>7</v>
      </c>
      <c r="C23" s="14"/>
      <c r="D23" s="14"/>
      <c r="E23" s="14"/>
      <c r="F23" s="14"/>
    </row>
    <row r="24" spans="1:7" x14ac:dyDescent="0.2">
      <c r="B24" s="12" t="s">
        <v>22</v>
      </c>
      <c r="C24" t="s">
        <v>15</v>
      </c>
      <c r="D24" t="s">
        <v>17</v>
      </c>
      <c r="E24" t="s">
        <v>23</v>
      </c>
      <c r="F24" t="s">
        <v>12</v>
      </c>
    </row>
    <row r="25" spans="1:7" x14ac:dyDescent="0.2">
      <c r="A25" t="s">
        <v>18</v>
      </c>
      <c r="B25" s="9">
        <f>1/3</f>
        <v>0.33333333333333331</v>
      </c>
      <c r="C25" s="9">
        <v>0.6</v>
      </c>
      <c r="D25" s="9">
        <f>10/14</f>
        <v>0.7142857142857143</v>
      </c>
      <c r="E25" s="9">
        <f>14/16</f>
        <v>0.875</v>
      </c>
      <c r="F25" s="9">
        <f>3/7</f>
        <v>0.42857142857142855</v>
      </c>
    </row>
    <row r="26" spans="1:7" x14ac:dyDescent="0.2">
      <c r="A26" t="s">
        <v>9</v>
      </c>
      <c r="B26" s="9"/>
      <c r="C26" s="9">
        <f>1/5</f>
        <v>0.2</v>
      </c>
      <c r="D26" s="9">
        <f>3/14</f>
        <v>0.21428571428571427</v>
      </c>
      <c r="E26" s="9"/>
      <c r="F26" s="9">
        <f>2/7</f>
        <v>0.2857142857142857</v>
      </c>
    </row>
    <row r="27" spans="1:7" x14ac:dyDescent="0.2">
      <c r="A27" t="s">
        <v>13</v>
      </c>
      <c r="B27" s="9"/>
      <c r="C27" s="9">
        <v>0.2</v>
      </c>
      <c r="D27" s="9"/>
      <c r="E27" s="9">
        <f>2/16</f>
        <v>0.125</v>
      </c>
      <c r="F27" s="9"/>
    </row>
    <row r="28" spans="1:7" x14ac:dyDescent="0.2">
      <c r="A28" t="s">
        <v>20</v>
      </c>
      <c r="B28" s="9">
        <f>2/3</f>
        <v>0.66666666666666663</v>
      </c>
      <c r="C28" s="9"/>
      <c r="D28" s="9">
        <f>1/14</f>
        <v>7.1428571428571425E-2</v>
      </c>
      <c r="E28" s="9"/>
      <c r="F28" s="9">
        <f>2/7</f>
        <v>0.2857142857142857</v>
      </c>
    </row>
  </sheetData>
  <mergeCells count="1">
    <mergeCell ref="B23:F23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3345-F1E2-45AA-95F8-C78F2BF92D07}">
  <dimension ref="A3:X27"/>
  <sheetViews>
    <sheetView topLeftCell="H7" workbookViewId="0">
      <selection activeCell="X23" sqref="X23"/>
    </sheetView>
  </sheetViews>
  <sheetFormatPr defaultRowHeight="12.75" x14ac:dyDescent="0.2"/>
  <cols>
    <col min="1" max="1" width="16.140625" bestFit="1" customWidth="1"/>
    <col min="2" max="2" width="17" bestFit="1" customWidth="1"/>
    <col min="3" max="6" width="8.7109375" bestFit="1" customWidth="1"/>
    <col min="7" max="7" width="11.7109375" bestFit="1" customWidth="1"/>
    <col min="19" max="19" width="19.140625" customWidth="1"/>
    <col min="21" max="24" width="10.85546875" customWidth="1"/>
  </cols>
  <sheetData>
    <row r="3" spans="1:7" x14ac:dyDescent="0.2">
      <c r="A3" s="4" t="s">
        <v>33</v>
      </c>
      <c r="B3" s="4" t="s">
        <v>32</v>
      </c>
    </row>
    <row r="4" spans="1:7" x14ac:dyDescent="0.2">
      <c r="A4" s="4" t="s">
        <v>30</v>
      </c>
      <c r="B4" t="s">
        <v>22</v>
      </c>
      <c r="C4" t="s">
        <v>15</v>
      </c>
      <c r="D4" t="s">
        <v>17</v>
      </c>
      <c r="E4" t="s">
        <v>23</v>
      </c>
      <c r="F4" t="s">
        <v>12</v>
      </c>
      <c r="G4" t="s">
        <v>31</v>
      </c>
    </row>
    <row r="5" spans="1:7" x14ac:dyDescent="0.2">
      <c r="A5" s="5" t="s">
        <v>21</v>
      </c>
      <c r="B5">
        <v>1</v>
      </c>
      <c r="C5">
        <v>1</v>
      </c>
      <c r="D5">
        <v>3</v>
      </c>
      <c r="E5">
        <v>2</v>
      </c>
      <c r="G5">
        <v>7</v>
      </c>
    </row>
    <row r="6" spans="1:7" x14ac:dyDescent="0.2">
      <c r="A6" s="5" t="s">
        <v>16</v>
      </c>
      <c r="D6">
        <v>3</v>
      </c>
      <c r="E6">
        <v>4</v>
      </c>
      <c r="G6">
        <v>7</v>
      </c>
    </row>
    <row r="7" spans="1:7" x14ac:dyDescent="0.2">
      <c r="A7" s="5" t="s">
        <v>10</v>
      </c>
      <c r="B7">
        <v>1</v>
      </c>
      <c r="C7">
        <v>2</v>
      </c>
      <c r="D7">
        <v>4</v>
      </c>
      <c r="E7">
        <v>4</v>
      </c>
      <c r="F7">
        <v>2</v>
      </c>
      <c r="G7">
        <v>13</v>
      </c>
    </row>
    <row r="8" spans="1:7" x14ac:dyDescent="0.2">
      <c r="A8" s="5" t="s">
        <v>8</v>
      </c>
      <c r="B8">
        <v>1</v>
      </c>
      <c r="C8">
        <v>2</v>
      </c>
      <c r="D8">
        <v>4</v>
      </c>
      <c r="E8">
        <v>6</v>
      </c>
      <c r="F8">
        <v>5</v>
      </c>
      <c r="G8">
        <v>18</v>
      </c>
    </row>
    <row r="9" spans="1:7" x14ac:dyDescent="0.2">
      <c r="A9" s="5" t="s">
        <v>31</v>
      </c>
      <c r="B9">
        <v>3</v>
      </c>
      <c r="C9">
        <v>5</v>
      </c>
      <c r="D9">
        <v>14</v>
      </c>
      <c r="E9">
        <v>16</v>
      </c>
      <c r="F9">
        <v>7</v>
      </c>
      <c r="G9">
        <v>45</v>
      </c>
    </row>
    <row r="14" spans="1:7" x14ac:dyDescent="0.2">
      <c r="A14" s="6" t="s">
        <v>39</v>
      </c>
      <c r="B14" s="6" t="s">
        <v>22</v>
      </c>
      <c r="C14" s="6" t="s">
        <v>15</v>
      </c>
      <c r="D14" s="6" t="s">
        <v>17</v>
      </c>
      <c r="E14" s="6" t="s">
        <v>23</v>
      </c>
      <c r="F14" s="6" t="s">
        <v>12</v>
      </c>
      <c r="G14" s="6" t="s">
        <v>31</v>
      </c>
    </row>
    <row r="15" spans="1:7" x14ac:dyDescent="0.2">
      <c r="A15" s="5" t="s">
        <v>21</v>
      </c>
      <c r="B15" s="9">
        <f>GETPIVOTDATA("Cgpa",$A$3,"Time spent on Social media applications(In a week)","12-16 hour","Cgpa","0-2.99")/GETPIVOTDATA("Cgpa",$A$3,"Time spent on Social media applications(In a week)","12-16 hour")</f>
        <v>0.14285714285714285</v>
      </c>
      <c r="C15" s="9">
        <f>GETPIVOTDATA("Cgpa",$A$3,"Time spent on Social media applications(In a week)","12-16 hour","Cgpa","3.00-3.25")/GETPIVOTDATA("Cgpa",$A$3,"Time spent on Social media applications(In a week)","12-16 hour")</f>
        <v>0.14285714285714285</v>
      </c>
      <c r="D15" s="9">
        <f>GETPIVOTDATA("Cgpa",$A$3,"Time spent on Social media applications(In a week)","12-16 hour","Cgpa","3.26-3.50")/GETPIVOTDATA("Cgpa",$A$3,"Time spent on Social media applications(In a week)","12-16 hour")</f>
        <v>0.42857142857142855</v>
      </c>
      <c r="E15" s="9">
        <f>GETPIVOTDATA("Cgpa",$A$3,"Time spent on Social media applications(In a week)","12-16 hour","Cgpa","3.51-3.75")/GETPIVOTDATA("Cgpa",$A$3,"Time spent on Social media applications(In a week)","12-16 hour")</f>
        <v>0.2857142857142857</v>
      </c>
      <c r="F15" s="9">
        <v>0</v>
      </c>
      <c r="G15">
        <v>7</v>
      </c>
    </row>
    <row r="16" spans="1:7" x14ac:dyDescent="0.2">
      <c r="A16" s="5" t="s">
        <v>16</v>
      </c>
      <c r="B16" s="9">
        <v>0</v>
      </c>
      <c r="C16" s="9">
        <v>0</v>
      </c>
      <c r="D16" s="9">
        <f>GETPIVOTDATA("Cgpa",$A$3,"Time spent on Social media applications(In a week)","8-12 hour","Cgpa","3.26-3.50")/GETPIVOTDATA("Cgpa",$A$3,"Time spent on Social media applications(In a week)","8-12 hour")</f>
        <v>0.42857142857142855</v>
      </c>
      <c r="E16" s="9">
        <f>GETPIVOTDATA("Cgpa",$A$3,"Time spent on Social media applications(In a week)","8-12 hour","Cgpa","3.51-3.75")/GETPIVOTDATA("Cgpa",$A$3,"Time spent on Social media applications(In a week)","8-12 hour")</f>
        <v>0.5714285714285714</v>
      </c>
      <c r="F16" s="9">
        <v>0</v>
      </c>
      <c r="G16">
        <v>7</v>
      </c>
    </row>
    <row r="17" spans="1:24" x14ac:dyDescent="0.2">
      <c r="A17" s="5" t="s">
        <v>10</v>
      </c>
      <c r="B17" s="9">
        <f>GETPIVOTDATA("Cgpa",$A$3,"Time spent on Social media applications(In a week)","Less than 8 hour","Cgpa","0-2.99")/GETPIVOTDATA("Cgpa",$A$3,"Time spent on Social media applications(In a week)","Less than 8 hour")</f>
        <v>7.6923076923076927E-2</v>
      </c>
      <c r="C17" s="9">
        <f>GETPIVOTDATA("Cgpa",$A$3,"Time spent on Social media applications(In a week)","Less than 8 hour","Cgpa","3.00-3.25")/GETPIVOTDATA("Cgpa",$A$3,"Time spent on Social media applications(In a week)","Less than 8 hour")</f>
        <v>0.15384615384615385</v>
      </c>
      <c r="D17" s="9">
        <f>GETPIVOTDATA("Cgpa",$A$3,"Time spent on Social media applications(In a week)","Less than 8 hour","Cgpa","3.26-3.50")/GETPIVOTDATA("Cgpa",$A$3,"Time spent on Social media applications(In a week)","Less than 8 hour")</f>
        <v>0.30769230769230771</v>
      </c>
      <c r="E17" s="9">
        <f>GETPIVOTDATA("Cgpa",$A$3,"Time spent on Social media applications(In a week)","Less than 8 hour","Cgpa","3.51-3.75")/GETPIVOTDATA("Cgpa",$A$3,"Time spent on Social media applications(In a week)","Less than 8 hour")</f>
        <v>0.30769230769230771</v>
      </c>
      <c r="F17" s="9">
        <f>GETPIVOTDATA("Cgpa",$A$3,"Time spent on Social media applications(In a week)","Less than 8 hour","Cgpa","3.76-4.00")/GETPIVOTDATA("Cgpa",$A$3,"Time spent on Social media applications(In a week)","Less than 8 hour")</f>
        <v>0.15384615384615385</v>
      </c>
      <c r="G17">
        <v>13</v>
      </c>
    </row>
    <row r="18" spans="1:24" x14ac:dyDescent="0.2">
      <c r="A18" s="5" t="s">
        <v>8</v>
      </c>
      <c r="B18" s="9">
        <f>GETPIVOTDATA("Cgpa",$A$3,"Time spent on Social media applications(In a week)","More than 16 hour","Cgpa","0-2.99")/GETPIVOTDATA("Cgpa",$A$3,"Time spent on Social media applications(In a week)","More than 16 hour")</f>
        <v>5.5555555555555552E-2</v>
      </c>
      <c r="C18" s="9">
        <f>GETPIVOTDATA("Cgpa",$A$3,"Time spent on Social media applications(In a week)","More than 16 hour","Cgpa","3.00-3.25")/GETPIVOTDATA("Cgpa",$A$3,"Time spent on Social media applications(In a week)","More than 16 hour")</f>
        <v>0.1111111111111111</v>
      </c>
      <c r="D18" s="9">
        <f>GETPIVOTDATA("Cgpa",$A$3,"Time spent on Social media applications(In a week)","More than 16 hour","Cgpa","3.26-3.50")/GETPIVOTDATA("Cgpa",$A$3,"Time spent on Social media applications(In a week)","More than 16 hour")</f>
        <v>0.22222222222222221</v>
      </c>
      <c r="E18" s="9">
        <f>GETPIVOTDATA("Cgpa",$A$3,"Time spent on Social media applications(In a week)","More than 16 hour","Cgpa","3.51-3.75")/GETPIVOTDATA("Cgpa",$A$3,"Time spent on Social media applications(In a week)","More than 16 hour")</f>
        <v>0.33333333333333331</v>
      </c>
      <c r="F18" s="9">
        <f>GETPIVOTDATA("Cgpa",$A$3,"Time spent on Social media applications(In a week)","More than 16 hour","Cgpa","3.76-4.00")/GETPIVOTDATA("Cgpa",$A$3,"Time spent on Social media applications(In a week)","More than 16 hour")</f>
        <v>0.27777777777777779</v>
      </c>
      <c r="G18">
        <v>18</v>
      </c>
    </row>
    <row r="19" spans="1:24" x14ac:dyDescent="0.2">
      <c r="A19" s="7" t="s">
        <v>31</v>
      </c>
      <c r="B19" s="8">
        <v>3</v>
      </c>
      <c r="C19" s="8">
        <v>5</v>
      </c>
      <c r="D19" s="8">
        <v>14</v>
      </c>
      <c r="E19" s="8">
        <v>16</v>
      </c>
      <c r="F19" s="8">
        <v>7</v>
      </c>
      <c r="G19" s="8">
        <v>45</v>
      </c>
    </row>
    <row r="22" spans="1:24" x14ac:dyDescent="0.2">
      <c r="S22" s="11"/>
      <c r="T22" s="14" t="s">
        <v>7</v>
      </c>
      <c r="U22" s="14"/>
      <c r="V22" s="14"/>
      <c r="W22" s="14"/>
      <c r="X22" s="14"/>
    </row>
    <row r="23" spans="1:24" x14ac:dyDescent="0.2">
      <c r="S23" t="s">
        <v>40</v>
      </c>
      <c r="T23" t="s">
        <v>22</v>
      </c>
      <c r="U23" t="s">
        <v>15</v>
      </c>
      <c r="V23" t="s">
        <v>17</v>
      </c>
      <c r="W23" t="s">
        <v>23</v>
      </c>
      <c r="X23" t="s">
        <v>12</v>
      </c>
    </row>
    <row r="24" spans="1:24" x14ac:dyDescent="0.2">
      <c r="S24" t="s">
        <v>21</v>
      </c>
      <c r="T24" s="10">
        <v>0.14285714285714285</v>
      </c>
      <c r="U24" s="10">
        <v>0.14285714285714285</v>
      </c>
      <c r="V24" s="10">
        <v>0.42857142857142855</v>
      </c>
      <c r="W24" s="10">
        <v>0.2857142857142857</v>
      </c>
      <c r="X24" s="10">
        <v>0</v>
      </c>
    </row>
    <row r="25" spans="1:24" x14ac:dyDescent="0.2">
      <c r="S25" t="s">
        <v>16</v>
      </c>
      <c r="T25" s="10">
        <v>0</v>
      </c>
      <c r="U25" s="10">
        <v>0</v>
      </c>
      <c r="V25" s="10">
        <v>0.42857142857142855</v>
      </c>
      <c r="W25" s="10">
        <v>0.5714285714285714</v>
      </c>
      <c r="X25" s="10">
        <v>0</v>
      </c>
    </row>
    <row r="26" spans="1:24" x14ac:dyDescent="0.2">
      <c r="S26" t="s">
        <v>10</v>
      </c>
      <c r="T26" s="10">
        <v>7.6923076923076927E-2</v>
      </c>
      <c r="U26" s="10">
        <v>0.15384615384615385</v>
      </c>
      <c r="V26" s="10">
        <v>0.30769230769230771</v>
      </c>
      <c r="W26" s="10">
        <v>0.30769230769230771</v>
      </c>
      <c r="X26" s="10">
        <v>0.15384615384615385</v>
      </c>
    </row>
    <row r="27" spans="1:24" x14ac:dyDescent="0.2">
      <c r="S27" t="s">
        <v>8</v>
      </c>
      <c r="T27" s="10">
        <v>5.5555555555555552E-2</v>
      </c>
      <c r="U27" s="10">
        <v>0.1111111111111111</v>
      </c>
      <c r="V27" s="10">
        <v>0.22222222222222221</v>
      </c>
      <c r="W27" s="10">
        <v>0.33333333333333331</v>
      </c>
      <c r="X27" s="10">
        <v>0.27777777777777779</v>
      </c>
    </row>
  </sheetData>
  <mergeCells count="1">
    <mergeCell ref="T22:X22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75A2-905C-4A9E-B05E-25EAA9E3298E}">
  <dimension ref="A3:N28"/>
  <sheetViews>
    <sheetView topLeftCell="A4" workbookViewId="0">
      <selection activeCell="D13" sqref="A13:D29"/>
    </sheetView>
  </sheetViews>
  <sheetFormatPr defaultRowHeight="12.75" x14ac:dyDescent="0.2"/>
  <cols>
    <col min="1" max="1" width="30" bestFit="1" customWidth="1"/>
    <col min="2" max="2" width="17" bestFit="1" customWidth="1"/>
    <col min="3" max="3" width="9.28515625" bestFit="1" customWidth="1"/>
    <col min="4" max="4" width="16" bestFit="1" customWidth="1"/>
    <col min="5" max="5" width="17.85546875" bestFit="1" customWidth="1"/>
    <col min="6" max="7" width="11.7109375" bestFit="1" customWidth="1"/>
    <col min="9" max="10" width="16" customWidth="1"/>
    <col min="11" max="12" width="11.140625" customWidth="1"/>
    <col min="13" max="13" width="17" customWidth="1"/>
    <col min="14" max="14" width="15.85546875" customWidth="1"/>
  </cols>
  <sheetData>
    <row r="3" spans="1:14" x14ac:dyDescent="0.2">
      <c r="A3" s="4" t="s">
        <v>36</v>
      </c>
      <c r="B3" s="4" t="s">
        <v>32</v>
      </c>
    </row>
    <row r="4" spans="1:14" x14ac:dyDescent="0.2">
      <c r="A4" s="4" t="s">
        <v>30</v>
      </c>
      <c r="B4" t="s">
        <v>24</v>
      </c>
      <c r="C4" t="s">
        <v>11</v>
      </c>
      <c r="D4" t="s">
        <v>19</v>
      </c>
      <c r="E4" t="s">
        <v>14</v>
      </c>
      <c r="F4" t="s">
        <v>31</v>
      </c>
    </row>
    <row r="5" spans="1:14" x14ac:dyDescent="0.2">
      <c r="A5" s="5" t="s">
        <v>21</v>
      </c>
      <c r="B5">
        <v>1</v>
      </c>
      <c r="D5">
        <v>6</v>
      </c>
      <c r="F5">
        <v>7</v>
      </c>
    </row>
    <row r="6" spans="1:14" x14ac:dyDescent="0.2">
      <c r="A6" s="5" t="s">
        <v>16</v>
      </c>
      <c r="B6">
        <v>1</v>
      </c>
      <c r="C6">
        <v>3</v>
      </c>
      <c r="D6">
        <v>3</v>
      </c>
      <c r="F6">
        <v>7</v>
      </c>
    </row>
    <row r="7" spans="1:14" x14ac:dyDescent="0.2">
      <c r="A7" s="5" t="s">
        <v>10</v>
      </c>
      <c r="B7">
        <v>2</v>
      </c>
      <c r="C7">
        <v>2</v>
      </c>
      <c r="D7">
        <v>4</v>
      </c>
      <c r="E7">
        <v>5</v>
      </c>
      <c r="F7">
        <v>13</v>
      </c>
    </row>
    <row r="8" spans="1:14" x14ac:dyDescent="0.2">
      <c r="A8" s="5" t="s">
        <v>8</v>
      </c>
      <c r="B8">
        <v>2</v>
      </c>
      <c r="C8">
        <v>4</v>
      </c>
      <c r="D8">
        <v>9</v>
      </c>
      <c r="E8">
        <v>3</v>
      </c>
      <c r="F8">
        <v>18</v>
      </c>
    </row>
    <row r="9" spans="1:14" x14ac:dyDescent="0.2">
      <c r="A9" s="5" t="s">
        <v>31</v>
      </c>
      <c r="B9">
        <v>6</v>
      </c>
      <c r="C9">
        <v>9</v>
      </c>
      <c r="D9">
        <v>22</v>
      </c>
      <c r="E9">
        <v>8</v>
      </c>
      <c r="F9">
        <v>45</v>
      </c>
    </row>
    <row r="11" spans="1:14" x14ac:dyDescent="0.2">
      <c r="A11" s="15"/>
      <c r="B11" s="16"/>
      <c r="C11" s="17"/>
    </row>
    <row r="12" spans="1:14" x14ac:dyDescent="0.2">
      <c r="A12" s="18"/>
      <c r="B12" s="19"/>
      <c r="C12" s="20"/>
      <c r="I12" s="25" t="s">
        <v>52</v>
      </c>
      <c r="J12" s="25" t="s">
        <v>61</v>
      </c>
      <c r="K12" s="25"/>
      <c r="L12" s="25"/>
      <c r="M12" s="25"/>
      <c r="N12" s="25"/>
    </row>
    <row r="13" spans="1:14" x14ac:dyDescent="0.2">
      <c r="A13" s="18"/>
      <c r="B13" s="19"/>
      <c r="C13" s="20"/>
      <c r="J13" t="s">
        <v>57</v>
      </c>
      <c r="K13" t="s">
        <v>58</v>
      </c>
      <c r="L13" t="s">
        <v>59</v>
      </c>
      <c r="M13" t="s">
        <v>60</v>
      </c>
    </row>
    <row r="14" spans="1:14" x14ac:dyDescent="0.2">
      <c r="A14" s="18"/>
      <c r="B14" s="19"/>
      <c r="C14" s="20"/>
      <c r="I14" t="s">
        <v>53</v>
      </c>
      <c r="J14" s="9">
        <f>4/13</f>
        <v>0.30769230769230771</v>
      </c>
      <c r="K14" s="9">
        <f>2/13</f>
        <v>0.15384615384615385</v>
      </c>
      <c r="L14" s="9">
        <f>2/13</f>
        <v>0.15384615384615385</v>
      </c>
      <c r="M14" s="9">
        <f>5/13</f>
        <v>0.38461538461538464</v>
      </c>
    </row>
    <row r="15" spans="1:14" x14ac:dyDescent="0.2">
      <c r="A15" s="18"/>
      <c r="B15" s="19"/>
      <c r="C15" s="20"/>
      <c r="I15" t="s">
        <v>54</v>
      </c>
      <c r="J15" s="9">
        <f>3/7</f>
        <v>0.42857142857142855</v>
      </c>
      <c r="K15" s="9">
        <f>3/7</f>
        <v>0.42857142857142855</v>
      </c>
      <c r="L15" s="9">
        <f>1/7</f>
        <v>0.14285714285714285</v>
      </c>
      <c r="M15" s="9">
        <v>0</v>
      </c>
    </row>
    <row r="16" spans="1:14" x14ac:dyDescent="0.2">
      <c r="A16" s="18"/>
      <c r="B16" s="19"/>
      <c r="C16" s="20"/>
      <c r="I16" t="s">
        <v>55</v>
      </c>
      <c r="J16" s="9">
        <f>6/7</f>
        <v>0.8571428571428571</v>
      </c>
      <c r="K16" s="9"/>
      <c r="L16" s="9">
        <f>1/7</f>
        <v>0.14285714285714285</v>
      </c>
      <c r="M16" s="9">
        <v>0</v>
      </c>
    </row>
    <row r="17" spans="1:13" x14ac:dyDescent="0.2">
      <c r="A17" s="18"/>
      <c r="B17" s="19"/>
      <c r="C17" s="20"/>
      <c r="I17" t="s">
        <v>56</v>
      </c>
      <c r="J17" s="9">
        <f>9/18</f>
        <v>0.5</v>
      </c>
      <c r="K17" s="9">
        <f>4/18</f>
        <v>0.22222222222222221</v>
      </c>
      <c r="L17" s="9">
        <f>2/18</f>
        <v>0.1111111111111111</v>
      </c>
      <c r="M17" s="9">
        <f>3/18</f>
        <v>0.16666666666666666</v>
      </c>
    </row>
    <row r="18" spans="1:13" x14ac:dyDescent="0.2">
      <c r="A18" s="18"/>
      <c r="B18" s="19"/>
      <c r="C18" s="20"/>
    </row>
    <row r="19" spans="1:13" x14ac:dyDescent="0.2">
      <c r="A19" s="18"/>
      <c r="B19" s="19"/>
      <c r="C19" s="20"/>
    </row>
    <row r="20" spans="1:13" x14ac:dyDescent="0.2">
      <c r="A20" s="18"/>
      <c r="B20" s="19"/>
      <c r="C20" s="20"/>
    </row>
    <row r="21" spans="1:13" x14ac:dyDescent="0.2">
      <c r="A21" s="18"/>
      <c r="B21" s="19"/>
      <c r="C21" s="20"/>
    </row>
    <row r="22" spans="1:13" x14ac:dyDescent="0.2">
      <c r="A22" s="18"/>
      <c r="B22" s="19"/>
      <c r="C22" s="20"/>
    </row>
    <row r="23" spans="1:13" x14ac:dyDescent="0.2">
      <c r="A23" s="18"/>
      <c r="B23" s="19"/>
      <c r="C23" s="20"/>
    </row>
    <row r="24" spans="1:13" x14ac:dyDescent="0.2">
      <c r="A24" s="18"/>
      <c r="B24" s="19"/>
      <c r="C24" s="20"/>
    </row>
    <row r="25" spans="1:13" x14ac:dyDescent="0.2">
      <c r="A25" s="18"/>
      <c r="B25" s="19"/>
      <c r="C25" s="20"/>
      <c r="E25" t="s">
        <v>51</v>
      </c>
    </row>
    <row r="26" spans="1:13" x14ac:dyDescent="0.2">
      <c r="A26" s="18"/>
      <c r="B26" s="19"/>
      <c r="C26" s="20"/>
    </row>
    <row r="27" spans="1:13" x14ac:dyDescent="0.2">
      <c r="A27" s="18"/>
      <c r="B27" s="19"/>
      <c r="C27" s="20"/>
    </row>
    <row r="28" spans="1:13" x14ac:dyDescent="0.2">
      <c r="A28" s="21"/>
      <c r="B28" s="22"/>
      <c r="C28" s="23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CEF1-BDD8-4E47-ACA3-43D838E75B62}">
  <dimension ref="A3:G18"/>
  <sheetViews>
    <sheetView workbookViewId="0">
      <selection activeCell="H24" sqref="H24"/>
    </sheetView>
  </sheetViews>
  <sheetFormatPr defaultRowHeight="12.75" x14ac:dyDescent="0.2"/>
  <cols>
    <col min="1" max="1" width="16.140625" bestFit="1" customWidth="1"/>
    <col min="2" max="2" width="17" bestFit="1" customWidth="1"/>
    <col min="3" max="6" width="8.7109375" bestFit="1" customWidth="1"/>
    <col min="7" max="7" width="11.7109375" bestFit="1" customWidth="1"/>
  </cols>
  <sheetData>
    <row r="3" spans="1:7" x14ac:dyDescent="0.2">
      <c r="A3" s="4" t="s">
        <v>33</v>
      </c>
      <c r="B3" s="4" t="s">
        <v>32</v>
      </c>
    </row>
    <row r="4" spans="1:7" x14ac:dyDescent="0.2">
      <c r="A4" s="4" t="s">
        <v>30</v>
      </c>
      <c r="B4" t="s">
        <v>22</v>
      </c>
      <c r="C4" t="s">
        <v>15</v>
      </c>
      <c r="D4" t="s">
        <v>17</v>
      </c>
      <c r="E4" t="s">
        <v>23</v>
      </c>
      <c r="F4" t="s">
        <v>12</v>
      </c>
      <c r="G4" t="s">
        <v>31</v>
      </c>
    </row>
    <row r="5" spans="1:7" x14ac:dyDescent="0.2">
      <c r="A5" s="5" t="s">
        <v>9</v>
      </c>
      <c r="C5">
        <v>1</v>
      </c>
      <c r="D5">
        <v>3</v>
      </c>
      <c r="F5">
        <v>2</v>
      </c>
      <c r="G5">
        <v>6</v>
      </c>
    </row>
    <row r="6" spans="1:7" x14ac:dyDescent="0.2">
      <c r="A6" s="5" t="s">
        <v>13</v>
      </c>
      <c r="C6">
        <v>1</v>
      </c>
      <c r="E6">
        <v>2</v>
      </c>
      <c r="G6">
        <v>3</v>
      </c>
    </row>
    <row r="7" spans="1:7" x14ac:dyDescent="0.2">
      <c r="A7" s="5" t="s">
        <v>18</v>
      </c>
      <c r="B7">
        <v>1</v>
      </c>
      <c r="C7">
        <v>3</v>
      </c>
      <c r="D7">
        <v>10</v>
      </c>
      <c r="E7">
        <v>14</v>
      </c>
      <c r="F7">
        <v>3</v>
      </c>
      <c r="G7">
        <v>31</v>
      </c>
    </row>
    <row r="8" spans="1:7" x14ac:dyDescent="0.2">
      <c r="A8" s="5" t="s">
        <v>20</v>
      </c>
      <c r="B8">
        <v>2</v>
      </c>
      <c r="D8">
        <v>1</v>
      </c>
      <c r="F8">
        <v>2</v>
      </c>
      <c r="G8">
        <v>5</v>
      </c>
    </row>
    <row r="9" spans="1:7" x14ac:dyDescent="0.2">
      <c r="A9" s="5" t="s">
        <v>31</v>
      </c>
      <c r="B9">
        <v>3</v>
      </c>
      <c r="C9">
        <v>5</v>
      </c>
      <c r="D9">
        <v>14</v>
      </c>
      <c r="E9">
        <v>16</v>
      </c>
      <c r="F9">
        <v>7</v>
      </c>
      <c r="G9">
        <v>45</v>
      </c>
    </row>
    <row r="13" spans="1:7" x14ac:dyDescent="0.2">
      <c r="A13" t="s">
        <v>30</v>
      </c>
      <c r="B13" t="s">
        <v>22</v>
      </c>
      <c r="C13" t="s">
        <v>15</v>
      </c>
      <c r="D13" t="s">
        <v>17</v>
      </c>
      <c r="E13" t="s">
        <v>23</v>
      </c>
      <c r="F13" t="s">
        <v>12</v>
      </c>
      <c r="G13" t="s">
        <v>31</v>
      </c>
    </row>
    <row r="14" spans="1:7" x14ac:dyDescent="0.2">
      <c r="A14" t="s">
        <v>9</v>
      </c>
      <c r="B14" s="9">
        <v>0</v>
      </c>
      <c r="C14" s="9">
        <f>1/6</f>
        <v>0.16666666666666666</v>
      </c>
      <c r="D14" s="9">
        <v>0.5</v>
      </c>
      <c r="E14" s="9">
        <v>0</v>
      </c>
      <c r="F14" s="9">
        <f>2/6</f>
        <v>0.33333333333333331</v>
      </c>
      <c r="G14">
        <v>6</v>
      </c>
    </row>
    <row r="15" spans="1:7" x14ac:dyDescent="0.2">
      <c r="A15" t="s">
        <v>13</v>
      </c>
      <c r="B15" s="9">
        <v>0</v>
      </c>
      <c r="C15" s="9">
        <f>1/3</f>
        <v>0.33333333333333331</v>
      </c>
      <c r="D15" s="9">
        <v>0</v>
      </c>
      <c r="E15" s="9">
        <f>2/3</f>
        <v>0.66666666666666663</v>
      </c>
      <c r="F15" s="9"/>
      <c r="G15">
        <v>3</v>
      </c>
    </row>
    <row r="16" spans="1:7" x14ac:dyDescent="0.2">
      <c r="A16" t="s">
        <v>18</v>
      </c>
      <c r="B16" s="9">
        <f>1/31</f>
        <v>3.2258064516129031E-2</v>
      </c>
      <c r="C16" s="9">
        <f>3/31</f>
        <v>9.6774193548387094E-2</v>
      </c>
      <c r="D16" s="9">
        <f>GETPIVOTDATA("Cgpa",$A$3,"Time spent on Educational applications(In a week)","Less than 5 hour","Cgpa","3.26-3.50")/GETPIVOTDATA("Cgpa",$A$3,"Time spent on Educational applications(In a week)","Less than 5 hour")</f>
        <v>0.32258064516129031</v>
      </c>
      <c r="E16" s="9">
        <f>14/31</f>
        <v>0.45161290322580644</v>
      </c>
      <c r="F16" s="9">
        <f>3/31</f>
        <v>9.6774193548387094E-2</v>
      </c>
      <c r="G16">
        <v>31</v>
      </c>
    </row>
    <row r="17" spans="1:7" x14ac:dyDescent="0.2">
      <c r="A17" t="s">
        <v>20</v>
      </c>
      <c r="B17" s="9">
        <f>2/5</f>
        <v>0.4</v>
      </c>
      <c r="C17" s="9">
        <v>0</v>
      </c>
      <c r="D17" s="9">
        <f>1/5</f>
        <v>0.2</v>
      </c>
      <c r="E17" s="9">
        <v>0</v>
      </c>
      <c r="F17" s="9">
        <f>2/5</f>
        <v>0.4</v>
      </c>
      <c r="G17">
        <v>5</v>
      </c>
    </row>
    <row r="18" spans="1:7" x14ac:dyDescent="0.2">
      <c r="A18" t="s">
        <v>31</v>
      </c>
      <c r="B18">
        <v>3</v>
      </c>
      <c r="C18">
        <v>5</v>
      </c>
      <c r="D18">
        <v>14</v>
      </c>
      <c r="E18">
        <v>16</v>
      </c>
      <c r="F18">
        <v>7</v>
      </c>
      <c r="G18">
        <v>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ACCB-8D18-4B4D-9383-478CDC4A7E1E}">
  <dimension ref="A3:J26"/>
  <sheetViews>
    <sheetView topLeftCell="A7" workbookViewId="0">
      <selection activeCell="Q29" sqref="Q29"/>
    </sheetView>
  </sheetViews>
  <sheetFormatPr defaultRowHeight="12.75" x14ac:dyDescent="0.2"/>
  <cols>
    <col min="1" max="1" width="17.5703125" customWidth="1"/>
    <col min="2" max="2" width="7.5703125" customWidth="1"/>
    <col min="3" max="6" width="8.7109375" bestFit="1" customWidth="1"/>
    <col min="7" max="7" width="11.7109375" bestFit="1" customWidth="1"/>
  </cols>
  <sheetData>
    <row r="3" spans="1:7" x14ac:dyDescent="0.2">
      <c r="A3" t="s">
        <v>30</v>
      </c>
      <c r="B3" t="s">
        <v>22</v>
      </c>
      <c r="C3" t="s">
        <v>15</v>
      </c>
      <c r="D3" t="s">
        <v>17</v>
      </c>
      <c r="E3" t="s">
        <v>23</v>
      </c>
      <c r="F3" t="s">
        <v>12</v>
      </c>
      <c r="G3" t="s">
        <v>31</v>
      </c>
    </row>
    <row r="4" spans="1:7" x14ac:dyDescent="0.2">
      <c r="A4" t="s">
        <v>43</v>
      </c>
      <c r="D4">
        <v>4</v>
      </c>
      <c r="E4">
        <v>4</v>
      </c>
      <c r="F4">
        <v>2</v>
      </c>
      <c r="G4">
        <v>10</v>
      </c>
    </row>
    <row r="5" spans="1:7" x14ac:dyDescent="0.2">
      <c r="A5" t="s">
        <v>44</v>
      </c>
      <c r="B5">
        <v>1</v>
      </c>
      <c r="C5">
        <v>1</v>
      </c>
      <c r="D5">
        <v>6</v>
      </c>
      <c r="E5">
        <v>4</v>
      </c>
      <c r="G5">
        <v>11</v>
      </c>
    </row>
    <row r="6" spans="1:7" x14ac:dyDescent="0.2">
      <c r="A6" t="s">
        <v>42</v>
      </c>
      <c r="C6">
        <v>1</v>
      </c>
      <c r="D6">
        <v>3</v>
      </c>
      <c r="E6">
        <v>7</v>
      </c>
      <c r="F6">
        <v>4</v>
      </c>
      <c r="G6">
        <v>15</v>
      </c>
    </row>
    <row r="7" spans="1:7" x14ac:dyDescent="0.2">
      <c r="A7" t="s">
        <v>45</v>
      </c>
      <c r="B7">
        <v>2</v>
      </c>
      <c r="C7">
        <v>3</v>
      </c>
      <c r="D7">
        <v>1</v>
      </c>
      <c r="E7">
        <v>1</v>
      </c>
      <c r="F7">
        <v>1</v>
      </c>
      <c r="G7">
        <v>9</v>
      </c>
    </row>
    <row r="8" spans="1:7" x14ac:dyDescent="0.2">
      <c r="A8" t="s">
        <v>31</v>
      </c>
      <c r="B8">
        <v>3</v>
      </c>
      <c r="C8">
        <v>5</v>
      </c>
      <c r="D8">
        <v>14</v>
      </c>
      <c r="E8">
        <v>16</v>
      </c>
      <c r="F8">
        <v>7</v>
      </c>
      <c r="G8">
        <v>45</v>
      </c>
    </row>
    <row r="12" spans="1:7" x14ac:dyDescent="0.2">
      <c r="A12" s="14" t="s">
        <v>46</v>
      </c>
      <c r="B12" s="14" t="s">
        <v>7</v>
      </c>
      <c r="C12" s="14"/>
      <c r="D12" s="14"/>
      <c r="E12" s="14"/>
      <c r="F12" s="14"/>
    </row>
    <row r="13" spans="1:7" x14ac:dyDescent="0.2">
      <c r="A13" s="14"/>
      <c r="B13" t="s">
        <v>22</v>
      </c>
      <c r="C13" t="s">
        <v>15</v>
      </c>
      <c r="D13" t="s">
        <v>17</v>
      </c>
      <c r="E13" t="s">
        <v>23</v>
      </c>
      <c r="F13" t="s">
        <v>12</v>
      </c>
      <c r="G13" t="s">
        <v>31</v>
      </c>
    </row>
    <row r="14" spans="1:7" x14ac:dyDescent="0.2">
      <c r="A14" t="s">
        <v>43</v>
      </c>
      <c r="B14" s="9"/>
      <c r="C14" s="9"/>
      <c r="D14" s="9">
        <f>4/14</f>
        <v>0.2857142857142857</v>
      </c>
      <c r="E14" s="9">
        <f>4/16</f>
        <v>0.25</v>
      </c>
      <c r="F14" s="9">
        <f>2/7</f>
        <v>0.2857142857142857</v>
      </c>
      <c r="G14">
        <v>10</v>
      </c>
    </row>
    <row r="15" spans="1:7" x14ac:dyDescent="0.2">
      <c r="A15" t="s">
        <v>44</v>
      </c>
      <c r="B15" s="9">
        <v>0.33</v>
      </c>
      <c r="C15" s="9">
        <f>1/5</f>
        <v>0.2</v>
      </c>
      <c r="D15" s="9">
        <f>6/14</f>
        <v>0.42857142857142855</v>
      </c>
      <c r="E15" s="9">
        <f>4/16</f>
        <v>0.25</v>
      </c>
      <c r="F15" s="9"/>
      <c r="G15">
        <v>11</v>
      </c>
    </row>
    <row r="16" spans="1:7" x14ac:dyDescent="0.2">
      <c r="A16" t="s">
        <v>42</v>
      </c>
      <c r="B16" s="9"/>
      <c r="C16" s="9">
        <f>1/5</f>
        <v>0.2</v>
      </c>
      <c r="D16" s="9">
        <f>3/14</f>
        <v>0.21428571428571427</v>
      </c>
      <c r="E16" s="9">
        <f>7/16</f>
        <v>0.4375</v>
      </c>
      <c r="F16" s="9">
        <f>4/7</f>
        <v>0.5714285714285714</v>
      </c>
      <c r="G16">
        <v>15</v>
      </c>
    </row>
    <row r="17" spans="1:10" x14ac:dyDescent="0.2">
      <c r="A17" t="s">
        <v>45</v>
      </c>
      <c r="B17" s="9">
        <v>0.67</v>
      </c>
      <c r="C17" s="9">
        <f>3/5</f>
        <v>0.6</v>
      </c>
      <c r="D17" s="9">
        <f>1/14</f>
        <v>7.1428571428571425E-2</v>
      </c>
      <c r="E17" s="9">
        <f>1/16</f>
        <v>6.25E-2</v>
      </c>
      <c r="F17" s="9">
        <f>1/7</f>
        <v>0.14285714285714285</v>
      </c>
      <c r="G17">
        <v>9</v>
      </c>
    </row>
    <row r="18" spans="1:10" x14ac:dyDescent="0.2">
      <c r="A18" t="s">
        <v>31</v>
      </c>
      <c r="B18">
        <v>3</v>
      </c>
      <c r="C18">
        <v>5</v>
      </c>
      <c r="D18">
        <v>14</v>
      </c>
      <c r="E18">
        <v>16</v>
      </c>
      <c r="F18">
        <v>7</v>
      </c>
      <c r="G18">
        <v>45</v>
      </c>
    </row>
    <row r="21" spans="1:10" x14ac:dyDescent="0.2">
      <c r="A21" t="s">
        <v>30</v>
      </c>
      <c r="B21" t="s">
        <v>22</v>
      </c>
      <c r="C21" t="s">
        <v>15</v>
      </c>
      <c r="D21" t="s">
        <v>17</v>
      </c>
      <c r="E21" t="s">
        <v>23</v>
      </c>
      <c r="F21" t="s">
        <v>12</v>
      </c>
      <c r="G21" t="s">
        <v>31</v>
      </c>
    </row>
    <row r="22" spans="1:10" x14ac:dyDescent="0.2">
      <c r="A22" t="s">
        <v>43</v>
      </c>
      <c r="B22">
        <f>30/45</f>
        <v>0.66666666666666663</v>
      </c>
      <c r="C22">
        <f>50/45</f>
        <v>1.1111111111111112</v>
      </c>
      <c r="D22">
        <f>140/45</f>
        <v>3.1111111111111112</v>
      </c>
      <c r="E22">
        <f>160/45</f>
        <v>3.5555555555555554</v>
      </c>
      <c r="F22">
        <f>70/45</f>
        <v>1.5555555555555556</v>
      </c>
      <c r="G22">
        <v>10</v>
      </c>
    </row>
    <row r="23" spans="1:10" x14ac:dyDescent="0.2">
      <c r="A23" t="s">
        <v>44</v>
      </c>
      <c r="B23">
        <f>33/45</f>
        <v>0.73333333333333328</v>
      </c>
      <c r="C23">
        <f>55/45</f>
        <v>1.2222222222222223</v>
      </c>
      <c r="D23">
        <f>14*11/45</f>
        <v>3.4222222222222221</v>
      </c>
      <c r="E23">
        <f>16*11/45</f>
        <v>3.911111111111111</v>
      </c>
      <c r="F23">
        <f>77/45</f>
        <v>1.711111111111111</v>
      </c>
      <c r="G23">
        <v>11</v>
      </c>
    </row>
    <row r="24" spans="1:10" x14ac:dyDescent="0.2">
      <c r="A24" t="s">
        <v>42</v>
      </c>
      <c r="B24">
        <v>1</v>
      </c>
      <c r="C24">
        <f>75/45</f>
        <v>1.6666666666666667</v>
      </c>
      <c r="D24">
        <f>15*14/45</f>
        <v>4.666666666666667</v>
      </c>
      <c r="E24">
        <f>15*16/45</f>
        <v>5.333333333333333</v>
      </c>
      <c r="F24">
        <f>15*7/45</f>
        <v>2.3333333333333335</v>
      </c>
      <c r="G24">
        <v>15</v>
      </c>
      <c r="I24" t="s">
        <v>38</v>
      </c>
      <c r="J24">
        <f>_xlfn.CHISQ.TEST(B4:F7,B22:F25)</f>
        <v>0.23379387826388898</v>
      </c>
    </row>
    <row r="25" spans="1:10" x14ac:dyDescent="0.2">
      <c r="A25" t="s">
        <v>45</v>
      </c>
      <c r="B25">
        <f>27/45</f>
        <v>0.6</v>
      </c>
      <c r="C25">
        <v>1</v>
      </c>
      <c r="D25">
        <f>14*9/45</f>
        <v>2.8</v>
      </c>
      <c r="E25">
        <f>16*9/45</f>
        <v>3.2</v>
      </c>
      <c r="F25">
        <f>63/45</f>
        <v>1.4</v>
      </c>
      <c r="G25">
        <v>9</v>
      </c>
    </row>
    <row r="26" spans="1:10" x14ac:dyDescent="0.2">
      <c r="A26" t="s">
        <v>31</v>
      </c>
      <c r="B26">
        <v>3</v>
      </c>
      <c r="C26">
        <v>5</v>
      </c>
      <c r="D26">
        <v>14</v>
      </c>
      <c r="E26">
        <v>16</v>
      </c>
      <c r="F26">
        <v>7</v>
      </c>
      <c r="G26">
        <v>45</v>
      </c>
    </row>
  </sheetData>
  <mergeCells count="2">
    <mergeCell ref="B12:F12"/>
    <mergeCell ref="A12:A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6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2.5703125" defaultRowHeight="15.75" customHeight="1" x14ac:dyDescent="0.2"/>
  <cols>
    <col min="1" max="2" width="18.85546875" customWidth="1"/>
    <col min="3" max="3" width="22.85546875" customWidth="1"/>
    <col min="4" max="13" width="18.85546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  <c r="C2" s="13" t="s">
        <v>42</v>
      </c>
      <c r="D2" t="s">
        <v>50</v>
      </c>
      <c r="E2" s="1">
        <v>0</v>
      </c>
      <c r="F2" s="1">
        <v>0</v>
      </c>
      <c r="G2" s="1" t="s">
        <v>11</v>
      </c>
      <c r="H2" s="1" t="s">
        <v>12</v>
      </c>
    </row>
    <row r="3" spans="1:8" x14ac:dyDescent="0.2">
      <c r="A3" s="1" t="s">
        <v>8</v>
      </c>
      <c r="B3" s="1" t="s">
        <v>9</v>
      </c>
      <c r="C3" s="13" t="s">
        <v>42</v>
      </c>
      <c r="D3" t="s">
        <v>50</v>
      </c>
      <c r="E3" s="1">
        <v>10</v>
      </c>
      <c r="F3" s="1">
        <v>0</v>
      </c>
      <c r="G3" s="1" t="s">
        <v>11</v>
      </c>
      <c r="H3" s="1" t="s">
        <v>12</v>
      </c>
    </row>
    <row r="4" spans="1:8" x14ac:dyDescent="0.2">
      <c r="A4" s="1" t="s">
        <v>10</v>
      </c>
      <c r="B4" s="1" t="s">
        <v>13</v>
      </c>
      <c r="C4" s="13" t="s">
        <v>45</v>
      </c>
      <c r="D4" t="s">
        <v>50</v>
      </c>
      <c r="E4" s="1">
        <v>11</v>
      </c>
      <c r="F4" s="1">
        <v>0</v>
      </c>
      <c r="G4" s="1" t="s">
        <v>14</v>
      </c>
      <c r="H4" s="1" t="s">
        <v>15</v>
      </c>
    </row>
    <row r="5" spans="1:8" x14ac:dyDescent="0.2">
      <c r="A5" s="1" t="s">
        <v>16</v>
      </c>
      <c r="B5" s="1" t="s">
        <v>9</v>
      </c>
      <c r="C5" s="13" t="s">
        <v>43</v>
      </c>
      <c r="D5" t="s">
        <v>50</v>
      </c>
      <c r="E5" s="1">
        <v>7</v>
      </c>
      <c r="F5" s="1">
        <v>0</v>
      </c>
      <c r="G5" s="1" t="s">
        <v>11</v>
      </c>
      <c r="H5" s="1" t="s">
        <v>17</v>
      </c>
    </row>
    <row r="6" spans="1:8" x14ac:dyDescent="0.2">
      <c r="A6" s="1" t="s">
        <v>8</v>
      </c>
      <c r="B6" s="1" t="s">
        <v>18</v>
      </c>
      <c r="C6" s="13" t="s">
        <v>42</v>
      </c>
      <c r="D6" t="s">
        <v>50</v>
      </c>
      <c r="E6" s="1">
        <v>7</v>
      </c>
      <c r="F6" s="1">
        <v>0</v>
      </c>
      <c r="G6" s="1" t="s">
        <v>19</v>
      </c>
      <c r="H6" s="1" t="s">
        <v>12</v>
      </c>
    </row>
    <row r="7" spans="1:8" x14ac:dyDescent="0.2">
      <c r="A7" s="1" t="s">
        <v>8</v>
      </c>
      <c r="B7" s="1" t="s">
        <v>20</v>
      </c>
      <c r="C7" s="13" t="s">
        <v>43</v>
      </c>
      <c r="D7" t="s">
        <v>49</v>
      </c>
      <c r="E7" s="1">
        <v>11</v>
      </c>
      <c r="F7" s="1">
        <v>0</v>
      </c>
      <c r="G7" s="1" t="s">
        <v>19</v>
      </c>
      <c r="H7" s="1" t="s">
        <v>17</v>
      </c>
    </row>
    <row r="8" spans="1:8" x14ac:dyDescent="0.2">
      <c r="A8" s="1" t="s">
        <v>21</v>
      </c>
      <c r="B8" s="1" t="s">
        <v>18</v>
      </c>
      <c r="C8" s="13" t="s">
        <v>45</v>
      </c>
      <c r="D8" s="24" t="s">
        <v>47</v>
      </c>
      <c r="E8" s="1">
        <v>8.5</v>
      </c>
      <c r="F8" s="1">
        <v>6</v>
      </c>
      <c r="G8" s="1" t="s">
        <v>19</v>
      </c>
      <c r="H8" s="1" t="s">
        <v>22</v>
      </c>
    </row>
    <row r="9" spans="1:8" x14ac:dyDescent="0.2">
      <c r="A9" s="1" t="s">
        <v>21</v>
      </c>
      <c r="B9" s="1" t="s">
        <v>18</v>
      </c>
      <c r="C9" s="13" t="s">
        <v>45</v>
      </c>
      <c r="D9" t="s">
        <v>49</v>
      </c>
      <c r="E9" s="1">
        <v>10</v>
      </c>
      <c r="F9" s="1">
        <v>1</v>
      </c>
      <c r="G9" s="1" t="s">
        <v>19</v>
      </c>
      <c r="H9" s="1" t="s">
        <v>17</v>
      </c>
    </row>
    <row r="10" spans="1:8" x14ac:dyDescent="0.2">
      <c r="A10" s="1" t="s">
        <v>8</v>
      </c>
      <c r="B10" s="1" t="s">
        <v>13</v>
      </c>
      <c r="C10" s="13" t="s">
        <v>42</v>
      </c>
      <c r="D10" t="s">
        <v>49</v>
      </c>
      <c r="E10" s="1">
        <v>9</v>
      </c>
      <c r="F10" s="1">
        <v>0</v>
      </c>
      <c r="G10" s="1" t="s">
        <v>11</v>
      </c>
      <c r="H10" s="1" t="s">
        <v>23</v>
      </c>
    </row>
    <row r="11" spans="1:8" x14ac:dyDescent="0.2">
      <c r="A11" s="1" t="s">
        <v>10</v>
      </c>
      <c r="B11" s="1" t="s">
        <v>18</v>
      </c>
      <c r="C11" s="13" t="s">
        <v>42</v>
      </c>
      <c r="D11" t="s">
        <v>49</v>
      </c>
      <c r="E11" s="1">
        <v>12</v>
      </c>
      <c r="F11" s="1">
        <v>0</v>
      </c>
      <c r="G11" s="1" t="s">
        <v>19</v>
      </c>
      <c r="H11" s="1" t="s">
        <v>23</v>
      </c>
    </row>
    <row r="12" spans="1:8" x14ac:dyDescent="0.2">
      <c r="A12" s="1" t="s">
        <v>21</v>
      </c>
      <c r="B12" s="1" t="s">
        <v>18</v>
      </c>
      <c r="C12" s="13" t="s">
        <v>42</v>
      </c>
      <c r="D12" t="s">
        <v>49</v>
      </c>
      <c r="E12" s="1">
        <v>11</v>
      </c>
      <c r="F12" s="1">
        <v>0</v>
      </c>
      <c r="G12" s="1" t="s">
        <v>19</v>
      </c>
      <c r="H12" s="1" t="s">
        <v>17</v>
      </c>
    </row>
    <row r="13" spans="1:8" x14ac:dyDescent="0.2">
      <c r="A13" s="1" t="s">
        <v>10</v>
      </c>
      <c r="B13" s="1" t="s">
        <v>20</v>
      </c>
      <c r="C13" s="13" t="s">
        <v>43</v>
      </c>
      <c r="D13" t="s">
        <v>50</v>
      </c>
      <c r="E13" s="1">
        <v>9</v>
      </c>
      <c r="F13" s="1">
        <v>0</v>
      </c>
      <c r="G13" s="1" t="s">
        <v>14</v>
      </c>
      <c r="H13" s="1" t="s">
        <v>12</v>
      </c>
    </row>
    <row r="14" spans="1:8" x14ac:dyDescent="0.2">
      <c r="A14" s="1" t="s">
        <v>8</v>
      </c>
      <c r="B14" s="1" t="s">
        <v>18</v>
      </c>
      <c r="C14" s="13" t="s">
        <v>44</v>
      </c>
      <c r="D14" t="s">
        <v>49</v>
      </c>
      <c r="E14" s="1">
        <v>8</v>
      </c>
      <c r="F14" s="1">
        <v>2</v>
      </c>
      <c r="G14" s="1" t="s">
        <v>19</v>
      </c>
      <c r="H14" s="1" t="s">
        <v>23</v>
      </c>
    </row>
    <row r="15" spans="1:8" x14ac:dyDescent="0.2">
      <c r="A15" s="1" t="s">
        <v>10</v>
      </c>
      <c r="B15" s="1" t="s">
        <v>18</v>
      </c>
      <c r="C15" s="13" t="s">
        <v>44</v>
      </c>
      <c r="D15" t="s">
        <v>49</v>
      </c>
      <c r="E15" s="1">
        <v>8</v>
      </c>
      <c r="F15" s="1">
        <v>4</v>
      </c>
      <c r="G15" s="1" t="s">
        <v>14</v>
      </c>
      <c r="H15" s="1" t="s">
        <v>23</v>
      </c>
    </row>
    <row r="16" spans="1:8" x14ac:dyDescent="0.2">
      <c r="A16" s="1" t="s">
        <v>10</v>
      </c>
      <c r="B16" s="1" t="s">
        <v>18</v>
      </c>
      <c r="C16" s="13" t="s">
        <v>42</v>
      </c>
      <c r="D16" t="s">
        <v>49</v>
      </c>
      <c r="E16" s="1">
        <v>3</v>
      </c>
      <c r="F16" s="1">
        <v>12</v>
      </c>
      <c r="G16" s="1" t="s">
        <v>19</v>
      </c>
      <c r="H16" s="1" t="s">
        <v>15</v>
      </c>
    </row>
    <row r="17" spans="1:8" x14ac:dyDescent="0.2">
      <c r="A17" s="1" t="s">
        <v>16</v>
      </c>
      <c r="B17" s="1" t="s">
        <v>18</v>
      </c>
      <c r="C17" s="13" t="s">
        <v>43</v>
      </c>
      <c r="D17" t="s">
        <v>49</v>
      </c>
      <c r="E17" s="1">
        <v>5</v>
      </c>
      <c r="F17" s="1">
        <v>1</v>
      </c>
      <c r="G17" s="1" t="s">
        <v>19</v>
      </c>
      <c r="H17" s="1" t="s">
        <v>23</v>
      </c>
    </row>
    <row r="18" spans="1:8" x14ac:dyDescent="0.2">
      <c r="A18" s="1" t="s">
        <v>10</v>
      </c>
      <c r="B18" s="1" t="s">
        <v>18</v>
      </c>
      <c r="C18" s="13" t="s">
        <v>44</v>
      </c>
      <c r="D18" t="s">
        <v>49</v>
      </c>
      <c r="E18" s="1">
        <v>5</v>
      </c>
      <c r="F18" s="1">
        <v>2</v>
      </c>
      <c r="G18" s="1" t="s">
        <v>24</v>
      </c>
      <c r="H18" s="1" t="s">
        <v>17</v>
      </c>
    </row>
    <row r="19" spans="1:8" x14ac:dyDescent="0.2">
      <c r="A19" s="1" t="s">
        <v>8</v>
      </c>
      <c r="B19" s="1" t="s">
        <v>18</v>
      </c>
      <c r="C19" s="13" t="s">
        <v>45</v>
      </c>
      <c r="D19" t="s">
        <v>49</v>
      </c>
      <c r="E19" s="1">
        <v>5</v>
      </c>
      <c r="F19" s="1">
        <v>0</v>
      </c>
      <c r="G19" s="1" t="s">
        <v>19</v>
      </c>
      <c r="H19" s="1" t="s">
        <v>15</v>
      </c>
    </row>
    <row r="20" spans="1:8" x14ac:dyDescent="0.2">
      <c r="A20" s="1" t="s">
        <v>16</v>
      </c>
      <c r="B20" s="1" t="s">
        <v>18</v>
      </c>
      <c r="C20" s="13" t="s">
        <v>43</v>
      </c>
      <c r="D20" t="s">
        <v>49</v>
      </c>
      <c r="E20" s="1">
        <v>4</v>
      </c>
      <c r="F20" s="1">
        <v>2</v>
      </c>
      <c r="G20" s="1" t="s">
        <v>24</v>
      </c>
      <c r="H20" s="1" t="s">
        <v>23</v>
      </c>
    </row>
    <row r="21" spans="1:8" x14ac:dyDescent="0.2">
      <c r="A21" s="1" t="s">
        <v>10</v>
      </c>
      <c r="B21" s="1" t="s">
        <v>18</v>
      </c>
      <c r="C21" s="13" t="s">
        <v>42</v>
      </c>
      <c r="D21" t="s">
        <v>49</v>
      </c>
      <c r="E21" s="1">
        <v>2</v>
      </c>
      <c r="F21" s="1">
        <v>1</v>
      </c>
      <c r="G21" s="1" t="s">
        <v>19</v>
      </c>
      <c r="H21" s="1" t="s">
        <v>12</v>
      </c>
    </row>
    <row r="22" spans="1:8" x14ac:dyDescent="0.2">
      <c r="A22" s="1" t="s">
        <v>21</v>
      </c>
      <c r="B22" s="1" t="s">
        <v>9</v>
      </c>
      <c r="C22" s="13" t="s">
        <v>45</v>
      </c>
      <c r="D22" s="24" t="s">
        <v>47</v>
      </c>
      <c r="E22" s="1">
        <v>10</v>
      </c>
      <c r="F22" s="1">
        <v>2</v>
      </c>
      <c r="G22" s="1" t="s">
        <v>19</v>
      </c>
      <c r="H22" s="1" t="s">
        <v>15</v>
      </c>
    </row>
    <row r="23" spans="1:8" x14ac:dyDescent="0.2">
      <c r="A23" s="1" t="s">
        <v>8</v>
      </c>
      <c r="B23" s="1" t="s">
        <v>20</v>
      </c>
      <c r="C23" s="13" t="s">
        <v>45</v>
      </c>
      <c r="D23" t="s">
        <v>49</v>
      </c>
      <c r="E23" s="1">
        <v>8</v>
      </c>
      <c r="F23" s="1">
        <v>0</v>
      </c>
      <c r="G23" s="1" t="s">
        <v>24</v>
      </c>
      <c r="H23" s="1" t="s">
        <v>12</v>
      </c>
    </row>
    <row r="24" spans="1:8" x14ac:dyDescent="0.2">
      <c r="A24" s="1" t="s">
        <v>8</v>
      </c>
      <c r="B24" s="1" t="s">
        <v>18</v>
      </c>
      <c r="C24" s="13" t="s">
        <v>44</v>
      </c>
      <c r="D24" t="s">
        <v>49</v>
      </c>
      <c r="E24" s="1">
        <v>15</v>
      </c>
      <c r="F24" s="1">
        <v>0</v>
      </c>
      <c r="G24" s="1" t="s">
        <v>19</v>
      </c>
      <c r="H24" s="1" t="s">
        <v>17</v>
      </c>
    </row>
    <row r="25" spans="1:8" x14ac:dyDescent="0.2">
      <c r="A25" s="1" t="s">
        <v>10</v>
      </c>
      <c r="B25" s="1" t="s">
        <v>20</v>
      </c>
      <c r="C25" s="13" t="s">
        <v>45</v>
      </c>
      <c r="D25" t="s">
        <v>48</v>
      </c>
      <c r="E25" s="1">
        <v>1</v>
      </c>
      <c r="F25" s="1">
        <v>2</v>
      </c>
      <c r="G25" s="1" t="s">
        <v>14</v>
      </c>
      <c r="H25" s="1" t="s">
        <v>22</v>
      </c>
    </row>
    <row r="26" spans="1:8" x14ac:dyDescent="0.2">
      <c r="A26" s="1" t="s">
        <v>10</v>
      </c>
      <c r="B26" s="1" t="s">
        <v>18</v>
      </c>
      <c r="C26" s="13" t="s">
        <v>42</v>
      </c>
      <c r="D26" t="s">
        <v>49</v>
      </c>
      <c r="E26" s="1">
        <v>3</v>
      </c>
      <c r="F26" s="1">
        <v>0</v>
      </c>
      <c r="G26" s="1" t="s">
        <v>11</v>
      </c>
      <c r="H26" s="1" t="s">
        <v>17</v>
      </c>
    </row>
    <row r="27" spans="1:8" x14ac:dyDescent="0.2">
      <c r="A27" s="1" t="s">
        <v>10</v>
      </c>
      <c r="B27" s="1" t="s">
        <v>18</v>
      </c>
      <c r="C27" s="13" t="s">
        <v>43</v>
      </c>
      <c r="D27" t="s">
        <v>49</v>
      </c>
      <c r="E27" s="1">
        <v>20</v>
      </c>
      <c r="F27" s="1">
        <v>0</v>
      </c>
      <c r="G27" s="1" t="s">
        <v>11</v>
      </c>
      <c r="H27" s="1" t="s">
        <v>23</v>
      </c>
    </row>
    <row r="28" spans="1:8" x14ac:dyDescent="0.2">
      <c r="A28" s="1" t="s">
        <v>10</v>
      </c>
      <c r="B28" s="1" t="s">
        <v>18</v>
      </c>
      <c r="C28" s="13" t="s">
        <v>43</v>
      </c>
      <c r="D28" t="s">
        <v>49</v>
      </c>
      <c r="E28" s="1">
        <v>10</v>
      </c>
      <c r="F28" s="1">
        <v>2</v>
      </c>
      <c r="G28" s="1" t="s">
        <v>19</v>
      </c>
      <c r="H28" s="1" t="s">
        <v>23</v>
      </c>
    </row>
    <row r="29" spans="1:8" x14ac:dyDescent="0.2">
      <c r="A29" s="1" t="s">
        <v>21</v>
      </c>
      <c r="B29" s="1" t="s">
        <v>18</v>
      </c>
      <c r="C29" s="13" t="s">
        <v>44</v>
      </c>
      <c r="D29" t="s">
        <v>49</v>
      </c>
      <c r="E29" s="1" t="s">
        <v>25</v>
      </c>
      <c r="F29" s="2" t="s">
        <v>26</v>
      </c>
      <c r="G29" s="1" t="s">
        <v>19</v>
      </c>
      <c r="H29" s="1" t="s">
        <v>23</v>
      </c>
    </row>
    <row r="30" spans="1:8" x14ac:dyDescent="0.2">
      <c r="A30" s="1" t="s">
        <v>16</v>
      </c>
      <c r="B30" s="1" t="s">
        <v>18</v>
      </c>
      <c r="C30" s="13" t="s">
        <v>44</v>
      </c>
      <c r="D30" t="s">
        <v>49</v>
      </c>
      <c r="E30" s="1">
        <v>9</v>
      </c>
      <c r="F30" s="1">
        <v>0</v>
      </c>
      <c r="G30" s="1" t="s">
        <v>19</v>
      </c>
      <c r="H30" s="1" t="s">
        <v>17</v>
      </c>
    </row>
    <row r="31" spans="1:8" x14ac:dyDescent="0.2">
      <c r="A31" s="1" t="s">
        <v>8</v>
      </c>
      <c r="B31" s="1" t="s">
        <v>18</v>
      </c>
      <c r="C31" s="13" t="s">
        <v>42</v>
      </c>
      <c r="D31" t="s">
        <v>50</v>
      </c>
      <c r="E31" s="1" t="s">
        <v>27</v>
      </c>
      <c r="F31" s="1">
        <v>1</v>
      </c>
      <c r="G31" s="1" t="s">
        <v>19</v>
      </c>
      <c r="H31" s="1" t="s">
        <v>23</v>
      </c>
    </row>
    <row r="32" spans="1:8" x14ac:dyDescent="0.2">
      <c r="A32" s="1" t="s">
        <v>8</v>
      </c>
      <c r="B32" s="1" t="s">
        <v>18</v>
      </c>
      <c r="C32" s="13" t="s">
        <v>42</v>
      </c>
      <c r="D32" t="s">
        <v>49</v>
      </c>
      <c r="E32" s="1">
        <v>10</v>
      </c>
      <c r="F32" s="1">
        <v>0</v>
      </c>
      <c r="G32" s="1" t="s">
        <v>11</v>
      </c>
      <c r="H32" s="1" t="s">
        <v>23</v>
      </c>
    </row>
    <row r="33" spans="1:8" x14ac:dyDescent="0.2">
      <c r="A33" s="1" t="s">
        <v>8</v>
      </c>
      <c r="B33" s="1" t="s">
        <v>9</v>
      </c>
      <c r="C33" s="13" t="s">
        <v>43</v>
      </c>
      <c r="D33" t="s">
        <v>49</v>
      </c>
      <c r="E33" s="1" t="s">
        <v>28</v>
      </c>
      <c r="F33" s="1">
        <v>1</v>
      </c>
      <c r="G33" s="1" t="s">
        <v>24</v>
      </c>
      <c r="H33" s="1" t="s">
        <v>17</v>
      </c>
    </row>
    <row r="34" spans="1:8" x14ac:dyDescent="0.2">
      <c r="A34" s="1" t="s">
        <v>21</v>
      </c>
      <c r="B34" s="1" t="s">
        <v>13</v>
      </c>
      <c r="C34" s="13" t="s">
        <v>42</v>
      </c>
      <c r="D34" t="s">
        <v>49</v>
      </c>
      <c r="E34" s="1">
        <v>2</v>
      </c>
      <c r="F34" s="1">
        <v>2</v>
      </c>
      <c r="G34" s="1" t="s">
        <v>24</v>
      </c>
      <c r="H34" s="1" t="s">
        <v>23</v>
      </c>
    </row>
    <row r="35" spans="1:8" x14ac:dyDescent="0.2">
      <c r="A35" s="1" t="s">
        <v>16</v>
      </c>
      <c r="B35" s="1" t="s">
        <v>18</v>
      </c>
      <c r="C35" s="13" t="s">
        <v>44</v>
      </c>
      <c r="D35" t="s">
        <v>49</v>
      </c>
      <c r="E35" s="1" t="s">
        <v>29</v>
      </c>
      <c r="F35" s="1">
        <v>1</v>
      </c>
      <c r="G35" s="1" t="s">
        <v>19</v>
      </c>
      <c r="H35" s="1" t="s">
        <v>17</v>
      </c>
    </row>
    <row r="36" spans="1:8" x14ac:dyDescent="0.2">
      <c r="A36" s="1" t="s">
        <v>8</v>
      </c>
      <c r="B36" s="1" t="s">
        <v>18</v>
      </c>
      <c r="C36" s="13" t="s">
        <v>44</v>
      </c>
      <c r="D36" t="s">
        <v>49</v>
      </c>
      <c r="E36" s="1">
        <v>6</v>
      </c>
      <c r="F36" s="1">
        <v>0</v>
      </c>
      <c r="G36" s="1" t="s">
        <v>14</v>
      </c>
      <c r="H36" s="1" t="s">
        <v>15</v>
      </c>
    </row>
    <row r="37" spans="1:8" x14ac:dyDescent="0.2">
      <c r="A37" s="1" t="s">
        <v>21</v>
      </c>
      <c r="B37" s="1" t="s">
        <v>18</v>
      </c>
      <c r="C37" s="13" t="s">
        <v>44</v>
      </c>
      <c r="D37" t="s">
        <v>49</v>
      </c>
      <c r="E37" s="1">
        <v>2</v>
      </c>
      <c r="F37" s="1">
        <v>0</v>
      </c>
      <c r="G37" s="1" t="s">
        <v>19</v>
      </c>
      <c r="H37" s="1" t="s">
        <v>17</v>
      </c>
    </row>
    <row r="38" spans="1:8" x14ac:dyDescent="0.2">
      <c r="A38" s="1" t="s">
        <v>8</v>
      </c>
      <c r="B38" s="1" t="s">
        <v>18</v>
      </c>
      <c r="C38" s="13" t="s">
        <v>42</v>
      </c>
      <c r="D38" t="s">
        <v>50</v>
      </c>
      <c r="E38" s="1">
        <v>6</v>
      </c>
      <c r="F38" s="1">
        <v>0</v>
      </c>
      <c r="G38" s="1" t="s">
        <v>14</v>
      </c>
      <c r="H38" s="1" t="s">
        <v>23</v>
      </c>
    </row>
    <row r="39" spans="1:8" x14ac:dyDescent="0.2">
      <c r="A39" s="1" t="s">
        <v>8</v>
      </c>
      <c r="B39" s="1" t="s">
        <v>18</v>
      </c>
      <c r="C39" s="13" t="s">
        <v>45</v>
      </c>
      <c r="D39" t="s">
        <v>49</v>
      </c>
      <c r="E39" s="1">
        <v>2</v>
      </c>
      <c r="F39" s="1">
        <v>0</v>
      </c>
      <c r="G39" s="1" t="s">
        <v>19</v>
      </c>
      <c r="H39" s="1" t="s">
        <v>23</v>
      </c>
    </row>
    <row r="40" spans="1:8" x14ac:dyDescent="0.2">
      <c r="A40" s="1" t="s">
        <v>16</v>
      </c>
      <c r="B40" s="1" t="s">
        <v>18</v>
      </c>
      <c r="C40" s="13" t="s">
        <v>44</v>
      </c>
      <c r="D40" t="s">
        <v>49</v>
      </c>
      <c r="E40" s="1" t="s">
        <v>25</v>
      </c>
      <c r="F40" s="1">
        <v>0</v>
      </c>
      <c r="G40" s="1" t="s">
        <v>11</v>
      </c>
      <c r="H40" s="1" t="s">
        <v>23</v>
      </c>
    </row>
    <row r="41" spans="1:8" x14ac:dyDescent="0.2">
      <c r="A41" s="1" t="s">
        <v>16</v>
      </c>
      <c r="B41" s="1" t="s">
        <v>18</v>
      </c>
      <c r="C41" s="13" t="s">
        <v>42</v>
      </c>
      <c r="D41" t="s">
        <v>50</v>
      </c>
      <c r="E41" s="3">
        <v>1</v>
      </c>
      <c r="F41" s="3">
        <v>0</v>
      </c>
      <c r="G41" s="1" t="s">
        <v>11</v>
      </c>
      <c r="H41" s="1" t="s">
        <v>23</v>
      </c>
    </row>
    <row r="42" spans="1:8" x14ac:dyDescent="0.2">
      <c r="A42" s="1" t="s">
        <v>8</v>
      </c>
      <c r="B42" s="1" t="s">
        <v>18</v>
      </c>
      <c r="C42" s="13" t="s">
        <v>44</v>
      </c>
      <c r="D42" t="s">
        <v>49</v>
      </c>
      <c r="E42" s="1">
        <v>2</v>
      </c>
      <c r="F42" s="1">
        <v>0</v>
      </c>
      <c r="G42" s="1" t="s">
        <v>19</v>
      </c>
      <c r="H42" s="1" t="s">
        <v>17</v>
      </c>
    </row>
    <row r="43" spans="1:8" x14ac:dyDescent="0.2">
      <c r="A43" s="1" t="s">
        <v>10</v>
      </c>
      <c r="B43" s="1" t="s">
        <v>18</v>
      </c>
      <c r="C43" s="13" t="s">
        <v>42</v>
      </c>
      <c r="D43" t="s">
        <v>49</v>
      </c>
      <c r="E43" s="1">
        <v>12</v>
      </c>
      <c r="F43" s="1">
        <v>0</v>
      </c>
      <c r="G43" s="1" t="s">
        <v>14</v>
      </c>
      <c r="H43" s="1" t="s">
        <v>17</v>
      </c>
    </row>
    <row r="44" spans="1:8" x14ac:dyDescent="0.2">
      <c r="A44" s="1" t="s">
        <v>8</v>
      </c>
      <c r="B44" s="1" t="s">
        <v>18</v>
      </c>
      <c r="C44" s="13" t="s">
        <v>43</v>
      </c>
      <c r="D44" t="s">
        <v>50</v>
      </c>
      <c r="E44" s="1">
        <v>3</v>
      </c>
      <c r="F44" s="1">
        <v>0</v>
      </c>
      <c r="G44" s="1" t="s">
        <v>19</v>
      </c>
      <c r="H44" s="1" t="s">
        <v>12</v>
      </c>
    </row>
    <row r="45" spans="1:8" x14ac:dyDescent="0.2">
      <c r="A45" s="1" t="s">
        <v>10</v>
      </c>
      <c r="B45" s="1" t="s">
        <v>9</v>
      </c>
      <c r="C45" s="13" t="s">
        <v>43</v>
      </c>
      <c r="D45" t="s">
        <v>49</v>
      </c>
      <c r="E45" s="1" t="s">
        <v>25</v>
      </c>
      <c r="F45" s="1">
        <v>0</v>
      </c>
      <c r="G45" s="1" t="s">
        <v>24</v>
      </c>
      <c r="H45" s="1" t="s">
        <v>17</v>
      </c>
    </row>
    <row r="46" spans="1:8" x14ac:dyDescent="0.2">
      <c r="A46" s="1" t="s">
        <v>8</v>
      </c>
      <c r="B46" s="1" t="s">
        <v>20</v>
      </c>
      <c r="C46" s="13" t="s">
        <v>45</v>
      </c>
      <c r="D46" t="s">
        <v>48</v>
      </c>
      <c r="E46" s="1">
        <v>0</v>
      </c>
      <c r="F46" s="1">
        <v>0</v>
      </c>
      <c r="G46" s="1" t="s">
        <v>14</v>
      </c>
      <c r="H46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Social media</vt:lpstr>
      <vt:lpstr>Edu</vt:lpstr>
      <vt:lpstr>Cgpa vs social media</vt:lpstr>
      <vt:lpstr>Study hour vs social media</vt:lpstr>
      <vt:lpstr>Education vs cgpa</vt:lpstr>
      <vt:lpstr>game vs cgpa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2022-09-14T06:47:03Z</dcterms:modified>
</cp:coreProperties>
</file>