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mb18141_bristol_ac_uk/Documents/Documents/MByRes Research/Paper writing/PRSB Submission 2 - July 2023/R Script and Codes/Data/"/>
    </mc:Choice>
  </mc:AlternateContent>
  <xr:revisionPtr revIDLastSave="982" documentId="8_{5DBF1C15-A869-4727-9CB6-FE37CDCCA1DD}" xr6:coauthVersionLast="47" xr6:coauthVersionMax="47" xr10:uidLastSave="{5410F7BF-C1F0-494E-8ECB-8C69B33AF483}"/>
  <bookViews>
    <workbookView xWindow="-110" yWindow="-110" windowWidth="19420" windowHeight="10420" xr2:uid="{73DD7268-6A7B-49F3-B35B-8C70F6500948}"/>
  </bookViews>
  <sheets>
    <sheet name="Sheet1" sheetId="1" r:id="rId1"/>
  </sheets>
  <calcPr calcId="191029" iterate="1" iterateCount="5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4" i="1" l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3" i="1"/>
  <c r="BB2" i="1"/>
  <c r="BA2" i="1"/>
  <c r="AZ2" i="1"/>
  <c r="AY2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3" i="1"/>
  <c r="AZ3" i="1"/>
  <c r="Z2" i="1"/>
  <c r="AX2" i="1"/>
  <c r="AW2" i="1"/>
  <c r="AA2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2" i="1"/>
  <c r="BC21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2" i="1"/>
  <c r="AY21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2" i="1"/>
  <c r="AW21" i="1"/>
  <c r="Z3" i="1"/>
  <c r="BD3" i="1"/>
  <c r="Z4" i="1"/>
  <c r="AZ4" i="1"/>
  <c r="Z5" i="1"/>
  <c r="AB5" i="1"/>
  <c r="Z6" i="1"/>
  <c r="BD6" i="1"/>
  <c r="Z7" i="1"/>
  <c r="BD7" i="1"/>
  <c r="Z8" i="1"/>
  <c r="BD8" i="1"/>
  <c r="Z9" i="1"/>
  <c r="AX9" i="1"/>
  <c r="Z10" i="1"/>
  <c r="AZ10" i="1"/>
  <c r="Z11" i="1"/>
  <c r="BD11" i="1"/>
  <c r="Z12" i="1"/>
  <c r="AZ12" i="1"/>
  <c r="Z13" i="1"/>
  <c r="AX13" i="1"/>
  <c r="Z14" i="1"/>
  <c r="AX14" i="1"/>
  <c r="Z15" i="1"/>
  <c r="BD15" i="1"/>
  <c r="Z16" i="1"/>
  <c r="AZ16" i="1"/>
  <c r="Z17" i="1"/>
  <c r="AX17" i="1"/>
  <c r="Z18" i="1"/>
  <c r="AZ18" i="1"/>
  <c r="Z19" i="1"/>
  <c r="BD19" i="1"/>
  <c r="Z20" i="1"/>
  <c r="AZ20" i="1"/>
  <c r="Z21" i="1"/>
  <c r="AZ21" i="1"/>
  <c r="Z22" i="1"/>
  <c r="BD22" i="1"/>
  <c r="BD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B18" i="1"/>
  <c r="AB4" i="1"/>
  <c r="AB16" i="1"/>
  <c r="AB10" i="1"/>
  <c r="AB14" i="1"/>
  <c r="AB20" i="1"/>
  <c r="AB3" i="1"/>
  <c r="BD18" i="1"/>
  <c r="AX16" i="1"/>
  <c r="AB8" i="1"/>
  <c r="AX8" i="1"/>
  <c r="AZ14" i="1"/>
  <c r="BD14" i="1"/>
  <c r="AX6" i="1"/>
  <c r="AZ7" i="1"/>
  <c r="BD10" i="1"/>
  <c r="AZ22" i="1"/>
  <c r="AB12" i="1"/>
  <c r="AZ6" i="1"/>
  <c r="AB22" i="1"/>
  <c r="AB6" i="1"/>
  <c r="AX21" i="1"/>
  <c r="AZ5" i="1"/>
  <c r="AB2" i="1"/>
  <c r="AB19" i="1"/>
  <c r="AB15" i="1"/>
  <c r="AB11" i="1"/>
  <c r="AB7" i="1"/>
  <c r="AX22" i="1"/>
  <c r="AX5" i="1"/>
  <c r="AZ17" i="1"/>
  <c r="BD13" i="1"/>
  <c r="BD9" i="1"/>
  <c r="AZ15" i="1"/>
  <c r="AX15" i="1"/>
  <c r="AZ13" i="1"/>
  <c r="AB21" i="1"/>
  <c r="AB17" i="1"/>
  <c r="AB13" i="1"/>
  <c r="AB9" i="1"/>
  <c r="AZ9" i="1"/>
  <c r="BD21" i="1"/>
  <c r="BD5" i="1"/>
  <c r="AX7" i="1"/>
  <c r="BD17" i="1"/>
  <c r="AZ8" i="1"/>
  <c r="BD16" i="1"/>
  <c r="AX18" i="1"/>
  <c r="AX10" i="1"/>
  <c r="AZ19" i="1"/>
  <c r="AZ11" i="1"/>
  <c r="BD20" i="1"/>
  <c r="BD12" i="1"/>
  <c r="BD4" i="1"/>
  <c r="AX20" i="1"/>
  <c r="AX12" i="1"/>
  <c r="AX4" i="1"/>
  <c r="AX19" i="1"/>
  <c r="AX11" i="1"/>
  <c r="AX3" i="1"/>
</calcChain>
</file>

<file path=xl/sharedStrings.xml><?xml version="1.0" encoding="utf-8"?>
<sst xmlns="http://schemas.openxmlformats.org/spreadsheetml/2006/main" count="140" uniqueCount="84">
  <si>
    <t>veg.type</t>
    <phoneticPr fontId="0" type="noConversion"/>
  </si>
  <si>
    <t>acaciacount</t>
  </si>
  <si>
    <t>connectance</t>
    <phoneticPr fontId="0" type="noConversion"/>
  </si>
  <si>
    <t>web.asymmetry</t>
    <phoneticPr fontId="0" type="noConversion"/>
  </si>
  <si>
    <t>links.per.species</t>
    <phoneticPr fontId="0" type="noConversion"/>
  </si>
  <si>
    <t>lps.insects</t>
  </si>
  <si>
    <t>lps.plants</t>
  </si>
  <si>
    <t>s.strength.insects</t>
  </si>
  <si>
    <t>s.strength.plants</t>
  </si>
  <si>
    <t>nestedness</t>
    <phoneticPr fontId="0" type="noConversion"/>
  </si>
  <si>
    <t>linkage.density</t>
    <phoneticPr fontId="0" type="noConversion"/>
  </si>
  <si>
    <t>interaction.evenness</t>
    <phoneticPr fontId="0" type="noConversion"/>
  </si>
  <si>
    <t>shannon.diversity</t>
    <phoneticPr fontId="0" type="noConversion"/>
  </si>
  <si>
    <t>visitation.freq</t>
    <phoneticPr fontId="0" type="noConversion"/>
  </si>
  <si>
    <t>floraldiv</t>
  </si>
  <si>
    <t>flowerno</t>
  </si>
  <si>
    <t>flowersperhectare</t>
  </si>
  <si>
    <t>visitrate</t>
  </si>
  <si>
    <t>visitratehectare</t>
  </si>
  <si>
    <t>obsfloraldiv</t>
  </si>
  <si>
    <t>insectdiv</t>
    <phoneticPr fontId="0" type="noConversion"/>
  </si>
  <si>
    <t>robustness.plants</t>
    <phoneticPr fontId="0" type="noConversion"/>
  </si>
  <si>
    <t>totaldiv</t>
  </si>
  <si>
    <t>coleoptera.freq</t>
  </si>
  <si>
    <t>coleoptera.rich</t>
  </si>
  <si>
    <t>hymenoptera.freq</t>
  </si>
  <si>
    <t>hymenoptera.rich</t>
  </si>
  <si>
    <t>diptera.freq</t>
  </si>
  <si>
    <t>diptera.rich</t>
  </si>
  <si>
    <t>col.rate</t>
  </si>
  <si>
    <t>col.rate.perflower</t>
  </si>
  <si>
    <t>hym.rate</t>
  </si>
  <si>
    <t>hym.rate.perflower</t>
  </si>
  <si>
    <t>dip.rate</t>
  </si>
  <si>
    <t>dip.rate.perflower</t>
  </si>
  <si>
    <t>Invaded</t>
  </si>
  <si>
    <t>Awilla</t>
    <phoneticPr fontId="0" type="noConversion"/>
  </si>
  <si>
    <t>AS</t>
  </si>
  <si>
    <t>Flower-removed</t>
  </si>
  <si>
    <t>Blue Horizon</t>
    <phoneticPr fontId="0" type="noConversion"/>
  </si>
  <si>
    <t>OS</t>
  </si>
  <si>
    <t>Boesmansrivier 1</t>
    <phoneticPr fontId="0" type="noConversion"/>
  </si>
  <si>
    <t>Boesmansrivier 2</t>
    <phoneticPr fontId="0" type="noConversion"/>
  </si>
  <si>
    <t>Byeneskrans 1</t>
    <phoneticPr fontId="0" type="noConversion"/>
  </si>
  <si>
    <t>Byeneskrans 2</t>
    <phoneticPr fontId="0" type="noConversion"/>
  </si>
  <si>
    <t>Elim 1</t>
    <phoneticPr fontId="0" type="noConversion"/>
  </si>
  <si>
    <t>EF</t>
  </si>
  <si>
    <t>Elim 2</t>
    <phoneticPr fontId="0" type="noConversion"/>
  </si>
  <si>
    <t>Elim Barney</t>
    <phoneticPr fontId="0" type="noConversion"/>
  </si>
  <si>
    <t>Flippie</t>
    <phoneticPr fontId="0" type="noConversion"/>
  </si>
  <si>
    <t>Groeneweide</t>
    <phoneticPr fontId="0" type="noConversion"/>
  </si>
  <si>
    <t>Helderfontein 1</t>
    <phoneticPr fontId="0" type="noConversion"/>
  </si>
  <si>
    <t>Helderfontein 2</t>
    <phoneticPr fontId="0" type="noConversion"/>
  </si>
  <si>
    <t>Helderfontein 3</t>
    <phoneticPr fontId="0" type="noConversion"/>
  </si>
  <si>
    <t>Helderfontein 4</t>
    <phoneticPr fontId="0" type="noConversion"/>
  </si>
  <si>
    <t>Helderfontein 5</t>
    <phoneticPr fontId="0" type="noConversion"/>
  </si>
  <si>
    <t>Lomond</t>
    <phoneticPr fontId="0" type="noConversion"/>
  </si>
  <si>
    <t>insect.generality</t>
  </si>
  <si>
    <t>robustness.insects</t>
  </si>
  <si>
    <t>modularity</t>
  </si>
  <si>
    <t>treatment</t>
  </si>
  <si>
    <t>site.name</t>
  </si>
  <si>
    <t>site.no.in.r</t>
  </si>
  <si>
    <t>chao_insectdiv</t>
  </si>
  <si>
    <t>chao_floraldiv</t>
  </si>
  <si>
    <t>interaction_div</t>
  </si>
  <si>
    <t>chao_interaction_div</t>
  </si>
  <si>
    <t>Distant</t>
  </si>
  <si>
    <t>Grootbos 1</t>
  </si>
  <si>
    <t>Grootbos 2</t>
  </si>
  <si>
    <t>Grootbos 4</t>
  </si>
  <si>
    <t xml:space="preserve">Helderfontein Pri </t>
  </si>
  <si>
    <t>site.no.original</t>
  </si>
  <si>
    <t>elevation.m</t>
  </si>
  <si>
    <t>years.since.last.fire</t>
  </si>
  <si>
    <t>interaction_sampling_percent</t>
  </si>
  <si>
    <t>plant_sampling_percent</t>
  </si>
  <si>
    <t>insect_sampling_percent</t>
  </si>
  <si>
    <t>all</t>
  </si>
  <si>
    <t>All plots</t>
  </si>
  <si>
    <t>weighted.nestedness</t>
  </si>
  <si>
    <t>am.freq</t>
  </si>
  <si>
    <t>am.rate</t>
  </si>
  <si>
    <t>am.rate.perflower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</si>
</sst>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7"/>
      <color rgb="FF93A1A1"/>
      <name val="Lucida Console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8132-BDE8-472C-A06C-E2C8FB805F36}">
  <dimension ref="A1:BD42"/>
  <sheetViews>
    <sheetView tabSelected="1" workbookViewId="0">
      <pane xSplit="1" topLeftCell="B1" activePane="topRight" state="frozen"/>
      <selection pane="topRight" activeCell="C4" sqref="C4"/>
    </sheetView>
  </sheetViews>
  <sheetFormatPr defaultColWidth="13.08984375" defaultRowHeight="13" x14ac:dyDescent="0.3"/>
  <cols>
    <col min="1" max="1" width="9.08984375" style="7" customWidth="1"/>
    <col min="2" max="4" width="13.08984375" style="7"/>
    <col min="5" max="5" width="18.08984375" style="7" customWidth="1"/>
    <col min="6" max="6" width="8.7265625" style="7" customWidth="1"/>
    <col min="7" max="7" width="8.90625" style="7" customWidth="1"/>
    <col min="8" max="8" width="8.26953125" style="7" customWidth="1"/>
    <col min="9" max="14" width="13.08984375" style="7"/>
    <col min="15" max="15" width="14" style="7" customWidth="1"/>
    <col min="16" max="17" width="13.81640625" style="7" customWidth="1"/>
    <col min="18" max="20" width="13.08984375" style="7"/>
    <col min="21" max="21" width="8.26953125" style="7" customWidth="1"/>
    <col min="22" max="22" width="12.6328125" style="7" customWidth="1"/>
    <col min="23" max="23" width="11.81640625" style="7" customWidth="1"/>
    <col min="24" max="24" width="10.7265625" style="7" customWidth="1"/>
    <col min="25" max="25" width="8.08984375" style="7" customWidth="1"/>
    <col min="26" max="26" width="14.453125" style="7" customWidth="1"/>
    <col min="27" max="27" width="11.26953125" style="7" customWidth="1"/>
    <col min="28" max="28" width="13.36328125" style="7" customWidth="1"/>
    <col min="29" max="29" width="7.54296875" style="7" customWidth="1"/>
    <col min="30" max="37" width="7.6328125" style="7" customWidth="1"/>
    <col min="38" max="38" width="15" style="7" customWidth="1"/>
    <col min="39" max="39" width="14.6328125" style="7" customWidth="1"/>
    <col min="40" max="40" width="7.26953125" style="7" customWidth="1"/>
    <col min="41" max="41" width="13.36328125" style="7" bestFit="1" customWidth="1"/>
    <col min="42" max="42" width="14" style="7" customWidth="1"/>
    <col min="43" max="43" width="12.54296875" style="7" customWidth="1"/>
    <col min="44" max="44" width="14.7265625" style="7" customWidth="1"/>
    <col min="45" max="45" width="14.08984375" style="7" customWidth="1"/>
    <col min="46" max="46" width="7.36328125" style="7" customWidth="1"/>
    <col min="47" max="47" width="10.6328125" style="7" customWidth="1"/>
    <col min="48" max="48" width="10" style="7" customWidth="1"/>
    <col min="49" max="49" width="11" style="7" customWidth="1"/>
    <col min="50" max="50" width="14.36328125" style="7" customWidth="1"/>
    <col min="51" max="51" width="9.26953125" style="7" customWidth="1"/>
    <col min="52" max="54" width="15.1796875" style="7" customWidth="1"/>
    <col min="55" max="55" width="9.453125" style="7" customWidth="1"/>
    <col min="56" max="56" width="15.36328125" style="7" customWidth="1"/>
    <col min="57" max="16384" width="13.08984375" style="7"/>
  </cols>
  <sheetData>
    <row r="1" spans="1:56" s="5" customFormat="1" x14ac:dyDescent="0.3">
      <c r="A1" s="5" t="s">
        <v>62</v>
      </c>
      <c r="B1" s="5" t="s">
        <v>72</v>
      </c>
      <c r="C1" s="5" t="s">
        <v>78</v>
      </c>
      <c r="D1" s="5" t="s">
        <v>60</v>
      </c>
      <c r="E1" s="5" t="s">
        <v>61</v>
      </c>
      <c r="F1" s="5" t="s">
        <v>0</v>
      </c>
      <c r="G1" s="5" t="s">
        <v>73</v>
      </c>
      <c r="H1" s="5" t="s">
        <v>74</v>
      </c>
      <c r="I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5" t="s">
        <v>59</v>
      </c>
      <c r="R1" s="5" t="s">
        <v>9</v>
      </c>
      <c r="S1" s="5" t="s">
        <v>80</v>
      </c>
      <c r="T1" s="5" t="s">
        <v>10</v>
      </c>
      <c r="U1" s="5" t="s">
        <v>12</v>
      </c>
      <c r="V1" s="5" t="s">
        <v>11</v>
      </c>
      <c r="W1" s="5" t="s">
        <v>13</v>
      </c>
      <c r="X1" s="5" t="s">
        <v>19</v>
      </c>
      <c r="Y1" s="5" t="s">
        <v>15</v>
      </c>
      <c r="Z1" s="5" t="s">
        <v>16</v>
      </c>
      <c r="AA1" s="5" t="s">
        <v>17</v>
      </c>
      <c r="AB1" s="5" t="s">
        <v>18</v>
      </c>
      <c r="AC1" s="6" t="s">
        <v>20</v>
      </c>
      <c r="AD1" s="5" t="s">
        <v>63</v>
      </c>
      <c r="AE1" s="5" t="s">
        <v>77</v>
      </c>
      <c r="AF1" s="6" t="s">
        <v>14</v>
      </c>
      <c r="AG1" s="5" t="s">
        <v>64</v>
      </c>
      <c r="AH1" s="5" t="s">
        <v>76</v>
      </c>
      <c r="AI1" s="5" t="s">
        <v>65</v>
      </c>
      <c r="AJ1" s="5" t="s">
        <v>66</v>
      </c>
      <c r="AK1" s="5" t="s">
        <v>75</v>
      </c>
      <c r="AL1" s="5" t="s">
        <v>58</v>
      </c>
      <c r="AM1" s="5" t="s">
        <v>21</v>
      </c>
      <c r="AN1" s="5" t="s">
        <v>22</v>
      </c>
      <c r="AO1" s="5" t="s">
        <v>57</v>
      </c>
      <c r="AP1" s="5" t="s">
        <v>23</v>
      </c>
      <c r="AQ1" s="5" t="s">
        <v>24</v>
      </c>
      <c r="AR1" s="5" t="s">
        <v>25</v>
      </c>
      <c r="AS1" s="5" t="s">
        <v>26</v>
      </c>
      <c r="AT1" s="5" t="s">
        <v>81</v>
      </c>
      <c r="AU1" s="5" t="s">
        <v>27</v>
      </c>
      <c r="AV1" s="5" t="s">
        <v>28</v>
      </c>
      <c r="AW1" s="5" t="s">
        <v>29</v>
      </c>
      <c r="AX1" s="5" t="s">
        <v>30</v>
      </c>
      <c r="AY1" s="5" t="s">
        <v>31</v>
      </c>
      <c r="AZ1" s="5" t="s">
        <v>32</v>
      </c>
      <c r="BA1" s="5" t="s">
        <v>82</v>
      </c>
      <c r="BB1" s="5" t="s">
        <v>83</v>
      </c>
      <c r="BC1" s="5" t="s">
        <v>33</v>
      </c>
      <c r="BD1" s="5" t="s">
        <v>34</v>
      </c>
    </row>
    <row r="2" spans="1:56" ht="14.5" x14ac:dyDescent="0.35">
      <c r="A2" s="7">
        <v>1</v>
      </c>
      <c r="B2" s="7">
        <v>3</v>
      </c>
      <c r="C2" s="7" t="s">
        <v>79</v>
      </c>
      <c r="D2" s="7" t="s">
        <v>35</v>
      </c>
      <c r="E2" s="7" t="s">
        <v>36</v>
      </c>
      <c r="F2" s="7" t="s">
        <v>37</v>
      </c>
      <c r="G2" s="7">
        <v>20</v>
      </c>
      <c r="H2" s="7">
        <v>4</v>
      </c>
      <c r="I2" s="7">
        <v>31168</v>
      </c>
      <c r="J2" s="4">
        <v>7.7443609999999996E-2</v>
      </c>
      <c r="K2" s="4">
        <v>0.57303371000000003</v>
      </c>
      <c r="L2" s="4">
        <v>1.1573033699999999</v>
      </c>
      <c r="M2" s="4">
        <v>1.4714290000000001</v>
      </c>
      <c r="N2" s="4">
        <v>5.4210529999999997</v>
      </c>
      <c r="O2" s="7">
        <v>0.27142860000000002</v>
      </c>
      <c r="P2" s="4">
        <v>3.6842109999999999</v>
      </c>
      <c r="Q2" s="4">
        <v>0.67246879000000004</v>
      </c>
      <c r="R2" s="4">
        <v>7.0040697300000003</v>
      </c>
      <c r="S2" s="4">
        <v>0.54589306000000004</v>
      </c>
      <c r="T2" s="4">
        <v>3.7899822699999999</v>
      </c>
      <c r="U2" s="4">
        <v>3.5248302800000002</v>
      </c>
      <c r="V2" s="4">
        <v>0.49004067000000001</v>
      </c>
      <c r="W2" s="7">
        <v>362</v>
      </c>
      <c r="X2" s="2">
        <v>31</v>
      </c>
      <c r="Y2" s="2">
        <v>56168</v>
      </c>
      <c r="Z2" s="2">
        <f>116136/0.032</f>
        <v>3629250</v>
      </c>
      <c r="AA2" s="7">
        <f t="shared" ref="AA2:AA22" si="0">W2/Y2</f>
        <v>6.4449508617006124E-3</v>
      </c>
      <c r="AB2" s="7">
        <f t="shared" ref="AB2:AB22" si="1">W2/Z2</f>
        <v>9.9745126403526902E-5</v>
      </c>
      <c r="AC2">
        <v>68</v>
      </c>
      <c r="AD2">
        <v>150.33332999999999</v>
      </c>
      <c r="AE2" s="7">
        <v>45.232816967468231</v>
      </c>
      <c r="AF2" s="7">
        <v>19</v>
      </c>
      <c r="AG2" s="8">
        <v>19.1666667</v>
      </c>
      <c r="AH2" s="7">
        <v>99.130434610207942</v>
      </c>
      <c r="AI2">
        <v>103</v>
      </c>
      <c r="AJ2" s="8">
        <v>271</v>
      </c>
      <c r="AK2" s="7">
        <v>38.007380073800739</v>
      </c>
      <c r="AL2" s="4">
        <v>0.70428413000000001</v>
      </c>
      <c r="AM2" s="4">
        <v>0.51541113999999999</v>
      </c>
      <c r="AN2" s="7">
        <v>87</v>
      </c>
      <c r="AO2" s="4">
        <v>1.7627856399999999</v>
      </c>
      <c r="AP2" s="7">
        <v>134</v>
      </c>
      <c r="AQ2" s="7">
        <v>27</v>
      </c>
      <c r="AR2" s="7">
        <v>173</v>
      </c>
      <c r="AS2" s="7">
        <v>21</v>
      </c>
      <c r="AT2" s="7">
        <v>105</v>
      </c>
      <c r="AU2" s="7">
        <v>25</v>
      </c>
      <c r="AV2" s="7">
        <v>15</v>
      </c>
      <c r="AW2" s="7">
        <f t="shared" ref="AW2:AW22" si="2">AP2/Y2</f>
        <v>2.3857000427289559E-3</v>
      </c>
      <c r="AX2" s="7">
        <f t="shared" ref="AX2:AX22" si="3">AP2/Z2</f>
        <v>3.6922229110697804E-5</v>
      </c>
      <c r="AY2" s="7">
        <f>AR2/Y2</f>
        <v>3.0800455775530553E-3</v>
      </c>
      <c r="AZ2" s="7">
        <f>AR2/Z2</f>
        <v>4.7668251016050148E-5</v>
      </c>
      <c r="BA2" s="7">
        <f>AT2/Y2</f>
        <v>1.8693918245264206E-3</v>
      </c>
      <c r="BB2" s="7">
        <f>AT2/Z2</f>
        <v>2.8931597437487084E-5</v>
      </c>
      <c r="BC2" s="7">
        <f t="shared" ref="BC2:BC22" si="4">AU2/Y2</f>
        <v>4.4509329155390968E-4</v>
      </c>
      <c r="BD2" s="7">
        <f t="shared" ref="BD2:BD22" si="5">AU2/Z2</f>
        <v>6.8884755803540675E-6</v>
      </c>
    </row>
    <row r="3" spans="1:56" ht="14.5" x14ac:dyDescent="0.35">
      <c r="A3" s="7">
        <v>2</v>
      </c>
      <c r="B3" s="7">
        <v>5</v>
      </c>
      <c r="C3" s="7" t="s">
        <v>79</v>
      </c>
      <c r="D3" s="7" t="s">
        <v>38</v>
      </c>
      <c r="E3" s="7" t="s">
        <v>39</v>
      </c>
      <c r="F3" s="7" t="s">
        <v>40</v>
      </c>
      <c r="G3" s="7">
        <v>31</v>
      </c>
      <c r="H3" s="7">
        <v>4</v>
      </c>
      <c r="I3" s="7">
        <v>0</v>
      </c>
      <c r="J3" s="4">
        <v>4.5857052000000002E-2</v>
      </c>
      <c r="K3" s="4">
        <v>0.46456692900000002</v>
      </c>
      <c r="L3" s="4">
        <v>1.1417322830000001</v>
      </c>
      <c r="M3" s="4">
        <v>1.55914</v>
      </c>
      <c r="N3" s="4">
        <v>4.2647060000000003</v>
      </c>
      <c r="O3" s="7">
        <v>0.36559140000000001</v>
      </c>
      <c r="P3" s="4">
        <v>2.7352940000000001</v>
      </c>
      <c r="Q3" s="4">
        <v>0.67508230000000002</v>
      </c>
      <c r="R3" s="4">
        <v>3.0732068670000001</v>
      </c>
      <c r="S3" s="4">
        <v>0.46903159999999999</v>
      </c>
      <c r="T3" s="4">
        <v>5.6729410089999996</v>
      </c>
      <c r="U3" s="4">
        <v>4.3364579340000002</v>
      </c>
      <c r="V3" s="4">
        <v>0.538091506</v>
      </c>
      <c r="W3" s="7">
        <v>402</v>
      </c>
      <c r="X3" s="2">
        <v>51</v>
      </c>
      <c r="Y3" s="2">
        <v>58055</v>
      </c>
      <c r="Z3" s="2">
        <f>59520/0.032</f>
        <v>1860000</v>
      </c>
      <c r="AA3" s="7">
        <f t="shared" si="0"/>
        <v>6.9244681767289635E-3</v>
      </c>
      <c r="AB3" s="7">
        <f t="shared" si="1"/>
        <v>2.1612903225806451E-4</v>
      </c>
      <c r="AC3">
        <v>92</v>
      </c>
      <c r="AD3">
        <v>144.555556</v>
      </c>
      <c r="AE3" s="7">
        <v>63.64335107258001</v>
      </c>
      <c r="AF3" s="7">
        <v>34</v>
      </c>
      <c r="AG3" s="8">
        <v>37.625</v>
      </c>
      <c r="AH3" s="7">
        <v>85.049833887043192</v>
      </c>
      <c r="AI3">
        <v>143</v>
      </c>
      <c r="AJ3" s="8">
        <v>262</v>
      </c>
      <c r="AK3" s="7">
        <v>54.580152671755719</v>
      </c>
      <c r="AL3" s="4">
        <v>0.64418036099999998</v>
      </c>
      <c r="AM3" s="4">
        <v>0.530556158</v>
      </c>
      <c r="AN3" s="7">
        <v>126</v>
      </c>
      <c r="AO3" s="4">
        <v>1.9098088360000001</v>
      </c>
      <c r="AP3" s="7">
        <v>207</v>
      </c>
      <c r="AQ3" s="7">
        <v>35</v>
      </c>
      <c r="AR3" s="7">
        <v>65</v>
      </c>
      <c r="AS3" s="7">
        <v>26</v>
      </c>
      <c r="AT3" s="7">
        <v>7</v>
      </c>
      <c r="AU3" s="7">
        <v>51</v>
      </c>
      <c r="AV3" s="7">
        <v>25</v>
      </c>
      <c r="AW3" s="7">
        <f t="shared" si="2"/>
        <v>3.5655843596589442E-3</v>
      </c>
      <c r="AX3" s="7">
        <f t="shared" si="3"/>
        <v>1.1129032258064517E-4</v>
      </c>
      <c r="AY3" s="7">
        <f t="shared" ref="AY3:AY22" si="6">AR3/Y3</f>
        <v>1.11962793902334E-3</v>
      </c>
      <c r="AZ3" s="7">
        <f>AR3/Z3</f>
        <v>3.4946236559139784E-5</v>
      </c>
      <c r="BA3" s="7">
        <f>AT3/Y3</f>
        <v>1.2057531651020584E-4</v>
      </c>
      <c r="BB3" s="7">
        <f>AT3/Z3</f>
        <v>3.7634408602150539E-6</v>
      </c>
      <c r="BC3" s="7">
        <f t="shared" si="4"/>
        <v>8.784773060029283E-4</v>
      </c>
      <c r="BD3" s="7">
        <f t="shared" si="5"/>
        <v>2.7419354838709678E-5</v>
      </c>
    </row>
    <row r="4" spans="1:56" ht="14.5" x14ac:dyDescent="0.35">
      <c r="A4" s="7">
        <v>3</v>
      </c>
      <c r="B4" s="7">
        <v>1</v>
      </c>
      <c r="C4" s="7" t="s">
        <v>79</v>
      </c>
      <c r="D4" s="7" t="s">
        <v>67</v>
      </c>
      <c r="E4" s="7" t="s">
        <v>41</v>
      </c>
      <c r="F4" s="7" t="s">
        <v>37</v>
      </c>
      <c r="G4" s="7">
        <v>20</v>
      </c>
      <c r="H4" s="7">
        <v>4</v>
      </c>
      <c r="I4" s="7">
        <v>0</v>
      </c>
      <c r="J4" s="4">
        <v>5.7812500000000003E-2</v>
      </c>
      <c r="K4" s="4">
        <v>0.53846153799999996</v>
      </c>
      <c r="L4" s="4">
        <v>1.067307692</v>
      </c>
      <c r="M4" s="4">
        <v>1.3875</v>
      </c>
      <c r="N4" s="4">
        <v>4.625</v>
      </c>
      <c r="O4" s="4">
        <v>0.3</v>
      </c>
      <c r="P4" s="4">
        <v>3.3333330000000001</v>
      </c>
      <c r="Q4" s="4">
        <v>0.68726357299999996</v>
      </c>
      <c r="R4" s="4">
        <v>6.0454194980000002</v>
      </c>
      <c r="S4" s="4">
        <v>0.41153689300000001</v>
      </c>
      <c r="T4" s="4">
        <v>4.8273026159999999</v>
      </c>
      <c r="U4" s="4">
        <v>4.1216093770000004</v>
      </c>
      <c r="V4" s="4">
        <v>0.54518062300000003</v>
      </c>
      <c r="W4" s="7">
        <v>274</v>
      </c>
      <c r="X4" s="2">
        <v>34</v>
      </c>
      <c r="Y4" s="2">
        <v>59193</v>
      </c>
      <c r="Z4" s="2">
        <f>59162/0.032</f>
        <v>1848812.5</v>
      </c>
      <c r="AA4" s="7">
        <f t="shared" si="0"/>
        <v>4.6289257175679555E-3</v>
      </c>
      <c r="AB4" s="7">
        <f t="shared" si="1"/>
        <v>1.482032385652953E-4</v>
      </c>
      <c r="AC4">
        <v>78</v>
      </c>
      <c r="AD4">
        <v>131.11764700000001</v>
      </c>
      <c r="AE4" s="7">
        <v>59.488559919016851</v>
      </c>
      <c r="AF4" s="7">
        <v>24</v>
      </c>
      <c r="AG4" s="8">
        <v>26.5</v>
      </c>
      <c r="AH4" s="7">
        <v>90.566037735849065</v>
      </c>
      <c r="AI4">
        <v>111</v>
      </c>
      <c r="AJ4" s="8">
        <v>279.8125</v>
      </c>
      <c r="AK4" s="7">
        <v>39.669421487603309</v>
      </c>
      <c r="AL4" s="4">
        <v>0.685128246</v>
      </c>
      <c r="AM4" s="4">
        <v>0.50025376399999999</v>
      </c>
      <c r="AN4" s="7">
        <v>102</v>
      </c>
      <c r="AO4" s="4">
        <v>2.1540614300000001</v>
      </c>
      <c r="AP4" s="7">
        <v>98</v>
      </c>
      <c r="AQ4" s="7">
        <v>32</v>
      </c>
      <c r="AR4" s="7">
        <v>102</v>
      </c>
      <c r="AS4" s="7">
        <v>12</v>
      </c>
      <c r="AT4" s="7">
        <v>60</v>
      </c>
      <c r="AU4" s="7">
        <v>35</v>
      </c>
      <c r="AV4" s="7">
        <v>19</v>
      </c>
      <c r="AW4" s="7">
        <f t="shared" si="2"/>
        <v>1.655601169057152E-3</v>
      </c>
      <c r="AX4" s="7">
        <f t="shared" si="3"/>
        <v>5.3006997735032621E-5</v>
      </c>
      <c r="AY4" s="7">
        <f t="shared" si="6"/>
        <v>1.7231767269778521E-3</v>
      </c>
      <c r="AZ4" s="7">
        <f t="shared" ref="AZ4:AZ22" si="7">AR4/Z4</f>
        <v>5.517054866299314E-5</v>
      </c>
      <c r="BA4" s="7">
        <f t="shared" ref="BA4:BA22" si="8">AT4/Y4</f>
        <v>1.0136333688105013E-3</v>
      </c>
      <c r="BB4" s="7">
        <f t="shared" ref="BB4:BB22" si="9">AT4/Z4</f>
        <v>3.2453263919407727E-5</v>
      </c>
      <c r="BC4" s="7">
        <f t="shared" si="4"/>
        <v>5.912861318061257E-4</v>
      </c>
      <c r="BD4" s="7">
        <f t="shared" si="5"/>
        <v>1.8931070619654508E-5</v>
      </c>
    </row>
    <row r="5" spans="1:56" ht="14.5" x14ac:dyDescent="0.35">
      <c r="A5" s="7">
        <v>4</v>
      </c>
      <c r="B5" s="7">
        <v>2</v>
      </c>
      <c r="C5" s="7" t="s">
        <v>79</v>
      </c>
      <c r="D5" s="7" t="s">
        <v>38</v>
      </c>
      <c r="E5" s="7" t="s">
        <v>42</v>
      </c>
      <c r="F5" s="7" t="s">
        <v>37</v>
      </c>
      <c r="G5" s="7">
        <v>27</v>
      </c>
      <c r="H5" s="7">
        <v>4</v>
      </c>
      <c r="I5" s="7">
        <v>0</v>
      </c>
      <c r="J5" s="4">
        <v>6.7763160000000003E-2</v>
      </c>
      <c r="K5" s="4">
        <v>0.58333332999999998</v>
      </c>
      <c r="L5" s="4">
        <v>1.0729166699999999</v>
      </c>
      <c r="M5" s="4">
        <v>1.3552630000000001</v>
      </c>
      <c r="N5" s="4">
        <v>5.15</v>
      </c>
      <c r="O5" s="4">
        <v>0.2631579</v>
      </c>
      <c r="P5" s="4">
        <v>3.8</v>
      </c>
      <c r="Q5" s="4">
        <v>0.76482422000000005</v>
      </c>
      <c r="R5" s="4">
        <v>6.12505115</v>
      </c>
      <c r="S5" s="4">
        <v>0.53303241000000001</v>
      </c>
      <c r="T5" s="4">
        <v>4.3338591199999996</v>
      </c>
      <c r="U5" s="4">
        <v>3.8896724300000001</v>
      </c>
      <c r="V5" s="4">
        <v>0.53090707000000004</v>
      </c>
      <c r="W5" s="7">
        <v>320</v>
      </c>
      <c r="X5" s="2">
        <v>35</v>
      </c>
      <c r="Y5" s="2">
        <v>50311</v>
      </c>
      <c r="Z5" s="2">
        <f>50288/0.032</f>
        <v>1571500</v>
      </c>
      <c r="AA5" s="7">
        <f t="shared" si="0"/>
        <v>6.3604380751724277E-3</v>
      </c>
      <c r="AB5" s="7">
        <f t="shared" si="1"/>
        <v>2.036271078587337E-4</v>
      </c>
      <c r="AC5">
        <v>76</v>
      </c>
      <c r="AD5">
        <v>134.58333300000001</v>
      </c>
      <c r="AE5" s="7">
        <v>56.470588375159345</v>
      </c>
      <c r="AF5" s="7">
        <v>20</v>
      </c>
      <c r="AG5" s="8">
        <v>23.75</v>
      </c>
      <c r="AH5" s="7">
        <v>84.210526315789465</v>
      </c>
      <c r="AI5">
        <v>103</v>
      </c>
      <c r="AJ5" s="8">
        <v>225.0625</v>
      </c>
      <c r="AK5" s="7">
        <v>45.765065259650093</v>
      </c>
      <c r="AL5" s="4">
        <v>0.66493603000000001</v>
      </c>
      <c r="AM5" s="4">
        <v>0.49572092000000001</v>
      </c>
      <c r="AN5" s="7">
        <v>96</v>
      </c>
      <c r="AO5" s="4">
        <v>1.79792449</v>
      </c>
      <c r="AP5" s="7">
        <v>154</v>
      </c>
      <c r="AQ5" s="7">
        <v>36</v>
      </c>
      <c r="AR5" s="7">
        <v>108</v>
      </c>
      <c r="AS5" s="7">
        <v>14</v>
      </c>
      <c r="AT5" s="7">
        <v>55</v>
      </c>
      <c r="AU5" s="7">
        <v>41</v>
      </c>
      <c r="AV5" s="7">
        <v>19</v>
      </c>
      <c r="AW5" s="7">
        <f t="shared" si="2"/>
        <v>3.0609608236767307E-3</v>
      </c>
      <c r="AX5" s="7">
        <f t="shared" si="3"/>
        <v>9.7995545657015597E-5</v>
      </c>
      <c r="AY5" s="7">
        <f t="shared" si="6"/>
        <v>2.1466478503706942E-3</v>
      </c>
      <c r="AZ5" s="7">
        <f t="shared" si="7"/>
        <v>6.8724148902322616E-5</v>
      </c>
      <c r="BA5" s="7">
        <f t="shared" si="8"/>
        <v>1.093200294170261E-3</v>
      </c>
      <c r="BB5" s="7">
        <f t="shared" si="9"/>
        <v>3.4998409163219852E-5</v>
      </c>
      <c r="BC5" s="7">
        <f t="shared" si="4"/>
        <v>8.1493112838146732E-4</v>
      </c>
      <c r="BD5" s="7">
        <f t="shared" si="5"/>
        <v>2.6089723194400253E-5</v>
      </c>
    </row>
    <row r="6" spans="1:56" ht="14.5" x14ac:dyDescent="0.35">
      <c r="A6" s="7">
        <v>5</v>
      </c>
      <c r="B6" s="7">
        <v>12</v>
      </c>
      <c r="C6" s="7" t="s">
        <v>79</v>
      </c>
      <c r="D6" s="7" t="s">
        <v>35</v>
      </c>
      <c r="E6" s="7" t="s">
        <v>43</v>
      </c>
      <c r="F6" s="7" t="s">
        <v>40</v>
      </c>
      <c r="G6" s="7">
        <v>33</v>
      </c>
      <c r="H6" s="7">
        <v>13</v>
      </c>
      <c r="I6" s="7">
        <v>69140</v>
      </c>
      <c r="J6" s="4">
        <v>8.0078120000000003E-2</v>
      </c>
      <c r="K6" s="4">
        <v>0.45454545000000002</v>
      </c>
      <c r="L6" s="4">
        <v>1.3977272700000001</v>
      </c>
      <c r="M6" s="4">
        <v>1.921875</v>
      </c>
      <c r="N6" s="4">
        <v>5.125</v>
      </c>
      <c r="O6" s="4">
        <v>0.375</v>
      </c>
      <c r="P6" s="4">
        <v>2.6666669999999999</v>
      </c>
      <c r="Q6" s="4">
        <v>0.59685931999999997</v>
      </c>
      <c r="R6" s="4">
        <v>7.0470284000000003</v>
      </c>
      <c r="S6" s="4">
        <v>0.51469173999999995</v>
      </c>
      <c r="T6" s="4">
        <v>4.2318000099999997</v>
      </c>
      <c r="U6" s="4">
        <v>3.95053703</v>
      </c>
      <c r="V6" s="4">
        <v>0.53844499999999995</v>
      </c>
      <c r="W6" s="7">
        <v>479</v>
      </c>
      <c r="X6" s="2">
        <v>50</v>
      </c>
      <c r="Y6" s="2">
        <v>29723</v>
      </c>
      <c r="Z6" s="2">
        <f>29699/0.032</f>
        <v>928093.75</v>
      </c>
      <c r="AA6" s="7">
        <f t="shared" si="0"/>
        <v>1.6115466137334725E-2</v>
      </c>
      <c r="AB6" s="7">
        <f t="shared" si="1"/>
        <v>5.1611165359103002E-4</v>
      </c>
      <c r="AC6">
        <v>64</v>
      </c>
      <c r="AD6">
        <v>95.230768999999995</v>
      </c>
      <c r="AE6" s="7">
        <v>67.205169791288782</v>
      </c>
      <c r="AF6" s="7">
        <v>24</v>
      </c>
      <c r="AG6" s="8">
        <v>29</v>
      </c>
      <c r="AH6" s="7">
        <v>82.758620689655174</v>
      </c>
      <c r="AI6">
        <v>123</v>
      </c>
      <c r="AJ6" s="8">
        <v>216.26087000000001</v>
      </c>
      <c r="AK6" s="7">
        <v>56.875753806039896</v>
      </c>
      <c r="AL6" s="4">
        <v>0.70040458999999999</v>
      </c>
      <c r="AM6" s="4">
        <v>0.56163322999999998</v>
      </c>
      <c r="AN6" s="7">
        <v>88</v>
      </c>
      <c r="AO6" s="4">
        <v>2.5421139300000002</v>
      </c>
      <c r="AP6" s="7">
        <v>270</v>
      </c>
      <c r="AQ6" s="7">
        <v>24</v>
      </c>
      <c r="AR6" s="7">
        <v>96</v>
      </c>
      <c r="AS6" s="7">
        <v>14</v>
      </c>
      <c r="AT6" s="7">
        <v>56</v>
      </c>
      <c r="AU6" s="7">
        <v>59</v>
      </c>
      <c r="AV6" s="7">
        <v>21</v>
      </c>
      <c r="AW6" s="7">
        <f t="shared" si="2"/>
        <v>9.0838744406688422E-3</v>
      </c>
      <c r="AX6" s="7">
        <f t="shared" si="3"/>
        <v>2.9091888615778309E-4</v>
      </c>
      <c r="AY6" s="7">
        <f t="shared" si="6"/>
        <v>3.2298220233489216E-3</v>
      </c>
      <c r="AZ6" s="7">
        <f t="shared" si="7"/>
        <v>1.0343782618943398E-4</v>
      </c>
      <c r="BA6" s="7">
        <f t="shared" si="8"/>
        <v>1.8840628469535376E-3</v>
      </c>
      <c r="BB6" s="7">
        <f t="shared" si="9"/>
        <v>6.0338731943836491E-5</v>
      </c>
      <c r="BC6" s="7">
        <f t="shared" si="4"/>
        <v>1.9849947851831914E-3</v>
      </c>
      <c r="BD6" s="7">
        <f t="shared" si="5"/>
        <v>6.357116401225631E-5</v>
      </c>
    </row>
    <row r="7" spans="1:56" ht="14.5" x14ac:dyDescent="0.35">
      <c r="A7" s="7">
        <v>6</v>
      </c>
      <c r="B7" s="7">
        <v>10</v>
      </c>
      <c r="C7" s="7" t="s">
        <v>79</v>
      </c>
      <c r="D7" s="7" t="s">
        <v>67</v>
      </c>
      <c r="E7" s="7" t="s">
        <v>44</v>
      </c>
      <c r="F7" s="7" t="s">
        <v>40</v>
      </c>
      <c r="G7" s="7">
        <v>50</v>
      </c>
      <c r="H7" s="7">
        <v>13</v>
      </c>
      <c r="I7" s="7">
        <v>0</v>
      </c>
      <c r="J7" s="4">
        <v>7.4999999999999997E-2</v>
      </c>
      <c r="K7" s="4">
        <v>0.52380952000000003</v>
      </c>
      <c r="L7" s="4">
        <v>1.14285714</v>
      </c>
      <c r="M7" s="7">
        <v>1.5</v>
      </c>
      <c r="N7" s="7">
        <v>4.8</v>
      </c>
      <c r="O7" s="4">
        <v>0.3125</v>
      </c>
      <c r="P7" s="4">
        <v>3.2</v>
      </c>
      <c r="Q7" s="4">
        <v>0.56028926000000001</v>
      </c>
      <c r="R7" s="4">
        <v>7.8175284200000004</v>
      </c>
      <c r="S7" s="4">
        <v>0.43873526000000002</v>
      </c>
      <c r="T7" s="4">
        <v>5.5523248199999999</v>
      </c>
      <c r="U7" s="4">
        <v>4.0451657699999997</v>
      </c>
      <c r="V7" s="4">
        <v>0.56539249000000003</v>
      </c>
      <c r="W7" s="7">
        <v>281</v>
      </c>
      <c r="X7" s="2">
        <v>41</v>
      </c>
      <c r="Y7" s="1">
        <v>88302</v>
      </c>
      <c r="Z7" s="2">
        <f>88283/0.032</f>
        <v>2758843.75</v>
      </c>
      <c r="AA7" s="7">
        <f t="shared" si="0"/>
        <v>3.1822608774433195E-3</v>
      </c>
      <c r="AB7" s="7">
        <f t="shared" si="1"/>
        <v>1.0185426412786154E-4</v>
      </c>
      <c r="AC7">
        <v>64</v>
      </c>
      <c r="AD7">
        <v>110.5</v>
      </c>
      <c r="AE7" s="7">
        <v>57.918552036199102</v>
      </c>
      <c r="AF7" s="7">
        <v>20</v>
      </c>
      <c r="AG7" s="8">
        <v>30.5</v>
      </c>
      <c r="AH7" s="7">
        <v>65.573770491803273</v>
      </c>
      <c r="AI7">
        <v>97</v>
      </c>
      <c r="AJ7" s="8">
        <v>317.25</v>
      </c>
      <c r="AK7" s="7">
        <v>30.575256107171001</v>
      </c>
      <c r="AL7" s="4">
        <v>0.66904185999999999</v>
      </c>
      <c r="AM7" s="4">
        <v>0.52626757000000002</v>
      </c>
      <c r="AN7" s="7">
        <v>84</v>
      </c>
      <c r="AO7" s="4">
        <v>2.1505275300000002</v>
      </c>
      <c r="AP7" s="7">
        <v>128</v>
      </c>
      <c r="AQ7" s="7">
        <v>20</v>
      </c>
      <c r="AR7" s="7">
        <v>74</v>
      </c>
      <c r="AS7" s="7">
        <v>19</v>
      </c>
      <c r="AT7" s="7">
        <v>13</v>
      </c>
      <c r="AU7" s="7">
        <v>65</v>
      </c>
      <c r="AV7" s="7">
        <v>16</v>
      </c>
      <c r="AW7" s="7">
        <f t="shared" si="2"/>
        <v>1.4495707911485584E-3</v>
      </c>
      <c r="AX7" s="7">
        <f t="shared" si="3"/>
        <v>4.6396248428349738E-5</v>
      </c>
      <c r="AY7" s="7">
        <f t="shared" si="6"/>
        <v>8.3803311363276028E-4</v>
      </c>
      <c r="AZ7" s="7">
        <f t="shared" si="7"/>
        <v>2.6822831122639693E-5</v>
      </c>
      <c r="BA7" s="7">
        <f t="shared" si="8"/>
        <v>1.4722203347602547E-4</v>
      </c>
      <c r="BB7" s="7">
        <f t="shared" si="9"/>
        <v>4.7121189810042702E-6</v>
      </c>
      <c r="BC7" s="7">
        <f t="shared" si="4"/>
        <v>7.3611016738012733E-4</v>
      </c>
      <c r="BD7" s="7">
        <f t="shared" si="5"/>
        <v>2.3560594905021351E-5</v>
      </c>
    </row>
    <row r="8" spans="1:56" ht="14.5" x14ac:dyDescent="0.35">
      <c r="A8" s="7">
        <v>7</v>
      </c>
      <c r="B8" s="7">
        <v>19</v>
      </c>
      <c r="C8" s="7" t="s">
        <v>79</v>
      </c>
      <c r="D8" s="7" t="s">
        <v>67</v>
      </c>
      <c r="E8" s="7" t="s">
        <v>45</v>
      </c>
      <c r="F8" s="7" t="s">
        <v>46</v>
      </c>
      <c r="G8" s="7">
        <v>83</v>
      </c>
      <c r="H8" s="7">
        <v>4</v>
      </c>
      <c r="I8" s="7">
        <v>0</v>
      </c>
      <c r="J8" s="4">
        <v>8.8505749999999994E-2</v>
      </c>
      <c r="K8" s="4">
        <v>0.58904109999999998</v>
      </c>
      <c r="L8" s="4">
        <v>1.05479452</v>
      </c>
      <c r="M8" s="4">
        <v>1.3275859999999999</v>
      </c>
      <c r="N8" s="4">
        <v>5.1333330000000004</v>
      </c>
      <c r="O8" s="4">
        <v>0.25862069999999998</v>
      </c>
      <c r="P8" s="4">
        <v>3.8666670000000001</v>
      </c>
      <c r="Q8" s="4">
        <v>0.62116769000000005</v>
      </c>
      <c r="R8" s="4">
        <v>13.85999187</v>
      </c>
      <c r="S8" s="4">
        <v>0.37843386000000001</v>
      </c>
      <c r="T8" s="4">
        <v>3.33964456</v>
      </c>
      <c r="U8" s="4">
        <v>3.3639465199999998</v>
      </c>
      <c r="V8" s="4">
        <v>0.49700080000000002</v>
      </c>
      <c r="W8" s="7">
        <v>341</v>
      </c>
      <c r="X8" s="2">
        <v>34</v>
      </c>
      <c r="Y8" s="2">
        <v>72501</v>
      </c>
      <c r="Z8" s="1">
        <f>232501/0.032</f>
        <v>7265656.25</v>
      </c>
      <c r="AA8" s="7">
        <f t="shared" si="0"/>
        <v>4.7033834016082538E-3</v>
      </c>
      <c r="AB8" s="7">
        <f t="shared" si="1"/>
        <v>4.6933131470402279E-5</v>
      </c>
      <c r="AC8">
        <v>58</v>
      </c>
      <c r="AD8">
        <v>107.6</v>
      </c>
      <c r="AE8" s="7">
        <v>53.903345724907069</v>
      </c>
      <c r="AF8" s="7">
        <v>15</v>
      </c>
      <c r="AG8" s="8">
        <v>16</v>
      </c>
      <c r="AH8" s="7">
        <v>93.75</v>
      </c>
      <c r="AI8">
        <v>77</v>
      </c>
      <c r="AJ8" s="8">
        <v>153.15385000000001</v>
      </c>
      <c r="AK8" s="7">
        <v>50.276241831334957</v>
      </c>
      <c r="AL8" s="4">
        <v>0.71414774000000003</v>
      </c>
      <c r="AM8" s="4">
        <v>0.48207622</v>
      </c>
      <c r="AN8" s="7">
        <v>73</v>
      </c>
      <c r="AO8" s="4">
        <v>1.7850808600000001</v>
      </c>
      <c r="AP8" s="7">
        <v>110</v>
      </c>
      <c r="AQ8" s="7">
        <v>15</v>
      </c>
      <c r="AR8" s="7">
        <v>161</v>
      </c>
      <c r="AS8" s="7">
        <v>15</v>
      </c>
      <c r="AT8" s="7">
        <v>12</v>
      </c>
      <c r="AU8" s="7">
        <v>39</v>
      </c>
      <c r="AV8" s="7">
        <v>18</v>
      </c>
      <c r="AW8" s="7">
        <f t="shared" si="2"/>
        <v>1.5172204521316948E-3</v>
      </c>
      <c r="AX8" s="7">
        <f t="shared" si="3"/>
        <v>1.5139719829162025E-5</v>
      </c>
      <c r="AY8" s="7">
        <f t="shared" si="6"/>
        <v>2.2206590253927533E-3</v>
      </c>
      <c r="AZ8" s="7">
        <f t="shared" si="7"/>
        <v>2.2159044477228055E-5</v>
      </c>
      <c r="BA8" s="7">
        <f t="shared" si="8"/>
        <v>1.6551495841436671E-4</v>
      </c>
      <c r="BB8" s="7">
        <f t="shared" si="9"/>
        <v>1.6516057995449481E-6</v>
      </c>
      <c r="BC8" s="7">
        <f t="shared" si="4"/>
        <v>5.3792361484669173E-4</v>
      </c>
      <c r="BD8" s="7">
        <f t="shared" si="5"/>
        <v>5.367718848521082E-6</v>
      </c>
    </row>
    <row r="9" spans="1:56" ht="14.5" x14ac:dyDescent="0.35">
      <c r="A9" s="7">
        <v>8</v>
      </c>
      <c r="B9" s="7">
        <v>21</v>
      </c>
      <c r="C9" s="7" t="s">
        <v>79</v>
      </c>
      <c r="D9" s="7" t="s">
        <v>35</v>
      </c>
      <c r="E9" s="7" t="s">
        <v>47</v>
      </c>
      <c r="F9" s="7" t="s">
        <v>46</v>
      </c>
      <c r="G9" s="7">
        <v>50</v>
      </c>
      <c r="H9" s="7">
        <v>4</v>
      </c>
      <c r="I9" s="7">
        <v>63016</v>
      </c>
      <c r="J9" s="4">
        <v>0.10116279</v>
      </c>
      <c r="K9" s="4">
        <v>0.36507937000000001</v>
      </c>
      <c r="L9" s="4">
        <v>1.3809523800000001</v>
      </c>
      <c r="M9" s="4">
        <v>2.0232559999999999</v>
      </c>
      <c r="N9" s="4">
        <v>4.3499999999999996</v>
      </c>
      <c r="O9" s="4">
        <v>0.46511629999999998</v>
      </c>
      <c r="P9" s="4">
        <v>2.15</v>
      </c>
      <c r="Q9" s="4">
        <v>0.44828078999999998</v>
      </c>
      <c r="R9" s="4">
        <v>7.62841053</v>
      </c>
      <c r="S9" s="4">
        <v>0.49212778000000001</v>
      </c>
      <c r="T9" s="4">
        <v>4.3793131900000004</v>
      </c>
      <c r="U9" s="4">
        <v>3.66843334</v>
      </c>
      <c r="V9" s="4">
        <v>0.54291402</v>
      </c>
      <c r="W9" s="7">
        <v>410</v>
      </c>
      <c r="X9" s="2">
        <v>39</v>
      </c>
      <c r="Y9" s="2">
        <v>40461</v>
      </c>
      <c r="Z9" s="2">
        <f>40341/0.032</f>
        <v>1260656.25</v>
      </c>
      <c r="AA9" s="7">
        <f t="shared" si="0"/>
        <v>1.0133214700575863E-2</v>
      </c>
      <c r="AB9" s="7">
        <f t="shared" si="1"/>
        <v>3.2522743610718626E-4</v>
      </c>
      <c r="AC9">
        <v>42</v>
      </c>
      <c r="AD9">
        <v>69.142857000000006</v>
      </c>
      <c r="AE9" s="7">
        <v>60.743801778396275</v>
      </c>
      <c r="AF9" s="7">
        <v>20</v>
      </c>
      <c r="AG9" s="8">
        <v>20.5</v>
      </c>
      <c r="AH9" s="7">
        <v>97.560975609756099</v>
      </c>
      <c r="AI9">
        <v>86</v>
      </c>
      <c r="AJ9" s="8">
        <v>168</v>
      </c>
      <c r="AK9" s="7">
        <v>51.19047619047619</v>
      </c>
      <c r="AL9" s="4">
        <v>0.69237272000000005</v>
      </c>
      <c r="AM9" s="4">
        <v>0.53054999000000003</v>
      </c>
      <c r="AN9" s="7">
        <v>62</v>
      </c>
      <c r="AO9" s="4">
        <v>3.7324323700000002</v>
      </c>
      <c r="AP9" s="7">
        <v>307</v>
      </c>
      <c r="AQ9" s="7">
        <v>21</v>
      </c>
      <c r="AR9" s="7">
        <v>29</v>
      </c>
      <c r="AS9" s="7">
        <v>9</v>
      </c>
      <c r="AT9" s="7">
        <v>0</v>
      </c>
      <c r="AU9" s="7">
        <v>21</v>
      </c>
      <c r="AV9" s="7">
        <v>9</v>
      </c>
      <c r="AW9" s="7">
        <f t="shared" si="2"/>
        <v>7.5875534465287562E-3</v>
      </c>
      <c r="AX9" s="7">
        <f t="shared" si="3"/>
        <v>2.4352395825586872E-4</v>
      </c>
      <c r="AY9" s="7">
        <f t="shared" si="6"/>
        <v>7.1673957638219521E-4</v>
      </c>
      <c r="AZ9" s="7">
        <f t="shared" si="7"/>
        <v>2.3003891822215611E-5</v>
      </c>
      <c r="BA9" s="7">
        <f t="shared" si="8"/>
        <v>0</v>
      </c>
      <c r="BB9" s="7">
        <f t="shared" si="9"/>
        <v>0</v>
      </c>
      <c r="BC9" s="7">
        <f t="shared" si="4"/>
        <v>5.1901831393193448E-4</v>
      </c>
      <c r="BD9" s="7">
        <f t="shared" si="5"/>
        <v>1.6657990629880271E-5</v>
      </c>
    </row>
    <row r="10" spans="1:56" ht="14.5" x14ac:dyDescent="0.35">
      <c r="A10" s="7">
        <v>9</v>
      </c>
      <c r="B10" s="7">
        <v>20</v>
      </c>
      <c r="C10" s="7" t="s">
        <v>79</v>
      </c>
      <c r="D10" s="7" t="s">
        <v>38</v>
      </c>
      <c r="E10" s="7" t="s">
        <v>48</v>
      </c>
      <c r="F10" s="7" t="s">
        <v>46</v>
      </c>
      <c r="G10" s="7">
        <v>83</v>
      </c>
      <c r="H10" s="7">
        <v>4</v>
      </c>
      <c r="I10" s="7">
        <v>0</v>
      </c>
      <c r="J10" s="4">
        <v>6.8511199999999994E-2</v>
      </c>
      <c r="K10" s="4">
        <v>0.51648351999999997</v>
      </c>
      <c r="L10" s="4">
        <v>1.14285714</v>
      </c>
      <c r="M10" s="4">
        <v>1.5072460000000001</v>
      </c>
      <c r="N10" s="4">
        <v>4.7272730000000003</v>
      </c>
      <c r="O10" s="4">
        <v>0.31884059999999997</v>
      </c>
      <c r="P10" s="4">
        <v>3.1363639999999999</v>
      </c>
      <c r="Q10" s="4">
        <v>0.70621900999999998</v>
      </c>
      <c r="R10" s="4">
        <v>7.6211000000000002</v>
      </c>
      <c r="S10" s="4">
        <v>0.45363172000000002</v>
      </c>
      <c r="T10" s="4">
        <v>4.2578624400000002</v>
      </c>
      <c r="U10" s="4">
        <v>4.0974512000000001</v>
      </c>
      <c r="V10" s="4">
        <v>0.55936763</v>
      </c>
      <c r="W10" s="7">
        <v>220</v>
      </c>
      <c r="X10" s="2">
        <v>37</v>
      </c>
      <c r="Y10" s="2">
        <v>35498</v>
      </c>
      <c r="Z10" s="2">
        <f>35386/0.032</f>
        <v>1105812.5</v>
      </c>
      <c r="AA10" s="7">
        <f t="shared" si="0"/>
        <v>6.197532255338329E-3</v>
      </c>
      <c r="AB10" s="7">
        <f t="shared" si="1"/>
        <v>1.9894873678856045E-4</v>
      </c>
      <c r="AC10">
        <v>69</v>
      </c>
      <c r="AD10">
        <v>161.625</v>
      </c>
      <c r="AE10" s="7">
        <v>42.691415313225058</v>
      </c>
      <c r="AF10" s="7">
        <v>22</v>
      </c>
      <c r="AG10" s="8">
        <v>22.857143000000001</v>
      </c>
      <c r="AH10" s="7">
        <v>96.249999398437495</v>
      </c>
      <c r="AI10">
        <v>104</v>
      </c>
      <c r="AJ10" s="8">
        <v>300.61538000000002</v>
      </c>
      <c r="AK10" s="7">
        <v>34.59570165704762</v>
      </c>
      <c r="AL10" s="4">
        <v>0.72330019999999995</v>
      </c>
      <c r="AM10" s="4">
        <v>0.51689309000000006</v>
      </c>
      <c r="AN10" s="7">
        <v>91</v>
      </c>
      <c r="AO10" s="4">
        <v>1.8725864999999999</v>
      </c>
      <c r="AP10" s="7">
        <v>70</v>
      </c>
      <c r="AQ10" s="7">
        <v>23</v>
      </c>
      <c r="AR10" s="7">
        <v>70</v>
      </c>
      <c r="AS10" s="7">
        <v>12</v>
      </c>
      <c r="AT10" s="7">
        <v>32</v>
      </c>
      <c r="AU10" s="7">
        <v>64</v>
      </c>
      <c r="AV10" s="7">
        <v>26</v>
      </c>
      <c r="AW10" s="7">
        <f t="shared" si="2"/>
        <v>1.9719420812440137E-3</v>
      </c>
      <c r="AX10" s="7">
        <f t="shared" si="3"/>
        <v>6.3301870796360146E-5</v>
      </c>
      <c r="AY10" s="7">
        <f t="shared" si="6"/>
        <v>1.9719420812440137E-3</v>
      </c>
      <c r="AZ10" s="7">
        <f t="shared" si="7"/>
        <v>6.3301870796360146E-5</v>
      </c>
      <c r="BA10" s="7">
        <f t="shared" si="8"/>
        <v>9.0145923714012055E-4</v>
      </c>
      <c r="BB10" s="7">
        <f t="shared" si="9"/>
        <v>2.8937998078336064E-5</v>
      </c>
      <c r="BC10" s="7">
        <f t="shared" si="4"/>
        <v>1.8029184742802411E-3</v>
      </c>
      <c r="BD10" s="7">
        <f t="shared" si="5"/>
        <v>5.7875996156672129E-5</v>
      </c>
    </row>
    <row r="11" spans="1:56" ht="14.5" x14ac:dyDescent="0.35">
      <c r="A11" s="7">
        <v>10</v>
      </c>
      <c r="B11" s="7">
        <v>11</v>
      </c>
      <c r="C11" s="7" t="s">
        <v>79</v>
      </c>
      <c r="D11" s="7" t="s">
        <v>38</v>
      </c>
      <c r="E11" s="7" t="s">
        <v>49</v>
      </c>
      <c r="F11" s="7" t="s">
        <v>40</v>
      </c>
      <c r="G11" s="7">
        <v>95</v>
      </c>
      <c r="H11" s="7">
        <v>13</v>
      </c>
      <c r="I11" s="7">
        <v>0</v>
      </c>
      <c r="J11" s="4">
        <v>7.4999999999999997E-2</v>
      </c>
      <c r="K11" s="4">
        <v>0.5</v>
      </c>
      <c r="L11" s="4">
        <v>1.125</v>
      </c>
      <c r="M11" s="7">
        <v>1.5</v>
      </c>
      <c r="N11" s="7">
        <v>4.5</v>
      </c>
      <c r="O11" s="4">
        <v>0.3333333</v>
      </c>
      <c r="P11" s="4">
        <v>3</v>
      </c>
      <c r="Q11" s="4">
        <v>0.66084131999999995</v>
      </c>
      <c r="R11" s="4">
        <v>14.579694460000001</v>
      </c>
      <c r="S11" s="4">
        <v>0.21581844</v>
      </c>
      <c r="T11" s="4">
        <v>3.08788734</v>
      </c>
      <c r="U11" s="4">
        <v>3.7959186499999999</v>
      </c>
      <c r="V11" s="4">
        <v>0.53538470000000005</v>
      </c>
      <c r="W11" s="7">
        <v>245</v>
      </c>
      <c r="X11" s="2">
        <v>36</v>
      </c>
      <c r="Y11" s="2">
        <v>51990</v>
      </c>
      <c r="Z11" s="2">
        <f>47582/0.032</f>
        <v>1486937.5</v>
      </c>
      <c r="AA11" s="7">
        <f t="shared" si="0"/>
        <v>4.7124447009040202E-3</v>
      </c>
      <c r="AB11" s="7">
        <f t="shared" si="1"/>
        <v>1.6476818965154889E-4</v>
      </c>
      <c r="AC11">
        <v>60</v>
      </c>
      <c r="AD11">
        <v>105.090909</v>
      </c>
      <c r="AE11" s="7">
        <v>57.093425654925113</v>
      </c>
      <c r="AF11" s="7">
        <v>20</v>
      </c>
      <c r="AG11" s="8">
        <v>20</v>
      </c>
      <c r="AH11" s="7">
        <v>100</v>
      </c>
      <c r="AI11">
        <v>90</v>
      </c>
      <c r="AJ11" s="8">
        <v>208.07142999999999</v>
      </c>
      <c r="AK11" s="7">
        <v>43.254376634024197</v>
      </c>
      <c r="AL11" s="4">
        <v>0.75111375000000002</v>
      </c>
      <c r="AM11" s="4">
        <v>0.51044732000000004</v>
      </c>
      <c r="AN11" s="7">
        <v>80</v>
      </c>
      <c r="AO11" s="4">
        <v>2.5339463800000002</v>
      </c>
      <c r="AP11" s="7">
        <v>51</v>
      </c>
      <c r="AQ11" s="7">
        <v>17</v>
      </c>
      <c r="AR11" s="7">
        <v>122</v>
      </c>
      <c r="AS11" s="7">
        <v>17</v>
      </c>
      <c r="AT11" s="7">
        <v>80</v>
      </c>
      <c r="AU11" s="7">
        <v>58</v>
      </c>
      <c r="AV11" s="7">
        <v>17</v>
      </c>
      <c r="AW11" s="7">
        <f t="shared" si="2"/>
        <v>9.8095787651471429E-4</v>
      </c>
      <c r="AX11" s="7">
        <f t="shared" si="3"/>
        <v>3.4298684376444874E-5</v>
      </c>
      <c r="AY11" s="7">
        <f t="shared" si="6"/>
        <v>2.3466051163685323E-3</v>
      </c>
      <c r="AZ11" s="7">
        <f t="shared" si="7"/>
        <v>8.2047833214240681E-5</v>
      </c>
      <c r="BA11" s="7">
        <f t="shared" si="8"/>
        <v>1.5387574533564147E-3</v>
      </c>
      <c r="BB11" s="7">
        <f t="shared" si="9"/>
        <v>5.3801857845403723E-5</v>
      </c>
      <c r="BC11" s="7">
        <f t="shared" si="4"/>
        <v>1.1155991536834007E-3</v>
      </c>
      <c r="BD11" s="7">
        <f t="shared" si="5"/>
        <v>3.9006346937917697E-5</v>
      </c>
    </row>
    <row r="12" spans="1:56" ht="14.5" x14ac:dyDescent="0.35">
      <c r="A12" s="7">
        <v>11</v>
      </c>
      <c r="B12" s="7">
        <v>6</v>
      </c>
      <c r="C12" s="7" t="s">
        <v>79</v>
      </c>
      <c r="D12" s="7" t="s">
        <v>35</v>
      </c>
      <c r="E12" s="7" t="s">
        <v>50</v>
      </c>
      <c r="F12" s="7" t="s">
        <v>40</v>
      </c>
      <c r="G12" s="7">
        <v>66</v>
      </c>
      <c r="H12" s="7">
        <v>11</v>
      </c>
      <c r="I12" s="7">
        <v>10573</v>
      </c>
      <c r="J12" s="4">
        <v>7.2027969999999997E-2</v>
      </c>
      <c r="K12" s="4">
        <v>0.49425287000000001</v>
      </c>
      <c r="L12" s="4">
        <v>1.1839080500000001</v>
      </c>
      <c r="M12" s="4">
        <v>1.5846150000000001</v>
      </c>
      <c r="N12" s="4">
        <v>4.6818179999999998</v>
      </c>
      <c r="O12" s="4">
        <v>0.33846150000000003</v>
      </c>
      <c r="P12" s="4">
        <v>2.954545</v>
      </c>
      <c r="Q12" s="4">
        <v>0.58405929999999995</v>
      </c>
      <c r="R12" s="4">
        <v>4.9626619500000002</v>
      </c>
      <c r="S12" s="4">
        <v>0.52325118999999998</v>
      </c>
      <c r="T12" s="4">
        <v>5.0735313299999998</v>
      </c>
      <c r="U12" s="4">
        <v>3.89559173</v>
      </c>
      <c r="V12" s="4">
        <v>0.53618186999999995</v>
      </c>
      <c r="W12" s="7">
        <v>341</v>
      </c>
      <c r="X12" s="2">
        <v>41</v>
      </c>
      <c r="Y12" s="2">
        <v>69155</v>
      </c>
      <c r="Z12" s="2">
        <f>119097/0.032</f>
        <v>3721781.25</v>
      </c>
      <c r="AA12" s="7">
        <f t="shared" si="0"/>
        <v>4.9309522088063044E-3</v>
      </c>
      <c r="AB12" s="7">
        <f t="shared" si="1"/>
        <v>9.1622794864690125E-5</v>
      </c>
      <c r="AC12">
        <v>65</v>
      </c>
      <c r="AD12">
        <v>116</v>
      </c>
      <c r="AE12" s="7">
        <v>56.034482758620683</v>
      </c>
      <c r="AF12" s="7">
        <v>22</v>
      </c>
      <c r="AG12" s="8">
        <v>24</v>
      </c>
      <c r="AH12" s="7">
        <v>91.666666666666657</v>
      </c>
      <c r="AI12">
        <v>103</v>
      </c>
      <c r="AJ12" s="8">
        <v>198.4</v>
      </c>
      <c r="AK12" s="7">
        <v>51.91532258064516</v>
      </c>
      <c r="AL12" s="4">
        <v>0.67728436000000003</v>
      </c>
      <c r="AM12" s="4">
        <v>0.49947881</v>
      </c>
      <c r="AN12" s="7">
        <v>87</v>
      </c>
      <c r="AO12" s="4">
        <v>3.2895621199999998</v>
      </c>
      <c r="AP12" s="7">
        <v>208</v>
      </c>
      <c r="AQ12" s="7">
        <v>19</v>
      </c>
      <c r="AR12" s="7">
        <v>53</v>
      </c>
      <c r="AS12" s="7">
        <v>15</v>
      </c>
      <c r="AT12" s="7">
        <v>1</v>
      </c>
      <c r="AU12" s="7">
        <v>55</v>
      </c>
      <c r="AV12" s="7">
        <v>23</v>
      </c>
      <c r="AW12" s="7">
        <f t="shared" si="2"/>
        <v>3.0077362446677752E-3</v>
      </c>
      <c r="AX12" s="7">
        <f t="shared" si="3"/>
        <v>5.5887217981981073E-5</v>
      </c>
      <c r="AY12" s="7">
        <f t="shared" si="6"/>
        <v>7.6639433157400046E-4</v>
      </c>
      <c r="AZ12" s="7">
        <f t="shared" si="7"/>
        <v>1.4240493043485561E-5</v>
      </c>
      <c r="BA12" s="7">
        <f t="shared" si="8"/>
        <v>1.4460270407056612E-5</v>
      </c>
      <c r="BB12" s="7">
        <f t="shared" si="9"/>
        <v>2.6868854799029362E-7</v>
      </c>
      <c r="BC12" s="7">
        <f t="shared" si="4"/>
        <v>7.9531487238811366E-4</v>
      </c>
      <c r="BD12" s="7">
        <f t="shared" si="5"/>
        <v>1.4777870139466149E-5</v>
      </c>
    </row>
    <row r="13" spans="1:56" ht="14.5" x14ac:dyDescent="0.35">
      <c r="A13" s="7">
        <v>12</v>
      </c>
      <c r="B13" s="7">
        <v>4</v>
      </c>
      <c r="C13" s="7" t="s">
        <v>79</v>
      </c>
      <c r="D13" s="7" t="s">
        <v>67</v>
      </c>
      <c r="E13" s="7" t="s">
        <v>68</v>
      </c>
      <c r="F13" s="7" t="s">
        <v>40</v>
      </c>
      <c r="G13" s="7">
        <v>363</v>
      </c>
      <c r="H13" s="7">
        <v>14</v>
      </c>
      <c r="I13" s="7">
        <v>0</v>
      </c>
      <c r="J13" s="4">
        <v>6.1790669999999999E-2</v>
      </c>
      <c r="K13" s="4">
        <v>0.40229884999999999</v>
      </c>
      <c r="L13" s="4">
        <v>1.1264367799999999</v>
      </c>
      <c r="M13" s="4">
        <v>1.606557</v>
      </c>
      <c r="N13" s="4">
        <v>3.769231</v>
      </c>
      <c r="O13" s="4">
        <v>0.42622949999999998</v>
      </c>
      <c r="P13" s="4">
        <v>2.3461539999999999</v>
      </c>
      <c r="Q13" s="4">
        <v>0.71225764999999996</v>
      </c>
      <c r="R13" s="4">
        <v>4.7543483799999997</v>
      </c>
      <c r="S13" s="4">
        <v>0.45929265000000002</v>
      </c>
      <c r="T13" s="4">
        <v>3.9745722099999998</v>
      </c>
      <c r="U13" s="4">
        <v>3.91945706</v>
      </c>
      <c r="V13" s="4">
        <v>0.53188665999999996</v>
      </c>
      <c r="W13" s="7">
        <v>280</v>
      </c>
      <c r="X13" s="2">
        <v>48</v>
      </c>
      <c r="Y13" s="2">
        <v>26099</v>
      </c>
      <c r="Z13" s="2">
        <f>26057/0.032</f>
        <v>814281.25</v>
      </c>
      <c r="AA13" s="7">
        <f t="shared" si="0"/>
        <v>1.0728380397716387E-2</v>
      </c>
      <c r="AB13" s="7">
        <f t="shared" si="1"/>
        <v>3.4386153432858734E-4</v>
      </c>
      <c r="AC13">
        <v>61</v>
      </c>
      <c r="AD13">
        <v>82.428571000000005</v>
      </c>
      <c r="AE13" s="7">
        <v>74.003466589272776</v>
      </c>
      <c r="AF13" s="7">
        <v>26</v>
      </c>
      <c r="AG13" s="8">
        <v>44</v>
      </c>
      <c r="AH13" s="7">
        <v>59.090909090909093</v>
      </c>
      <c r="AI13">
        <v>98</v>
      </c>
      <c r="AJ13" s="8">
        <v>204.4</v>
      </c>
      <c r="AK13" s="7">
        <v>47.945205479452049</v>
      </c>
      <c r="AL13" s="4">
        <v>0.66255275999999996</v>
      </c>
      <c r="AM13" s="4">
        <v>0.54022552000000001</v>
      </c>
      <c r="AN13" s="7">
        <v>87</v>
      </c>
      <c r="AO13" s="4">
        <v>1.9624633</v>
      </c>
      <c r="AP13" s="7">
        <v>95</v>
      </c>
      <c r="AQ13" s="7">
        <v>24</v>
      </c>
      <c r="AR13" s="7">
        <v>123</v>
      </c>
      <c r="AS13" s="4">
        <v>18</v>
      </c>
      <c r="AT13" s="7">
        <v>57</v>
      </c>
      <c r="AU13" s="7">
        <v>29</v>
      </c>
      <c r="AV13" s="7">
        <v>12</v>
      </c>
      <c r="AW13" s="7">
        <f t="shared" si="2"/>
        <v>3.6399862063680602E-3</v>
      </c>
      <c r="AX13" s="7">
        <f t="shared" si="3"/>
        <v>1.1666730629005641E-4</v>
      </c>
      <c r="AY13" s="7">
        <f t="shared" si="6"/>
        <v>4.7128242461396989E-3</v>
      </c>
      <c r="AZ13" s="7">
        <f t="shared" si="7"/>
        <v>1.5105345972291515E-4</v>
      </c>
      <c r="BA13" s="7">
        <f t="shared" si="8"/>
        <v>2.1839917238208359E-3</v>
      </c>
      <c r="BB13" s="7">
        <f t="shared" si="9"/>
        <v>7.0000383774033854E-5</v>
      </c>
      <c r="BC13" s="7">
        <f t="shared" si="4"/>
        <v>1.1111536840491972E-3</v>
      </c>
      <c r="BD13" s="7">
        <f t="shared" si="5"/>
        <v>3.5614230341175117E-5</v>
      </c>
    </row>
    <row r="14" spans="1:56" ht="14.5" x14ac:dyDescent="0.35">
      <c r="A14" s="7">
        <v>13</v>
      </c>
      <c r="B14" s="7">
        <v>7</v>
      </c>
      <c r="C14" s="7" t="s">
        <v>79</v>
      </c>
      <c r="D14" s="7" t="s">
        <v>67</v>
      </c>
      <c r="E14" s="7" t="s">
        <v>69</v>
      </c>
      <c r="F14" s="7" t="s">
        <v>40</v>
      </c>
      <c r="G14" s="7">
        <v>256</v>
      </c>
      <c r="H14" s="7">
        <v>14</v>
      </c>
      <c r="I14" s="7">
        <v>0</v>
      </c>
      <c r="J14" s="4">
        <v>6.8599030000000005E-2</v>
      </c>
      <c r="K14" s="4">
        <v>0.32352941000000002</v>
      </c>
      <c r="L14" s="4">
        <v>1.04411765</v>
      </c>
      <c r="M14" s="4">
        <v>1.5777779999999999</v>
      </c>
      <c r="N14" s="4">
        <v>3.086957</v>
      </c>
      <c r="O14" s="4">
        <v>0.51111110000000004</v>
      </c>
      <c r="P14" s="4">
        <v>1.9565220000000001</v>
      </c>
      <c r="Q14" s="4">
        <v>0.67905901999999996</v>
      </c>
      <c r="R14" s="4">
        <v>7.4374411499999997</v>
      </c>
      <c r="S14" s="4">
        <v>0.40279604000000002</v>
      </c>
      <c r="T14" s="4">
        <v>3.0998847600000001</v>
      </c>
      <c r="U14" s="4">
        <v>3.6062090599999999</v>
      </c>
      <c r="V14" s="4">
        <v>0.51946523</v>
      </c>
      <c r="W14" s="7">
        <v>207</v>
      </c>
      <c r="X14" s="2">
        <v>36</v>
      </c>
      <c r="Y14" s="2">
        <v>36501</v>
      </c>
      <c r="Z14" s="2">
        <f>36461/0.032</f>
        <v>1139406.25</v>
      </c>
      <c r="AA14" s="7">
        <f t="shared" si="0"/>
        <v>5.6710775047258983E-3</v>
      </c>
      <c r="AB14" s="7">
        <f t="shared" si="1"/>
        <v>1.8167356901895176E-4</v>
      </c>
      <c r="AC14">
        <v>44</v>
      </c>
      <c r="AD14">
        <v>65.111110999999994</v>
      </c>
      <c r="AE14" s="7">
        <v>67.576791924192477</v>
      </c>
      <c r="AF14" s="7">
        <v>23</v>
      </c>
      <c r="AG14" s="8">
        <v>23.5</v>
      </c>
      <c r="AH14" s="7">
        <v>97.872340425531917</v>
      </c>
      <c r="AI14">
        <v>71</v>
      </c>
      <c r="AJ14" s="8">
        <v>126.5</v>
      </c>
      <c r="AK14" s="7">
        <v>56.126482213438734</v>
      </c>
      <c r="AL14" s="4">
        <v>0.64638344000000003</v>
      </c>
      <c r="AM14" s="4">
        <v>0.51865245999999998</v>
      </c>
      <c r="AN14" s="7">
        <v>67</v>
      </c>
      <c r="AO14" s="4">
        <v>2.6970744600000001</v>
      </c>
      <c r="AP14" s="7">
        <v>56</v>
      </c>
      <c r="AQ14" s="7">
        <v>18</v>
      </c>
      <c r="AR14" s="7">
        <v>103</v>
      </c>
      <c r="AS14" s="4">
        <v>15</v>
      </c>
      <c r="AT14" s="4">
        <v>73</v>
      </c>
      <c r="AU14" s="7">
        <v>33</v>
      </c>
      <c r="AV14" s="7">
        <v>9</v>
      </c>
      <c r="AW14" s="7">
        <f t="shared" si="2"/>
        <v>1.5342045423413057E-3</v>
      </c>
      <c r="AX14" s="7">
        <f t="shared" si="3"/>
        <v>4.9148405145223662E-5</v>
      </c>
      <c r="AY14" s="7">
        <f t="shared" si="6"/>
        <v>2.8218404975206158E-3</v>
      </c>
      <c r="AZ14" s="7">
        <f t="shared" si="7"/>
        <v>9.039795946353638E-5</v>
      </c>
      <c r="BA14" s="7">
        <f t="shared" si="8"/>
        <v>1.9999452069806305E-3</v>
      </c>
      <c r="BB14" s="7">
        <f t="shared" si="9"/>
        <v>6.4068456707166562E-5</v>
      </c>
      <c r="BC14" s="7">
        <f t="shared" si="4"/>
        <v>9.040848195939837E-4</v>
      </c>
      <c r="BD14" s="7">
        <f t="shared" si="5"/>
        <v>2.8962453032006801E-5</v>
      </c>
    </row>
    <row r="15" spans="1:56" ht="14.5" x14ac:dyDescent="0.35">
      <c r="A15" s="7">
        <v>14</v>
      </c>
      <c r="B15" s="7">
        <v>13</v>
      </c>
      <c r="C15" s="7" t="s">
        <v>79</v>
      </c>
      <c r="D15" s="7" t="s">
        <v>67</v>
      </c>
      <c r="E15" s="7" t="s">
        <v>70</v>
      </c>
      <c r="F15" s="7" t="s">
        <v>40</v>
      </c>
      <c r="G15" s="7">
        <v>237</v>
      </c>
      <c r="H15" s="7">
        <v>14</v>
      </c>
      <c r="I15" s="7">
        <v>0</v>
      </c>
      <c r="J15" s="4">
        <v>7.7249579999999998E-2</v>
      </c>
      <c r="K15" s="4">
        <v>0.53086420000000001</v>
      </c>
      <c r="L15" s="4">
        <v>1.1234567900000001</v>
      </c>
      <c r="M15" s="4">
        <v>1.4677420000000001</v>
      </c>
      <c r="N15" s="4">
        <v>4.7894740000000002</v>
      </c>
      <c r="O15" s="4">
        <v>0.30645159999999999</v>
      </c>
      <c r="P15" s="4">
        <v>3.2631579999999998</v>
      </c>
      <c r="Q15" s="4">
        <v>0.63864513000000001</v>
      </c>
      <c r="R15" s="4">
        <v>6.9498171900000001</v>
      </c>
      <c r="S15" s="4">
        <v>0.51248377000000001</v>
      </c>
      <c r="T15" s="4">
        <v>5.3379171000000003</v>
      </c>
      <c r="U15" s="4">
        <v>3.8708591399999999</v>
      </c>
      <c r="V15" s="4">
        <v>0.54738301</v>
      </c>
      <c r="W15" s="7">
        <v>269</v>
      </c>
      <c r="X15" s="2">
        <v>42</v>
      </c>
      <c r="Y15" s="2">
        <v>37661</v>
      </c>
      <c r="Z15" s="2">
        <f>37618/0.032</f>
        <v>1175562.5</v>
      </c>
      <c r="AA15" s="7">
        <f t="shared" si="0"/>
        <v>7.1426674809484609E-3</v>
      </c>
      <c r="AB15" s="7">
        <f t="shared" si="1"/>
        <v>2.2882662555159764E-4</v>
      </c>
      <c r="AC15">
        <v>62</v>
      </c>
      <c r="AD15">
        <v>155.5</v>
      </c>
      <c r="AE15" s="7">
        <v>39.871382636655952</v>
      </c>
      <c r="AF15" s="7">
        <v>19</v>
      </c>
      <c r="AG15" s="8">
        <v>19.25</v>
      </c>
      <c r="AH15" s="7">
        <v>98.701298701298697</v>
      </c>
      <c r="AI15">
        <v>91</v>
      </c>
      <c r="AJ15" s="8">
        <v>236.09090900000001</v>
      </c>
      <c r="AK15" s="7">
        <v>38.54447440837292</v>
      </c>
      <c r="AL15" s="4">
        <v>0.70201930000000001</v>
      </c>
      <c r="AM15" s="4">
        <v>0.51648527</v>
      </c>
      <c r="AN15" s="7">
        <v>81</v>
      </c>
      <c r="AO15" s="4">
        <v>1.97402155</v>
      </c>
      <c r="AP15" s="7">
        <v>118</v>
      </c>
      <c r="AQ15" s="7">
        <v>23</v>
      </c>
      <c r="AR15" s="7">
        <v>61</v>
      </c>
      <c r="AS15" s="4">
        <v>16</v>
      </c>
      <c r="AT15" s="4">
        <v>9</v>
      </c>
      <c r="AU15" s="7">
        <v>44</v>
      </c>
      <c r="AV15" s="7">
        <v>16</v>
      </c>
      <c r="AW15" s="7">
        <f t="shared" si="2"/>
        <v>3.1332147314197712E-3</v>
      </c>
      <c r="AX15" s="7">
        <f t="shared" si="3"/>
        <v>1.0037747886650007E-4</v>
      </c>
      <c r="AY15" s="7">
        <f t="shared" si="6"/>
        <v>1.6197127001407292E-3</v>
      </c>
      <c r="AZ15" s="7">
        <f t="shared" si="7"/>
        <v>5.1890052634377162E-5</v>
      </c>
      <c r="BA15" s="7">
        <f t="shared" si="8"/>
        <v>2.389740049387961E-4</v>
      </c>
      <c r="BB15" s="7">
        <f t="shared" si="9"/>
        <v>7.6559094050720401E-6</v>
      </c>
      <c r="BC15" s="7">
        <f t="shared" si="4"/>
        <v>1.1683173574785588E-3</v>
      </c>
      <c r="BD15" s="7">
        <f t="shared" si="5"/>
        <v>3.7428890424796641E-5</v>
      </c>
    </row>
    <row r="16" spans="1:56" ht="14.5" x14ac:dyDescent="0.35">
      <c r="A16" s="7">
        <v>15</v>
      </c>
      <c r="B16" s="7">
        <v>17</v>
      </c>
      <c r="C16" s="7" t="s">
        <v>79</v>
      </c>
      <c r="D16" s="7" t="s">
        <v>38</v>
      </c>
      <c r="E16" s="7" t="s">
        <v>51</v>
      </c>
      <c r="F16" s="7" t="s">
        <v>40</v>
      </c>
      <c r="G16" s="7">
        <v>197</v>
      </c>
      <c r="H16" s="7">
        <v>14</v>
      </c>
      <c r="I16" s="7">
        <v>0</v>
      </c>
      <c r="J16" s="4">
        <v>6.1234570000000002E-2</v>
      </c>
      <c r="K16" s="4">
        <v>0.47058823999999999</v>
      </c>
      <c r="L16" s="4">
        <v>1.21568627</v>
      </c>
      <c r="M16" s="4">
        <v>1.6533329999999999</v>
      </c>
      <c r="N16" s="4">
        <v>4.5925929999999999</v>
      </c>
      <c r="O16" s="4">
        <v>0.36</v>
      </c>
      <c r="P16" s="4">
        <v>2.7777780000000001</v>
      </c>
      <c r="Q16" s="4">
        <v>0.67830732000000005</v>
      </c>
      <c r="R16" s="4">
        <v>4.7309354900000002</v>
      </c>
      <c r="S16" s="4">
        <v>0.46253994999999998</v>
      </c>
      <c r="T16" s="4">
        <v>4.3719297399999997</v>
      </c>
      <c r="U16" s="4">
        <v>3.9037542200000002</v>
      </c>
      <c r="V16" s="4">
        <v>0.51275287000000003</v>
      </c>
      <c r="W16" s="7">
        <v>465</v>
      </c>
      <c r="X16" s="2">
        <v>41</v>
      </c>
      <c r="Y16" s="2">
        <v>39124</v>
      </c>
      <c r="Z16" s="2">
        <f>29122/0.032</f>
        <v>910062.5</v>
      </c>
      <c r="AA16" s="7">
        <f t="shared" si="0"/>
        <v>1.1885287802883142E-2</v>
      </c>
      <c r="AB16" s="7">
        <f t="shared" si="1"/>
        <v>5.1095391800013736E-4</v>
      </c>
      <c r="AC16">
        <v>75</v>
      </c>
      <c r="AD16">
        <v>132</v>
      </c>
      <c r="AE16" s="7">
        <v>56.81818181818182</v>
      </c>
      <c r="AF16" s="7">
        <v>27</v>
      </c>
      <c r="AG16" s="8">
        <v>27.6</v>
      </c>
      <c r="AH16" s="7">
        <v>97.826086956521735</v>
      </c>
      <c r="AI16">
        <v>124</v>
      </c>
      <c r="AJ16" s="8">
        <v>262</v>
      </c>
      <c r="AK16" s="7">
        <v>47.328244274809158</v>
      </c>
      <c r="AL16" s="4">
        <v>0.68623803000000005</v>
      </c>
      <c r="AM16" s="4">
        <v>0.53800064999999997</v>
      </c>
      <c r="AN16" s="7">
        <v>102</v>
      </c>
      <c r="AO16" s="4">
        <v>2.3297836900000002</v>
      </c>
      <c r="AP16" s="7">
        <v>257</v>
      </c>
      <c r="AQ16" s="7">
        <v>33</v>
      </c>
      <c r="AR16" s="7">
        <v>125</v>
      </c>
      <c r="AS16" s="4">
        <v>19</v>
      </c>
      <c r="AT16" s="4">
        <v>96</v>
      </c>
      <c r="AU16" s="7">
        <v>64</v>
      </c>
      <c r="AV16" s="7">
        <v>18</v>
      </c>
      <c r="AW16" s="7">
        <f t="shared" si="2"/>
        <v>6.5688579899805749E-3</v>
      </c>
      <c r="AX16" s="7">
        <f t="shared" si="3"/>
        <v>2.8239818693771032E-4</v>
      </c>
      <c r="AY16" s="7">
        <f t="shared" si="6"/>
        <v>3.1949698394847154E-3</v>
      </c>
      <c r="AZ16" s="7">
        <f t="shared" si="7"/>
        <v>1.373532037634778E-4</v>
      </c>
      <c r="BA16" s="7">
        <f t="shared" si="8"/>
        <v>2.4537368367242613E-3</v>
      </c>
      <c r="BB16" s="7">
        <f t="shared" si="9"/>
        <v>1.0548726049035094E-4</v>
      </c>
      <c r="BC16" s="7">
        <f t="shared" si="4"/>
        <v>1.6358245578161742E-3</v>
      </c>
      <c r="BD16" s="7">
        <f t="shared" si="5"/>
        <v>7.032484032690062E-5</v>
      </c>
    </row>
    <row r="17" spans="1:56" ht="14.5" x14ac:dyDescent="0.35">
      <c r="A17" s="7">
        <v>16</v>
      </c>
      <c r="B17" s="7">
        <v>8</v>
      </c>
      <c r="C17" s="7" t="s">
        <v>79</v>
      </c>
      <c r="D17" s="7" t="s">
        <v>38</v>
      </c>
      <c r="E17" s="7" t="s">
        <v>52</v>
      </c>
      <c r="F17" s="7" t="s">
        <v>40</v>
      </c>
      <c r="G17" s="7">
        <v>193</v>
      </c>
      <c r="H17" s="7">
        <v>14</v>
      </c>
      <c r="I17" s="7">
        <v>0</v>
      </c>
      <c r="J17" s="4">
        <v>0.11333333</v>
      </c>
      <c r="K17" s="4">
        <v>0.53846154000000002</v>
      </c>
      <c r="L17" s="4">
        <v>1.30769231</v>
      </c>
      <c r="M17" s="4">
        <v>1.7</v>
      </c>
      <c r="N17" s="4">
        <v>5.6666670000000003</v>
      </c>
      <c r="O17" s="7">
        <v>0.3</v>
      </c>
      <c r="P17" s="4">
        <v>3.3333330000000001</v>
      </c>
      <c r="Q17" s="4">
        <v>0.55233929999999998</v>
      </c>
      <c r="R17" s="4">
        <v>9.2157250699999995</v>
      </c>
      <c r="S17" s="4">
        <v>0.58716562000000005</v>
      </c>
      <c r="T17" s="4">
        <v>4.2615857000000004</v>
      </c>
      <c r="U17" s="4">
        <v>3.7766758399999998</v>
      </c>
      <c r="V17" s="4">
        <v>0.57048852999999999</v>
      </c>
      <c r="W17" s="7">
        <v>294</v>
      </c>
      <c r="X17" s="2">
        <v>27</v>
      </c>
      <c r="Y17" s="2">
        <v>62207</v>
      </c>
      <c r="Z17" s="2">
        <f>62192/0.032</f>
        <v>1943500</v>
      </c>
      <c r="AA17" s="7">
        <f t="shared" si="0"/>
        <v>4.7261562203610528E-3</v>
      </c>
      <c r="AB17" s="7">
        <f t="shared" si="1"/>
        <v>1.5127347568819142E-4</v>
      </c>
      <c r="AC17">
        <v>50</v>
      </c>
      <c r="AD17">
        <v>97.25</v>
      </c>
      <c r="AE17" s="7">
        <v>51.413881748071979</v>
      </c>
      <c r="AF17" s="7">
        <v>15</v>
      </c>
      <c r="AG17" s="8">
        <v>15</v>
      </c>
      <c r="AH17" s="7">
        <v>100</v>
      </c>
      <c r="AI17">
        <v>85</v>
      </c>
      <c r="AJ17" s="8">
        <v>146.875</v>
      </c>
      <c r="AK17" s="7">
        <v>57.87234042553191</v>
      </c>
      <c r="AL17" s="4">
        <v>0.72958944000000003</v>
      </c>
      <c r="AM17" s="4">
        <v>0.52464140999999997</v>
      </c>
      <c r="AN17" s="7">
        <v>65</v>
      </c>
      <c r="AO17" s="4">
        <v>2.5223605999999998</v>
      </c>
      <c r="AP17" s="7">
        <v>96</v>
      </c>
      <c r="AQ17" s="7">
        <v>18</v>
      </c>
      <c r="AR17" s="7">
        <v>120</v>
      </c>
      <c r="AS17" s="4">
        <v>14</v>
      </c>
      <c r="AT17" s="4">
        <v>29</v>
      </c>
      <c r="AU17" s="7">
        <v>42</v>
      </c>
      <c r="AV17" s="7">
        <v>9</v>
      </c>
      <c r="AW17" s="7">
        <f t="shared" si="2"/>
        <v>1.5432346841995274E-3</v>
      </c>
      <c r="AX17" s="7">
        <f t="shared" si="3"/>
        <v>4.9395420632878826E-5</v>
      </c>
      <c r="AY17" s="7">
        <f t="shared" si="6"/>
        <v>1.9290433552494092E-3</v>
      </c>
      <c r="AZ17" s="7">
        <f t="shared" si="7"/>
        <v>6.1744275791098533E-5</v>
      </c>
      <c r="BA17" s="7">
        <f t="shared" si="8"/>
        <v>4.6618547751860721E-4</v>
      </c>
      <c r="BB17" s="7">
        <f t="shared" si="9"/>
        <v>1.4921533316182145E-5</v>
      </c>
      <c r="BC17" s="7">
        <f t="shared" si="4"/>
        <v>6.7516517433729322E-4</v>
      </c>
      <c r="BD17" s="7">
        <f t="shared" si="5"/>
        <v>2.1610496526884487E-5</v>
      </c>
    </row>
    <row r="18" spans="1:56" ht="14.5" x14ac:dyDescent="0.35">
      <c r="A18" s="7">
        <v>17</v>
      </c>
      <c r="B18" s="7">
        <v>14</v>
      </c>
      <c r="C18" s="7" t="s">
        <v>79</v>
      </c>
      <c r="D18" s="7" t="s">
        <v>38</v>
      </c>
      <c r="E18" s="7" t="s">
        <v>53</v>
      </c>
      <c r="F18" s="7" t="s">
        <v>40</v>
      </c>
      <c r="G18" s="7">
        <v>170</v>
      </c>
      <c r="H18" s="7">
        <v>14</v>
      </c>
      <c r="I18" s="7">
        <v>0</v>
      </c>
      <c r="J18" s="4">
        <v>7.1794869999999997E-2</v>
      </c>
      <c r="K18" s="4">
        <v>0.51162790999999996</v>
      </c>
      <c r="L18" s="4">
        <v>1.13953488</v>
      </c>
      <c r="M18" s="4">
        <v>1.507692</v>
      </c>
      <c r="N18" s="4">
        <v>4.6666670000000003</v>
      </c>
      <c r="O18" s="4">
        <v>0.3230769</v>
      </c>
      <c r="P18" s="4">
        <v>3.0952380000000002</v>
      </c>
      <c r="Q18" s="4">
        <v>0.55833306000000005</v>
      </c>
      <c r="R18" s="4">
        <v>6.0474986599999996</v>
      </c>
      <c r="S18" s="4">
        <v>0.51779297000000002</v>
      </c>
      <c r="T18" s="4">
        <v>4.9132146900000002</v>
      </c>
      <c r="U18" s="4">
        <v>3.7747035900000001</v>
      </c>
      <c r="V18" s="4">
        <v>0.52289109</v>
      </c>
      <c r="W18" s="7">
        <v>303</v>
      </c>
      <c r="X18" s="2">
        <v>38</v>
      </c>
      <c r="Y18" s="2">
        <v>28272</v>
      </c>
      <c r="Z18" s="2">
        <f>20202/0.032</f>
        <v>631312.5</v>
      </c>
      <c r="AA18" s="7">
        <f t="shared" si="0"/>
        <v>1.0717317487266554E-2</v>
      </c>
      <c r="AB18" s="7">
        <f t="shared" si="1"/>
        <v>4.7995247995247996E-4</v>
      </c>
      <c r="AC18">
        <v>64</v>
      </c>
      <c r="AD18">
        <v>113.583333</v>
      </c>
      <c r="AE18" s="7">
        <v>56.346295102997203</v>
      </c>
      <c r="AF18" s="7">
        <v>21</v>
      </c>
      <c r="AG18" s="8">
        <v>28.5</v>
      </c>
      <c r="AH18" s="7">
        <v>73.68421052631578</v>
      </c>
      <c r="AI18">
        <v>97</v>
      </c>
      <c r="AJ18" s="8">
        <v>215</v>
      </c>
      <c r="AK18" s="7">
        <v>45.116279069767437</v>
      </c>
      <c r="AL18" s="4">
        <v>0.67956742000000003</v>
      </c>
      <c r="AM18" s="4">
        <v>0.52546718000000003</v>
      </c>
      <c r="AN18" s="7">
        <v>85</v>
      </c>
      <c r="AO18" s="4">
        <v>1.9291577799999999</v>
      </c>
      <c r="AP18" s="7">
        <v>161</v>
      </c>
      <c r="AQ18" s="7">
        <v>24</v>
      </c>
      <c r="AR18" s="7">
        <v>103</v>
      </c>
      <c r="AS18" s="4">
        <v>16</v>
      </c>
      <c r="AT18" s="4">
        <v>25</v>
      </c>
      <c r="AU18" s="7">
        <v>25</v>
      </c>
      <c r="AV18" s="7">
        <v>15</v>
      </c>
      <c r="AW18" s="7">
        <f t="shared" si="2"/>
        <v>5.6946802490096208E-3</v>
      </c>
      <c r="AX18" s="7">
        <f t="shared" si="3"/>
        <v>2.5502425502425504E-4</v>
      </c>
      <c r="AY18" s="7">
        <f t="shared" si="6"/>
        <v>3.6431805319750992E-3</v>
      </c>
      <c r="AZ18" s="7">
        <f t="shared" si="7"/>
        <v>1.6315216315216315E-4</v>
      </c>
      <c r="BA18" s="7">
        <f t="shared" si="8"/>
        <v>8.842671194114318E-4</v>
      </c>
      <c r="BB18" s="7">
        <f t="shared" si="9"/>
        <v>3.9600039600039597E-5</v>
      </c>
      <c r="BC18" s="7">
        <f t="shared" si="4"/>
        <v>8.842671194114318E-4</v>
      </c>
      <c r="BD18" s="7">
        <f t="shared" si="5"/>
        <v>3.9600039600039597E-5</v>
      </c>
    </row>
    <row r="19" spans="1:56" ht="14.5" x14ac:dyDescent="0.35">
      <c r="A19" s="7">
        <v>18</v>
      </c>
      <c r="B19" s="7">
        <v>9</v>
      </c>
      <c r="C19" s="7" t="s">
        <v>79</v>
      </c>
      <c r="D19" s="7" t="s">
        <v>35</v>
      </c>
      <c r="E19" s="7" t="s">
        <v>54</v>
      </c>
      <c r="F19" s="7" t="s">
        <v>40</v>
      </c>
      <c r="G19" s="7">
        <v>189</v>
      </c>
      <c r="H19" s="7">
        <v>14</v>
      </c>
      <c r="I19" s="7">
        <v>280083</v>
      </c>
      <c r="J19" s="4">
        <v>0.12988651000000001</v>
      </c>
      <c r="K19" s="4">
        <v>0.64864865000000005</v>
      </c>
      <c r="L19" s="4">
        <v>1.3918918899999999</v>
      </c>
      <c r="M19" s="4">
        <v>1.6885250000000001</v>
      </c>
      <c r="N19" s="4">
        <v>7.9230770000000001</v>
      </c>
      <c r="O19" s="4">
        <v>0.21311479999999999</v>
      </c>
      <c r="P19" s="4">
        <v>4.6923079999999997</v>
      </c>
      <c r="Q19" s="4">
        <v>0.53756864999999998</v>
      </c>
      <c r="R19" s="4">
        <v>22.534073729999999</v>
      </c>
      <c r="S19" s="4">
        <v>0.28182525000000003</v>
      </c>
      <c r="T19" s="4">
        <v>4.1525770900000003</v>
      </c>
      <c r="U19" s="4">
        <v>3.71067583</v>
      </c>
      <c r="V19" s="4">
        <v>0.55583793999999997</v>
      </c>
      <c r="W19" s="7">
        <v>451</v>
      </c>
      <c r="X19" s="2">
        <v>27</v>
      </c>
      <c r="Y19" s="2">
        <v>52606</v>
      </c>
      <c r="Z19" s="2">
        <f>52596/0.032</f>
        <v>1643625</v>
      </c>
      <c r="AA19" s="7">
        <f t="shared" si="0"/>
        <v>8.5731665589476487E-3</v>
      </c>
      <c r="AB19" s="7">
        <f t="shared" si="1"/>
        <v>2.7439348999923948E-4</v>
      </c>
      <c r="AC19">
        <v>61</v>
      </c>
      <c r="AD19">
        <v>90.545455000000004</v>
      </c>
      <c r="AE19" s="4">
        <v>67.369477573446389</v>
      </c>
      <c r="AF19" s="4">
        <v>13</v>
      </c>
      <c r="AG19" s="8">
        <v>14</v>
      </c>
      <c r="AH19" s="4">
        <v>92.857142857142861</v>
      </c>
      <c r="AI19">
        <v>104</v>
      </c>
      <c r="AJ19" s="8">
        <v>213.2</v>
      </c>
      <c r="AK19" s="4">
        <v>48.780487804878057</v>
      </c>
      <c r="AL19" s="4">
        <v>0.79314021999999995</v>
      </c>
      <c r="AM19" s="4">
        <v>0.52516437000000005</v>
      </c>
      <c r="AN19" s="7">
        <v>74</v>
      </c>
      <c r="AO19" s="4">
        <v>2.0336181199999999</v>
      </c>
      <c r="AP19" s="7">
        <v>212</v>
      </c>
      <c r="AQ19" s="7">
        <v>16</v>
      </c>
      <c r="AR19" s="7">
        <v>172</v>
      </c>
      <c r="AS19" s="4">
        <v>19</v>
      </c>
      <c r="AT19" s="4">
        <v>36</v>
      </c>
      <c r="AU19" s="7">
        <v>48</v>
      </c>
      <c r="AV19" s="7">
        <v>17</v>
      </c>
      <c r="AW19" s="7">
        <f t="shared" si="2"/>
        <v>4.0299585598600916E-3</v>
      </c>
      <c r="AX19" s="7">
        <f t="shared" si="3"/>
        <v>1.2898319263822343E-4</v>
      </c>
      <c r="AY19" s="7">
        <f t="shared" si="6"/>
        <v>3.2695890202638482E-3</v>
      </c>
      <c r="AZ19" s="7">
        <f t="shared" si="7"/>
        <v>1.046467411970492E-4</v>
      </c>
      <c r="BA19" s="7">
        <f t="shared" si="8"/>
        <v>6.8433258563661945E-4</v>
      </c>
      <c r="BB19" s="7">
        <f t="shared" si="9"/>
        <v>2.1902806297056809E-5</v>
      </c>
      <c r="BC19" s="7">
        <f t="shared" si="4"/>
        <v>9.1244344751549252E-4</v>
      </c>
      <c r="BD19" s="7">
        <f t="shared" si="5"/>
        <v>2.9203741729409082E-5</v>
      </c>
    </row>
    <row r="20" spans="1:56" ht="14.5" x14ac:dyDescent="0.35">
      <c r="A20" s="7">
        <v>19</v>
      </c>
      <c r="B20" s="7">
        <v>18</v>
      </c>
      <c r="C20" s="7" t="s">
        <v>79</v>
      </c>
      <c r="D20" s="7" t="s">
        <v>35</v>
      </c>
      <c r="E20" s="7" t="s">
        <v>55</v>
      </c>
      <c r="F20" s="7" t="s">
        <v>40</v>
      </c>
      <c r="G20" s="7">
        <v>195</v>
      </c>
      <c r="H20" s="7">
        <v>14</v>
      </c>
      <c r="I20" s="7">
        <v>75153</v>
      </c>
      <c r="J20" s="4">
        <v>7.4626869999999998E-2</v>
      </c>
      <c r="K20" s="4">
        <v>0.54022988999999999</v>
      </c>
      <c r="L20" s="4">
        <v>1.1494252899999999</v>
      </c>
      <c r="M20" s="4">
        <v>1.492537</v>
      </c>
      <c r="N20" s="4">
        <v>5</v>
      </c>
      <c r="O20" s="4">
        <v>0.29850749999999998</v>
      </c>
      <c r="P20" s="4">
        <v>3.35</v>
      </c>
      <c r="Q20" s="4">
        <v>0.62801781000000001</v>
      </c>
      <c r="R20" s="4">
        <v>11.29345483</v>
      </c>
      <c r="S20" s="4">
        <v>0.31285390000000002</v>
      </c>
      <c r="T20" s="4">
        <v>2.5678116000000002</v>
      </c>
      <c r="U20" s="4">
        <v>3.1138296799999998</v>
      </c>
      <c r="V20" s="4">
        <v>0.43245082000000001</v>
      </c>
      <c r="W20" s="7">
        <v>502</v>
      </c>
      <c r="X20" s="2">
        <v>33</v>
      </c>
      <c r="Y20" s="1">
        <v>10004</v>
      </c>
      <c r="Z20" s="1">
        <f>14102/0.032</f>
        <v>440687.5</v>
      </c>
      <c r="AA20" s="7">
        <f t="shared" si="0"/>
        <v>5.0179928028788484E-2</v>
      </c>
      <c r="AB20" s="7">
        <f t="shared" si="1"/>
        <v>1.1391292015316976E-3</v>
      </c>
      <c r="AC20">
        <v>67</v>
      </c>
      <c r="AD20">
        <v>107.07143000000001</v>
      </c>
      <c r="AE20" s="4">
        <v>62.575049198464981</v>
      </c>
      <c r="AF20" s="4">
        <v>20</v>
      </c>
      <c r="AG20" s="8">
        <v>21.5</v>
      </c>
      <c r="AH20" s="4">
        <v>93.023255813953483</v>
      </c>
      <c r="AI20">
        <v>100</v>
      </c>
      <c r="AJ20" s="8">
        <v>205.05556000000001</v>
      </c>
      <c r="AK20" s="4">
        <v>48.767270685076767</v>
      </c>
      <c r="AL20" s="4">
        <v>0.72979590000000005</v>
      </c>
      <c r="AM20" s="4">
        <v>0.50480849999999999</v>
      </c>
      <c r="AN20" s="7">
        <v>87</v>
      </c>
      <c r="AO20" s="4">
        <v>1.97379291</v>
      </c>
      <c r="AP20" s="7">
        <v>164</v>
      </c>
      <c r="AQ20" s="7">
        <v>24</v>
      </c>
      <c r="AR20" s="7">
        <v>285</v>
      </c>
      <c r="AS20" s="4">
        <v>22</v>
      </c>
      <c r="AT20" s="4">
        <v>236</v>
      </c>
      <c r="AU20" s="7">
        <v>24</v>
      </c>
      <c r="AV20" s="7">
        <v>13</v>
      </c>
      <c r="AW20" s="7">
        <f t="shared" si="2"/>
        <v>1.6393442622950821E-2</v>
      </c>
      <c r="AX20" s="7">
        <f t="shared" si="3"/>
        <v>3.72145794922706E-4</v>
      </c>
      <c r="AY20" s="7">
        <f t="shared" si="6"/>
        <v>2.8488604558176728E-2</v>
      </c>
      <c r="AZ20" s="7">
        <f t="shared" si="7"/>
        <v>6.4671677776201959E-4</v>
      </c>
      <c r="BA20" s="7">
        <f t="shared" si="8"/>
        <v>2.3590563774490203E-2</v>
      </c>
      <c r="BB20" s="7">
        <f t="shared" si="9"/>
        <v>5.3552687562047937E-4</v>
      </c>
      <c r="BC20" s="7">
        <f t="shared" si="4"/>
        <v>2.3990403838464614E-3</v>
      </c>
      <c r="BD20" s="7">
        <f t="shared" si="5"/>
        <v>5.4460360232591122E-5</v>
      </c>
    </row>
    <row r="21" spans="1:56" ht="14.5" x14ac:dyDescent="0.35">
      <c r="A21" s="7">
        <v>20</v>
      </c>
      <c r="B21" s="7">
        <v>16</v>
      </c>
      <c r="C21" s="7" t="s">
        <v>79</v>
      </c>
      <c r="D21" s="7" t="s">
        <v>67</v>
      </c>
      <c r="E21" s="7" t="s">
        <v>71</v>
      </c>
      <c r="F21" s="7" t="s">
        <v>40</v>
      </c>
      <c r="G21" s="7">
        <v>191</v>
      </c>
      <c r="H21" s="7">
        <v>14</v>
      </c>
      <c r="I21" s="7">
        <v>0</v>
      </c>
      <c r="J21" s="4">
        <v>6.7088607999999994E-2</v>
      </c>
      <c r="K21" s="4">
        <v>0.59595959600000004</v>
      </c>
      <c r="L21" s="4">
        <v>1.070707071</v>
      </c>
      <c r="M21" s="4">
        <v>1.341772</v>
      </c>
      <c r="N21" s="4">
        <v>5.3</v>
      </c>
      <c r="O21" s="4">
        <v>0.25316460000000002</v>
      </c>
      <c r="P21" s="4">
        <v>3.95</v>
      </c>
      <c r="Q21" s="4">
        <v>0.61330168500000004</v>
      </c>
      <c r="R21" s="4">
        <v>5.7780904209999999</v>
      </c>
      <c r="S21" s="4">
        <v>0.57140008499999995</v>
      </c>
      <c r="T21" s="4">
        <v>5.0330834869999999</v>
      </c>
      <c r="U21" s="4">
        <v>3.8782455640000002</v>
      </c>
      <c r="V21" s="4">
        <v>0.52656493100000001</v>
      </c>
      <c r="W21" s="7">
        <v>291</v>
      </c>
      <c r="X21" s="2">
        <v>33</v>
      </c>
      <c r="Y21" s="2">
        <v>42172</v>
      </c>
      <c r="Z21" s="2">
        <f>49172/0.032</f>
        <v>1536625</v>
      </c>
      <c r="AA21" s="7">
        <f t="shared" si="0"/>
        <v>6.9003130038888362E-3</v>
      </c>
      <c r="AB21" s="7">
        <f t="shared" si="1"/>
        <v>1.8937606768079394E-4</v>
      </c>
      <c r="AC21">
        <v>79</v>
      </c>
      <c r="AD21">
        <v>158.615385</v>
      </c>
      <c r="AE21" s="4">
        <v>49.806013458278336</v>
      </c>
      <c r="AF21" s="4">
        <v>20</v>
      </c>
      <c r="AG21" s="8">
        <v>25</v>
      </c>
      <c r="AH21" s="4">
        <v>80</v>
      </c>
      <c r="AI21">
        <v>106</v>
      </c>
      <c r="AJ21" s="8">
        <v>302.615385</v>
      </c>
      <c r="AK21" s="4">
        <v>35.027961317961406</v>
      </c>
      <c r="AL21" s="4">
        <v>0.693070038</v>
      </c>
      <c r="AM21" s="4">
        <v>0.496214033</v>
      </c>
      <c r="AN21" s="7">
        <v>99</v>
      </c>
      <c r="AO21" s="4">
        <v>1.862039005</v>
      </c>
      <c r="AP21" s="7">
        <v>189</v>
      </c>
      <c r="AQ21" s="7">
        <v>27</v>
      </c>
      <c r="AR21" s="7">
        <v>225</v>
      </c>
      <c r="AS21" s="4">
        <v>14</v>
      </c>
      <c r="AT21" s="4">
        <v>71</v>
      </c>
      <c r="AU21" s="7">
        <v>29</v>
      </c>
      <c r="AV21" s="7">
        <v>14</v>
      </c>
      <c r="AW21" s="7">
        <f t="shared" si="2"/>
        <v>4.4816465901546046E-3</v>
      </c>
      <c r="AX21" s="7">
        <f t="shared" si="3"/>
        <v>1.229968274627837E-4</v>
      </c>
      <c r="AY21" s="7">
        <f t="shared" si="6"/>
        <v>5.335293559707863E-3</v>
      </c>
      <c r="AZ21" s="7">
        <f t="shared" si="7"/>
        <v>1.4642479459855203E-4</v>
      </c>
      <c r="BA21" s="7">
        <f t="shared" si="8"/>
        <v>1.6835815232855923E-3</v>
      </c>
      <c r="BB21" s="7">
        <f t="shared" si="9"/>
        <v>4.6205157406654194E-5</v>
      </c>
      <c r="BC21" s="7">
        <f t="shared" si="4"/>
        <v>6.8766005880679124E-4</v>
      </c>
      <c r="BD21" s="7">
        <f t="shared" si="5"/>
        <v>1.8872529081591149E-5</v>
      </c>
    </row>
    <row r="22" spans="1:56" ht="14.5" x14ac:dyDescent="0.35">
      <c r="A22" s="7">
        <v>21</v>
      </c>
      <c r="B22" s="7">
        <v>15</v>
      </c>
      <c r="C22" s="7" t="s">
        <v>79</v>
      </c>
      <c r="D22" s="7" t="s">
        <v>35</v>
      </c>
      <c r="E22" s="7" t="s">
        <v>56</v>
      </c>
      <c r="F22" s="7" t="s">
        <v>40</v>
      </c>
      <c r="G22" s="7">
        <v>40</v>
      </c>
      <c r="H22" s="7">
        <v>2</v>
      </c>
      <c r="I22" s="7">
        <v>86423</v>
      </c>
      <c r="J22" s="4">
        <v>9.7336069999999997E-2</v>
      </c>
      <c r="K22" s="4">
        <v>0.58441558000000005</v>
      </c>
      <c r="L22" s="4">
        <v>1.2337662300000001</v>
      </c>
      <c r="M22" s="4">
        <v>1.557377</v>
      </c>
      <c r="N22" s="4">
        <v>5.9375</v>
      </c>
      <c r="O22" s="4">
        <v>0.2622951</v>
      </c>
      <c r="P22" s="4">
        <v>3.8125</v>
      </c>
      <c r="Q22" s="4">
        <v>0.66523763000000002</v>
      </c>
      <c r="R22" s="4">
        <v>10.791893050000001</v>
      </c>
      <c r="S22" s="4">
        <v>0.45663219999999999</v>
      </c>
      <c r="T22" s="4">
        <v>2.8048719000000002</v>
      </c>
      <c r="U22" s="4">
        <v>3.17476504</v>
      </c>
      <c r="V22" s="4">
        <v>0.46121628999999997</v>
      </c>
      <c r="W22" s="7">
        <v>451</v>
      </c>
      <c r="X22" s="2">
        <v>24</v>
      </c>
      <c r="Y22" s="2">
        <v>22184</v>
      </c>
      <c r="Z22" s="2">
        <f>221831/0.032</f>
        <v>6932218.75</v>
      </c>
      <c r="AA22" s="7">
        <f t="shared" si="0"/>
        <v>2.0329967544175983E-2</v>
      </c>
      <c r="AB22" s="7">
        <f t="shared" si="1"/>
        <v>6.5058535551839014E-5</v>
      </c>
      <c r="AC22">
        <v>61</v>
      </c>
      <c r="AD22">
        <v>97.909091000000004</v>
      </c>
      <c r="AE22" s="4">
        <v>62.302692606961287</v>
      </c>
      <c r="AF22" s="4">
        <v>16</v>
      </c>
      <c r="AG22" s="8">
        <v>15</v>
      </c>
      <c r="AH22" s="4">
        <v>100</v>
      </c>
      <c r="AI22">
        <v>95</v>
      </c>
      <c r="AJ22" s="8">
        <v>182.35293999999999</v>
      </c>
      <c r="AK22" s="4">
        <v>52.096774529656606</v>
      </c>
      <c r="AL22" s="4">
        <v>0.74932270000000001</v>
      </c>
      <c r="AM22" s="4">
        <v>0.51401671999999998</v>
      </c>
      <c r="AN22" s="7">
        <v>77</v>
      </c>
      <c r="AO22" s="4">
        <v>1.66862534</v>
      </c>
      <c r="AP22" s="7">
        <v>74</v>
      </c>
      <c r="AQ22" s="7">
        <v>22</v>
      </c>
      <c r="AR22" s="7">
        <v>134</v>
      </c>
      <c r="AS22" s="4">
        <v>27</v>
      </c>
      <c r="AT22" s="4">
        <v>145</v>
      </c>
      <c r="AU22" s="7">
        <v>52</v>
      </c>
      <c r="AV22" s="7">
        <v>21</v>
      </c>
      <c r="AW22" s="7">
        <f t="shared" si="2"/>
        <v>3.3357374684457267E-3</v>
      </c>
      <c r="AX22" s="7">
        <f t="shared" si="3"/>
        <v>1.0674792973029018E-5</v>
      </c>
      <c r="AY22" s="7">
        <f t="shared" si="6"/>
        <v>6.0403894698882075E-3</v>
      </c>
      <c r="AZ22" s="7">
        <f t="shared" si="7"/>
        <v>1.933003051872822E-5</v>
      </c>
      <c r="BA22" s="7">
        <f t="shared" si="8"/>
        <v>6.5362423368193296E-3</v>
      </c>
      <c r="BB22" s="7">
        <f t="shared" si="9"/>
        <v>2.0916824068773077E-5</v>
      </c>
      <c r="BC22" s="7">
        <f t="shared" si="4"/>
        <v>2.3440317345834838E-3</v>
      </c>
      <c r="BD22" s="7">
        <f t="shared" si="5"/>
        <v>7.50120587293931E-6</v>
      </c>
    </row>
    <row r="23" spans="1:56" x14ac:dyDescent="0.3">
      <c r="AS23" s="3"/>
      <c r="AT23" s="3"/>
    </row>
    <row r="24" spans="1:56" x14ac:dyDescent="0.3">
      <c r="AS24" s="3"/>
      <c r="AT24" s="3"/>
    </row>
    <row r="25" spans="1:56" x14ac:dyDescent="0.3">
      <c r="AS25" s="3"/>
      <c r="AT25" s="3"/>
    </row>
    <row r="26" spans="1:56" x14ac:dyDescent="0.3">
      <c r="AS26" s="3"/>
      <c r="AT26" s="3"/>
    </row>
    <row r="27" spans="1:56" x14ac:dyDescent="0.3">
      <c r="AS27" s="3"/>
      <c r="AT27" s="3"/>
    </row>
    <row r="28" spans="1:56" x14ac:dyDescent="0.3">
      <c r="AS28" s="3"/>
      <c r="AT28" s="3"/>
    </row>
    <row r="29" spans="1:56" x14ac:dyDescent="0.3">
      <c r="W29" s="5"/>
      <c r="X29" s="5"/>
      <c r="AS29" s="3"/>
      <c r="AT29" s="3"/>
    </row>
    <row r="30" spans="1:56" x14ac:dyDescent="0.3">
      <c r="AS30" s="3"/>
      <c r="AT30" s="3"/>
    </row>
    <row r="31" spans="1:56" x14ac:dyDescent="0.3">
      <c r="AS31" s="3"/>
      <c r="AT31" s="3"/>
    </row>
    <row r="32" spans="1:56" x14ac:dyDescent="0.3">
      <c r="AS32" s="3"/>
      <c r="AT32" s="3"/>
    </row>
    <row r="33" spans="23:46" x14ac:dyDescent="0.3">
      <c r="AS33" s="3"/>
      <c r="AT33" s="3"/>
    </row>
    <row r="34" spans="23:46" x14ac:dyDescent="0.3">
      <c r="Y34" s="5"/>
      <c r="Z34" s="5"/>
    </row>
    <row r="42" spans="23:46" x14ac:dyDescent="0.3">
      <c r="W42" s="5"/>
      <c r="X42" s="5"/>
    </row>
  </sheetData>
  <sortState xmlns:xlrd2="http://schemas.microsoft.com/office/spreadsheetml/2017/richdata2" ref="A2:BD22">
    <sortCondition ref="E2:E2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Maisie Brett</dc:creator>
  <cp:lastModifiedBy>Maisie Brett</cp:lastModifiedBy>
  <dcterms:created xsi:type="dcterms:W3CDTF">2023-09-27T12:55:02Z</dcterms:created>
  <dcterms:modified xsi:type="dcterms:W3CDTF">2023-12-28T15:11:10Z</dcterms:modified>
</cp:coreProperties>
</file>