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95" windowWidth="13065" windowHeight="6060"/>
  </bookViews>
  <sheets>
    <sheet name="INSTALAÇÕES" sheetId="1" r:id="rId1"/>
    <sheet name="CONTRATOS" sheetId="2" r:id="rId2"/>
    <sheet name="Sheet3" sheetId="3" r:id="rId3"/>
  </sheets>
  <externalReferences>
    <externalReference r:id="rId4"/>
  </externalReferences>
  <definedNames>
    <definedName name="_xlnm._FilterDatabase" localSheetId="0" hidden="1">INSTALAÇÕES!$A$2:$O$62</definedName>
    <definedName name="_xlnm._FilterDatabase" localSheetId="2" hidden="1">Sheet3!$A$2:$C$10</definedName>
  </definedNames>
  <calcPr calcId="124519"/>
</workbook>
</file>

<file path=xl/calcChain.xml><?xml version="1.0" encoding="utf-8"?>
<calcChain xmlns="http://schemas.openxmlformats.org/spreadsheetml/2006/main">
  <c r="F21" i="2"/>
  <c r="F15" l="1"/>
  <c r="F3" l="1"/>
  <c r="F25" l="1"/>
  <c r="F5" l="1"/>
  <c r="F4" l="1"/>
  <c r="F13" l="1"/>
  <c r="F12" l="1"/>
  <c r="F26" l="1"/>
  <c r="F20"/>
  <c r="F19" l="1"/>
  <c r="F11"/>
  <c r="F22"/>
  <c r="F9"/>
  <c r="F27"/>
  <c r="F7"/>
  <c r="F14"/>
  <c r="H21" l="1"/>
  <c r="H20"/>
  <c r="H19"/>
  <c r="H18"/>
  <c r="H17"/>
  <c r="H16"/>
  <c r="H15"/>
  <c r="H14"/>
  <c r="H13"/>
  <c r="H12"/>
  <c r="H11"/>
  <c r="H10"/>
  <c r="H9"/>
  <c r="H8"/>
  <c r="H7"/>
  <c r="H6"/>
  <c r="H5"/>
  <c r="H4"/>
  <c r="H3"/>
</calcChain>
</file>

<file path=xl/comments1.xml><?xml version="1.0" encoding="utf-8"?>
<comments xmlns="http://schemas.openxmlformats.org/spreadsheetml/2006/main">
  <authors>
    <author>FabioNicoDb</author>
  </authors>
  <commentList>
    <comment ref="O4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Cliente esta utilizando a Versão DOS do sistema, não possui mais atualização. Cliente não quer atualizar o sistema, o Vitor estava tentando fazer algo, para o cliente, porém até o momento sem sucesso.
O cliente tem um software desenvolvido pelo ALVARO e cliente não quer ficar com ele.
Entrei em contato dia 16/09 e o Anderson ficou de marcar uma visita no cliente para a Semana de 26 a 30/09 para verificar se conseguimos ajustar alguma coisa.
O Anderson com o Vitor estão acertando como proceder nesse caso.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FabioNicoDb:</t>
        </r>
        <r>
          <rPr>
            <sz val="9"/>
            <color indexed="81"/>
            <rFont val="Tahoma"/>
            <family val="2"/>
          </rPr>
          <t xml:space="preserve">
O Software não esta conseguindo fazer a importação dos dados, estamos apenas recebendo o arquivo.
Aguardando o software fazer os testes e atualizacao.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FabioNicoDb:</t>
        </r>
        <r>
          <rPr>
            <sz val="9"/>
            <color indexed="81"/>
            <rFont val="Tahoma"/>
            <family val="2"/>
          </rPr>
          <t xml:space="preserve">
Foi encaminha a ultima com os materiais conforme solitação do Sr.Jorge.
Estamos aguardando cliente.
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FabioNicoDb:</t>
        </r>
        <r>
          <rPr>
            <sz val="9"/>
            <color indexed="81"/>
            <rFont val="Tahoma"/>
            <family val="2"/>
          </rPr>
          <t xml:space="preserve">
A parte da TI já esta ok, apenas o cliente fez algumas solicitações que vamos depender de desenvolvimento da AR, porém essas alterações não estao no scopo do projeto.
Temos que negociar com o Vitor essa situação.
Problema nas linhas d resultado, aguardando vitor
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Foi instalado com sucesso, contato Dra.Leticia. Dia 27/09/2001
</t>
        </r>
      </text>
    </comment>
    <comment ref="O19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Foi enviada nossa tabela de exames para o cliente fazer o cadastro no sistema. Fizemos testes e estava ok.. Porem agora precisamos que o cliente faça o cadastro dos nossos exames para ficar 100% integrado.</t>
        </r>
      </text>
    </comment>
    <comment ref="O22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Enviado arquivo para a TCM - Conforme solicitação.</t>
        </r>
      </text>
    </comment>
    <comment ref="O34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Foram efetuadas diversas ligações, porem o cliente não permitiu a instalação. Em contato com o representante ele pediu para aguardar.</t>
        </r>
      </text>
    </comment>
    <comment ref="O35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Foram efetuadas diversas ligações, porem o cliente não permitiu a instalação. Em contato com o representante ele pediu para aguardar.</t>
        </r>
      </text>
    </comment>
    <comment ref="O39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Enviado arquivo para a TCM - Conforme solicitação.</t>
        </r>
      </text>
    </comment>
    <comment ref="O41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O Cliente precisa entrar em contato com a SIL para fazer a atualização do sistema.
</t>
        </r>
      </text>
    </comment>
  </commentList>
</comments>
</file>

<file path=xl/comments2.xml><?xml version="1.0" encoding="utf-8"?>
<comments xmlns="http://schemas.openxmlformats.org/spreadsheetml/2006/main">
  <authors>
    <author>FabioNicoDb</author>
  </authors>
  <commentList>
    <comment ref="O4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A Uniware não quer trabalhar com o Layout do Alvaro, pedimos para o Vitor passar o valor do novo desenvolvimento.
O Vitor passou que existem muitas informações que não temos hoje no sistema, e que ele não mudaria o sistema por essa integração.
Já foi pago o valor referente a aquisição do produto.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FabioNicoDb:</t>
        </r>
        <r>
          <rPr>
            <sz val="9"/>
            <color indexed="81"/>
            <rFont val="Tahoma"/>
            <family val="2"/>
          </rPr>
          <t xml:space="preserve">
Fizemos o contrato para 5 licencas, valor total 8.000.00
</t>
        </r>
      </text>
    </comment>
    <comment ref="O6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Esse sistema não esta instalado em nenhum cliente - existe uma espectativa de instalação em 1 cliente apenas, mas que ele ainda nem fechou o contrado de instalação do sistema.
O Hilario ficou de ligar e falar com o cliente, para esse cliente no momento apenas o DBFACIL pode ser instalado.</t>
        </r>
      </text>
    </comment>
    <comment ref="O7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Foi fechado um contrato.
Instalação Valor Original 1800,00
com desconto 1200,00
Mensal original 250,00
com desconto 80,00</t>
        </r>
      </text>
    </comment>
    <comment ref="O9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Foram adquiridas 5 licenças de uso.
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não consegui falar com o Sr.Mangualde
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Negociação por pacote.
Já foram adquiridos 10 licenças com desconto, integral apenas ficando a manutenção mensal.
Valor mensal por pacote de cliente:
de 1 a 10 laboratórios R$ 1.800,00</t>
        </r>
      </text>
    </comment>
    <comment ref="O14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Fechado o contrato, aquisição por pacote de 10 instalações com pgto a vista no valor de  R$10.000,00.
Na proposta não existe valor mensal.
</t>
        </r>
      </text>
    </comment>
    <comment ref="O24" authorId="0">
      <text>
        <r>
          <rPr>
            <b/>
            <sz val="9"/>
            <color indexed="81"/>
            <rFont val="Tahoma"/>
            <charset val="1"/>
          </rPr>
          <t>FabioNicoDb:</t>
        </r>
        <r>
          <rPr>
            <sz val="9"/>
            <color indexed="81"/>
            <rFont val="Tahoma"/>
            <charset val="1"/>
          </rPr>
          <t xml:space="preserve">
20 dias para desenvolvimento a partir do dia 20/09, será cobrado após o primeiro cliente dar um OK para o serviço contratado.</t>
        </r>
      </text>
    </comment>
  </commentList>
</comments>
</file>

<file path=xl/sharedStrings.xml><?xml version="1.0" encoding="utf-8"?>
<sst xmlns="http://schemas.openxmlformats.org/spreadsheetml/2006/main" count="524" uniqueCount="308">
  <si>
    <t>CLIENTE</t>
  </si>
  <si>
    <t>SOFTWARE</t>
  </si>
  <si>
    <t>REPRESENTANTE</t>
  </si>
  <si>
    <t>CONTATO</t>
  </si>
  <si>
    <t>BITLAB</t>
  </si>
  <si>
    <t>ANDERSON</t>
  </si>
  <si>
    <t>LARISSA</t>
  </si>
  <si>
    <t>ESMERALDA</t>
  </si>
  <si>
    <t>JALIS</t>
  </si>
  <si>
    <t>FABIO</t>
  </si>
  <si>
    <t>FALTA A IMPORTAÇÃO PARA O JALIS</t>
  </si>
  <si>
    <t>MARKO</t>
  </si>
  <si>
    <t>KARYON / BIOSLAB</t>
  </si>
  <si>
    <t>ENVIADO NOVO ARQUIVO AGUARDANDO ATUALIZAÇÃO DO CLIENTE</t>
  </si>
  <si>
    <t>SHIFT</t>
  </si>
  <si>
    <t>ROGERIO</t>
  </si>
  <si>
    <t>DR.FLAVIO</t>
  </si>
  <si>
    <t>EDUARDO</t>
  </si>
  <si>
    <t>BATSCHAUER</t>
  </si>
  <si>
    <t>PENDENCIA</t>
  </si>
  <si>
    <t>CDL PAULINA</t>
  </si>
  <si>
    <t>UNIWARE</t>
  </si>
  <si>
    <t>HILARIO</t>
  </si>
  <si>
    <t>DRA.ERICA</t>
  </si>
  <si>
    <t>HEMODIAG</t>
  </si>
  <si>
    <t>X-CLINIC</t>
  </si>
  <si>
    <t>CML VINHEDO</t>
  </si>
  <si>
    <t>PREV. FAT.</t>
  </si>
  <si>
    <t>OBSERVAÇÃO</t>
  </si>
  <si>
    <t>TI</t>
  </si>
  <si>
    <t>CUSTO</t>
  </si>
  <si>
    <t>zero</t>
  </si>
  <si>
    <t>C. MÊS</t>
  </si>
  <si>
    <t>v.único</t>
  </si>
  <si>
    <t>DIRCEU DAL PINO BAURU</t>
  </si>
  <si>
    <t>CRIASOFT</t>
  </si>
  <si>
    <t>BETO</t>
  </si>
  <si>
    <t>PLERES</t>
  </si>
  <si>
    <t>LABORATORIO MERISIO</t>
  </si>
  <si>
    <t>VOZZA</t>
  </si>
  <si>
    <t>BIOCLINICA JUNDIAI</t>
  </si>
  <si>
    <t>LABCLINICAS</t>
  </si>
  <si>
    <t>HOTSOFT</t>
  </si>
  <si>
    <t>MONTE SINAI</t>
  </si>
  <si>
    <t>CONTROLE DE ANDAMENTO DAS INTEGRAÇÕES</t>
  </si>
  <si>
    <t>Cliente</t>
  </si>
  <si>
    <t>Software</t>
  </si>
  <si>
    <t>Técnica(DB)</t>
  </si>
  <si>
    <t>TI (DB)</t>
  </si>
  <si>
    <t>AR</t>
  </si>
  <si>
    <t>Fat.Realizado</t>
  </si>
  <si>
    <t>DT.INSTALAÇÃO</t>
  </si>
  <si>
    <t>Empresa</t>
  </si>
  <si>
    <t>Status</t>
  </si>
  <si>
    <t>Contato</t>
  </si>
  <si>
    <t>Telefone</t>
  </si>
  <si>
    <t>Email</t>
  </si>
  <si>
    <t>Aquisição</t>
  </si>
  <si>
    <t>Mensal</t>
  </si>
  <si>
    <t>Aquisição por pacote</t>
  </si>
  <si>
    <t>Observação</t>
  </si>
  <si>
    <t>Jalis - Thread Sistemas</t>
  </si>
  <si>
    <t>Custo Zero</t>
  </si>
  <si>
    <t>Junior</t>
  </si>
  <si>
    <t>Uniware</t>
  </si>
  <si>
    <t>Valor único</t>
  </si>
  <si>
    <t>Claudio</t>
  </si>
  <si>
    <t>(43) 3336-8556</t>
  </si>
  <si>
    <t>Medical System / X-Clinic</t>
  </si>
  <si>
    <t>Pendente</t>
  </si>
  <si>
    <t>AGSI</t>
  </si>
  <si>
    <t>Jacqueline</t>
  </si>
  <si>
    <t>agsi@agsistemas.com.br</t>
  </si>
  <si>
    <t>Digital Med (Pleres)</t>
  </si>
  <si>
    <t>Custo por Cliente</t>
  </si>
  <si>
    <t>Mariani / Ivan</t>
  </si>
  <si>
    <t>(11) 3266-4077</t>
  </si>
  <si>
    <t>valor por cliente</t>
  </si>
  <si>
    <t>Tasy</t>
  </si>
  <si>
    <t>Criasoft</t>
  </si>
  <si>
    <t>Paulo</t>
  </si>
  <si>
    <t>(11) 2614-8884</t>
  </si>
  <si>
    <t>guacyra@criasoft.com.br</t>
  </si>
  <si>
    <t>Nefrodata</t>
  </si>
  <si>
    <t>Mangualde</t>
  </si>
  <si>
    <t>(37) 2102-5532</t>
  </si>
  <si>
    <t>nefro@nefrodata.com.br</t>
  </si>
  <si>
    <t>Sil</t>
  </si>
  <si>
    <t>Alexandre</t>
  </si>
  <si>
    <t>(15) 3233-5574</t>
  </si>
  <si>
    <t>comercial@setorinformatica.com.br</t>
  </si>
  <si>
    <t>EM NEGOCIAÇÃO SR.ALEXANDRE</t>
  </si>
  <si>
    <t>Shift</t>
  </si>
  <si>
    <t>Rodolpho</t>
  </si>
  <si>
    <t>(17) 2136-1590</t>
  </si>
  <si>
    <t>Richardson</t>
  </si>
  <si>
    <t>(44) 3302-4455</t>
  </si>
  <si>
    <t>richardson@labplus.com.br</t>
  </si>
  <si>
    <t>Esmeralda / TCM</t>
  </si>
  <si>
    <t>Wagner</t>
  </si>
  <si>
    <t>Concent</t>
  </si>
  <si>
    <t>Guilherme</t>
  </si>
  <si>
    <t>jmenotti@concentsistemas.com.br</t>
  </si>
  <si>
    <t>Não existe cobrança, apenas configuração do sistema pelo cliente</t>
  </si>
  <si>
    <t>SEO</t>
  </si>
  <si>
    <t>Jairo</t>
  </si>
  <si>
    <t>(48) 3434-4275</t>
  </si>
  <si>
    <t>jairo@seo.com.br</t>
  </si>
  <si>
    <t>AGUARDANDO RETORNO</t>
  </si>
  <si>
    <t>HEMOTYPE</t>
  </si>
  <si>
    <t>SLG - msdos</t>
  </si>
  <si>
    <t>ISLAB</t>
  </si>
  <si>
    <t>isair</t>
  </si>
  <si>
    <t>(49) 3225-2015</t>
  </si>
  <si>
    <t>isair@infoartesofware.com.br</t>
  </si>
  <si>
    <t>Se o cliente utilizar apenas o DB já esta ok / para usar outros apoios após final de agosto</t>
  </si>
  <si>
    <t>LabClinic</t>
  </si>
  <si>
    <t>Fabiano/Flavio</t>
  </si>
  <si>
    <t>(47) 3419-1500</t>
  </si>
  <si>
    <t xml:space="preserve">Não tem custo.. O cliente precisa entrar em contato </t>
  </si>
  <si>
    <t>BiosLab / Karyon</t>
  </si>
  <si>
    <t>Vai instalar no cliente dia 10 / Não falou de valores.</t>
  </si>
  <si>
    <t>Fernando</t>
  </si>
  <si>
    <t xml:space="preserve">(54) 9142-5202  </t>
  </si>
  <si>
    <t>fsonda@agilework.com.br</t>
  </si>
  <si>
    <t>CLIENTE ENTRAR EM CONTATO COM O FORNECEDOR</t>
  </si>
  <si>
    <t>Scola</t>
  </si>
  <si>
    <t>Eduardo</t>
  </si>
  <si>
    <t xml:space="preserve">(51) 3026-4655  </t>
  </si>
  <si>
    <t>suporte@proditec.com.br</t>
  </si>
  <si>
    <t>EC7</t>
  </si>
  <si>
    <t>carlos@ec7.com.br</t>
  </si>
  <si>
    <t>Germed</t>
  </si>
  <si>
    <t>Carlos Eduardo</t>
  </si>
  <si>
    <t>Basta o cliente entrar em contato com o fornecedor</t>
  </si>
  <si>
    <t>Sisplam</t>
  </si>
  <si>
    <t>Gilberto</t>
  </si>
  <si>
    <t>CONTATOS E EMPRESAS QUE ESTAMOS NEGOCIANDO OU EM NEGOCIAÇÃO</t>
  </si>
  <si>
    <t>Pode utilizar o ALVARO já no sistema / Vai colocar nosso link a partir de outubro nova versao</t>
  </si>
  <si>
    <t>GERMED</t>
  </si>
  <si>
    <t>MICROLAB</t>
  </si>
  <si>
    <t>SAMUEL PESSOA</t>
  </si>
  <si>
    <t>STA RITA - 1783</t>
  </si>
  <si>
    <t>SCCHELL E SCHELL - 6301</t>
  </si>
  <si>
    <t>PACHECO - 308</t>
  </si>
  <si>
    <t>B &amp; B -11612</t>
  </si>
  <si>
    <t>SALDANHA - 377</t>
  </si>
  <si>
    <t>BIOLAB - 4717</t>
  </si>
  <si>
    <t>CEPAC - 11251</t>
  </si>
  <si>
    <t>LABORVIDA 10678</t>
  </si>
  <si>
    <t>LABCLINIC</t>
  </si>
  <si>
    <t>Tot.Contratos</t>
  </si>
  <si>
    <t>20 dias para desenvolvimento</t>
  </si>
  <si>
    <t>contrato fechado</t>
  </si>
  <si>
    <t>ok</t>
  </si>
  <si>
    <t>Contrato</t>
  </si>
  <si>
    <t>BIOLABOR / GOBBI 11662</t>
  </si>
  <si>
    <t>ID</t>
  </si>
  <si>
    <t>(48) 3334-8877</t>
  </si>
  <si>
    <t>(44) 3031-2552</t>
  </si>
  <si>
    <t>suporte@thread.com.br</t>
  </si>
  <si>
    <t>Problemas apenas na importação do arquivo</t>
  </si>
  <si>
    <t>Nuno / Felipe</t>
  </si>
  <si>
    <t>Cli.Estimados</t>
  </si>
  <si>
    <t>Fat.Estimado</t>
  </si>
  <si>
    <t>mariani@digitalmed.com.br</t>
  </si>
  <si>
    <t>Passou o valor direto para o cliente q não aceitou ainda</t>
  </si>
  <si>
    <t>EXATAS - 232</t>
  </si>
  <si>
    <t>CENTRAL - 306</t>
  </si>
  <si>
    <t>AGILE / SONDA</t>
  </si>
  <si>
    <t>ALEX</t>
  </si>
  <si>
    <t>PASTEUR - 11731</t>
  </si>
  <si>
    <t>SIL</t>
  </si>
  <si>
    <t>pagamento de 12.000 para toda a carteira atual e futura</t>
  </si>
  <si>
    <t>Custo de aquisicao em pacote de 5 unidades.</t>
  </si>
  <si>
    <t>STA CASA DE FERNANDOPOLIS - 10697</t>
  </si>
  <si>
    <t>SOLICITAÇÃO</t>
  </si>
  <si>
    <t>LEMOS</t>
  </si>
  <si>
    <t>Aguardando instalalação de maquina em linux</t>
  </si>
  <si>
    <t>CENTRO CLINICO GAUCHO - 11791</t>
  </si>
  <si>
    <t>Sonda / AGILE</t>
  </si>
  <si>
    <t>SÃO LUCAS DE DRACENA</t>
  </si>
  <si>
    <t>SISPLAM</t>
  </si>
  <si>
    <t>RAFAEL</t>
  </si>
  <si>
    <t>Conversado com o Sr.Mangualde dia 21/09</t>
  </si>
  <si>
    <t xml:space="preserve">laboratorio IBS de Itapetininga </t>
  </si>
  <si>
    <t>Lab. São Lucas - 2593</t>
  </si>
  <si>
    <t>FLEMING - 6186</t>
  </si>
  <si>
    <t>BIOLAG - 4308</t>
  </si>
  <si>
    <t>SUGISAWA - 9397</t>
  </si>
  <si>
    <t>LAB.BRASIL - 4338</t>
  </si>
  <si>
    <t>ARARUAMA - 233</t>
  </si>
  <si>
    <t>SID LABORATORIO CENTRO DE DIAGN E IMAGEM SS LTDA</t>
  </si>
  <si>
    <t>05.442.205/0001-40</t>
  </si>
  <si>
    <t>ANGELO</t>
  </si>
  <si>
    <t>3252-6321</t>
  </si>
  <si>
    <t>LAB. LAWALL - 2031</t>
  </si>
  <si>
    <t>(22) 2665-2339</t>
  </si>
  <si>
    <t>(41) 3333-4000</t>
  </si>
  <si>
    <t>Jorge</t>
  </si>
  <si>
    <t>Fabio</t>
  </si>
  <si>
    <t>Edson</t>
  </si>
  <si>
    <t>Wladimir</t>
  </si>
  <si>
    <t>CONTINENTE - 367</t>
  </si>
  <si>
    <t>(48) 3241-3244</t>
  </si>
  <si>
    <t>BIOCLINICO SÃO JOSE - 291</t>
  </si>
  <si>
    <t>XANXERÊ - 4974</t>
  </si>
  <si>
    <t>(49) 3433-2900</t>
  </si>
  <si>
    <t>(48) 3247-0090</t>
  </si>
  <si>
    <t>Dr.Flavio / Francisco</t>
  </si>
  <si>
    <t>02.733.396/0001-01</t>
  </si>
  <si>
    <t>(18) 3821-1075</t>
  </si>
  <si>
    <t>Dra.Geovana</t>
  </si>
  <si>
    <t>HotSoft / Labplus</t>
  </si>
  <si>
    <t>SÃO GERONIMO - 419</t>
  </si>
  <si>
    <t>(48) 3245-3657</t>
  </si>
  <si>
    <t>Carlos</t>
  </si>
  <si>
    <t>GÊNESIS - 395</t>
  </si>
  <si>
    <t>(48) 3028-2882</t>
  </si>
  <si>
    <t>LABORAN - 2038</t>
  </si>
  <si>
    <t>(41) 3385-0909</t>
  </si>
  <si>
    <t>(48) 3255-1978</t>
  </si>
  <si>
    <t>DIAGNOSTICOS ANALISES CLINICAS - 398</t>
  </si>
  <si>
    <t>(48) 3255-5833</t>
  </si>
  <si>
    <t>Convenio</t>
  </si>
  <si>
    <t>(17) 3463-2314</t>
  </si>
  <si>
    <t xml:space="preserve">FLEMING </t>
  </si>
  <si>
    <t>CARLOS CHAGAS</t>
  </si>
  <si>
    <t>Negociado para 5 licencas conforme instrução do Sr.Sérgio</t>
  </si>
  <si>
    <t>Estamos em negociação com o Sr.Ricardo</t>
  </si>
  <si>
    <t>CLINILAB - PARANAGUA</t>
  </si>
  <si>
    <t>(41)3422-4204</t>
  </si>
  <si>
    <t>Dra.Ana Paula</t>
  </si>
  <si>
    <t>ok instalado e funcionando</t>
  </si>
  <si>
    <t>Já foi efetuada uma instação e não foi cobrado nada.</t>
  </si>
  <si>
    <t>Não existe solicitação para esse software ainda</t>
  </si>
  <si>
    <t>gilberto@sisplan.com.br</t>
  </si>
  <si>
    <t>R$ 1.800,00 mensal por um pacote de até 10 clientes.</t>
  </si>
  <si>
    <t>(22) 2665-6100</t>
  </si>
  <si>
    <t>(49) 3563-1268</t>
  </si>
  <si>
    <t>Dr.Marcia</t>
  </si>
  <si>
    <t>Fazendo testes com o Pleres</t>
  </si>
  <si>
    <t>Estou conversando com a Srta.Nathaly - vai me mandar uma proposta 26/09</t>
  </si>
  <si>
    <t>Cliente não faz exames / pediu para não instalar.</t>
  </si>
  <si>
    <t>Dra.Milena</t>
  </si>
  <si>
    <t>LABORATÓRIO BIO-CLINICO</t>
  </si>
  <si>
    <t>DR. MEIRE</t>
  </si>
  <si>
    <t>LACIL - IVAIPORA</t>
  </si>
  <si>
    <t>D.BOSCO - ARAPONGAS</t>
  </si>
  <si>
    <t>LABMAR - MARINGA</t>
  </si>
  <si>
    <t>S.MARCOS - APUCARANA</t>
  </si>
  <si>
    <t>S.LUCAS - ASSAI</t>
  </si>
  <si>
    <t>GUSTAVO</t>
  </si>
  <si>
    <t>CONCENT</t>
  </si>
  <si>
    <t>CARLOS H.</t>
  </si>
  <si>
    <t>Madya</t>
  </si>
  <si>
    <t>Gerson</t>
  </si>
  <si>
    <t>Criasoft não vai atender a esse cliente.</t>
  </si>
  <si>
    <t>Laboratorio Clinimel</t>
  </si>
  <si>
    <t>Rinaldo</t>
  </si>
  <si>
    <t>Cliente pediu para não instalar</t>
  </si>
  <si>
    <t>Em agendamento</t>
  </si>
  <si>
    <t>CARLOS B.</t>
  </si>
  <si>
    <t>Cliente Enviando de forma provisória</t>
  </si>
  <si>
    <t>(19) 3462-2294</t>
  </si>
  <si>
    <t>Dr.José Roberto</t>
  </si>
  <si>
    <t>TITAN</t>
  </si>
  <si>
    <t>Aguardando Arquivo do CLIENTE - 29/09/2011</t>
  </si>
  <si>
    <t>HOSPITAL EVANGÉLICO</t>
  </si>
  <si>
    <t>MV</t>
  </si>
  <si>
    <t>Erros no recebimento do arquivo.</t>
  </si>
  <si>
    <t>problemas com o Proxy do Cliente. / Aguardando retorno Jacira</t>
  </si>
  <si>
    <t>em testes junto com o cliente</t>
  </si>
  <si>
    <t>Em testes com a X-Clinic</t>
  </si>
  <si>
    <t>Ainda com problemas nos DE-PARA Pardini</t>
  </si>
  <si>
    <t>Cancelado por orientação do Sr.Carlos (Representante)</t>
  </si>
  <si>
    <t>Aguardando desenvolvimento Pleres Prev.Inicio 17/10</t>
  </si>
  <si>
    <t>O Cliente pediu para ligar na proxima semana.</t>
  </si>
  <si>
    <t>Pediu para ligar dia 05/10</t>
  </si>
  <si>
    <t>(42) 3422-1013</t>
  </si>
  <si>
    <t>Jose</t>
  </si>
  <si>
    <t>Lab. Sekula</t>
  </si>
  <si>
    <t>(19) 3533-4922</t>
  </si>
  <si>
    <t>Dr.Augusto / Carla</t>
  </si>
  <si>
    <t>(19) 3876-9898</t>
  </si>
  <si>
    <t>Simone / Ana Paula</t>
  </si>
  <si>
    <t>Aguardando retorno a pedido do representante</t>
  </si>
  <si>
    <t>Dr.Cristian</t>
  </si>
  <si>
    <t>(49) 9980-0787</t>
  </si>
  <si>
    <t>(11) 4522-0868</t>
  </si>
  <si>
    <t>Dr.Eduardo / Jose Luis</t>
  </si>
  <si>
    <t>Cliente pediu para não instalar / não esta enviando amostra</t>
  </si>
  <si>
    <t>Dr.Eduardo</t>
  </si>
  <si>
    <t>(32) 2102-7623</t>
  </si>
  <si>
    <t>LAB. FAITA</t>
  </si>
  <si>
    <t>STA. OTILIA</t>
  </si>
  <si>
    <t>(48) 3466-2900</t>
  </si>
  <si>
    <t>(47) 3345-9036</t>
  </si>
  <si>
    <t>Simone</t>
  </si>
  <si>
    <t>(51) 3314-5604</t>
  </si>
  <si>
    <t>BIOEXATA</t>
  </si>
  <si>
    <t>(11) 2146-1300/9233-5808</t>
  </si>
  <si>
    <t>Durval/Ricardo</t>
  </si>
  <si>
    <t>suporte@karyon.com.br/ricardo@kayron.com.br</t>
  </si>
  <si>
    <t>gtamelini@medicalsystems.com.br</t>
  </si>
  <si>
    <t>Ricardo/Gleize</t>
  </si>
  <si>
    <t>(21)3622-6400/9461-5050</t>
  </si>
  <si>
    <t>(43) 8401-6795/3026-6551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</si>
</sst>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.8000000000000007"/>
      <color rgb="FF666666"/>
      <name val="Trebuchet MS"/>
      <family val="2"/>
    </font>
    <font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43" fontId="0" fillId="0" borderId="0" xfId="1" applyFont="1"/>
    <xf numFmtId="0" fontId="5" fillId="2" borderId="0" xfId="0" applyFont="1" applyFill="1"/>
    <xf numFmtId="0" fontId="3" fillId="2" borderId="0" xfId="0" applyFont="1" applyFill="1"/>
    <xf numFmtId="43" fontId="3" fillId="2" borderId="0" xfId="1" applyFont="1" applyFill="1"/>
    <xf numFmtId="0" fontId="0" fillId="0" borderId="1" xfId="0" applyBorder="1"/>
    <xf numFmtId="0" fontId="0" fillId="0" borderId="1" xfId="0" applyFill="1" applyBorder="1"/>
    <xf numFmtId="43" fontId="0" fillId="0" borderId="1" xfId="1" applyFont="1" applyBorder="1"/>
    <xf numFmtId="0" fontId="4" fillId="0" borderId="0" xfId="0" applyFont="1"/>
    <xf numFmtId="0" fontId="0" fillId="0" borderId="0" xfId="0" applyAlignment="1">
      <alignment vertical="center"/>
    </xf>
    <xf numFmtId="0" fontId="0" fillId="4" borderId="1" xfId="0" applyFill="1" applyBorder="1"/>
    <xf numFmtId="43" fontId="0" fillId="4" borderId="1" xfId="1" applyFont="1" applyFill="1" applyBorder="1"/>
    <xf numFmtId="0" fontId="4" fillId="4" borderId="1" xfId="0" applyFont="1" applyFill="1" applyBorder="1"/>
    <xf numFmtId="43" fontId="4" fillId="4" borderId="1" xfId="1" applyFont="1" applyFill="1" applyBorder="1"/>
    <xf numFmtId="0" fontId="0" fillId="0" borderId="3" xfId="0" applyBorder="1"/>
    <xf numFmtId="0" fontId="0" fillId="0" borderId="1" xfId="0" applyBorder="1" applyAlignment="1">
      <alignment vertical="center"/>
    </xf>
    <xf numFmtId="14" fontId="0" fillId="0" borderId="1" xfId="0" applyNumberFormat="1" applyBorder="1"/>
    <xf numFmtId="43" fontId="0" fillId="0" borderId="1" xfId="1" applyFont="1" applyBorder="1" applyAlignment="1">
      <alignment horizontal="center"/>
    </xf>
    <xf numFmtId="0" fontId="0" fillId="3" borderId="0" xfId="0" applyFill="1"/>
    <xf numFmtId="0" fontId="0" fillId="5" borderId="0" xfId="0" applyFill="1"/>
    <xf numFmtId="0" fontId="0" fillId="5" borderId="0" xfId="0" applyFont="1" applyFill="1" applyAlignment="1">
      <alignment vertical="center"/>
    </xf>
    <xf numFmtId="44" fontId="0" fillId="5" borderId="0" xfId="0" applyNumberFormat="1" applyFill="1"/>
    <xf numFmtId="0" fontId="11" fillId="5" borderId="0" xfId="2" applyFill="1"/>
    <xf numFmtId="164" fontId="0" fillId="5" borderId="0" xfId="0" applyNumberFormat="1" applyFill="1"/>
    <xf numFmtId="0" fontId="6" fillId="5" borderId="0" xfId="0" applyFont="1" applyFill="1"/>
    <xf numFmtId="0" fontId="12" fillId="5" borderId="0" xfId="0" applyFont="1" applyFill="1" applyAlignment="1">
      <alignment horizontal="left" vertical="center" indent="1"/>
    </xf>
    <xf numFmtId="0" fontId="13" fillId="5" borderId="0" xfId="2" applyFont="1" applyFill="1"/>
    <xf numFmtId="44" fontId="6" fillId="5" borderId="0" xfId="0" applyNumberFormat="1" applyFont="1" applyFill="1"/>
    <xf numFmtId="164" fontId="6" fillId="5" borderId="0" xfId="0" applyNumberFormat="1" applyFont="1" applyFill="1"/>
    <xf numFmtId="0" fontId="0" fillId="0" borderId="2" xfId="0" applyBorder="1"/>
    <xf numFmtId="0" fontId="0" fillId="6" borderId="0" xfId="0" applyFill="1" applyAlignment="1"/>
    <xf numFmtId="0" fontId="0" fillId="7" borderId="0" xfId="0" applyFont="1" applyFill="1"/>
    <xf numFmtId="14" fontId="0" fillId="4" borderId="1" xfId="0" applyNumberFormat="1" applyFill="1" applyBorder="1"/>
    <xf numFmtId="0" fontId="0" fillId="4" borderId="0" xfId="0" applyFill="1"/>
    <xf numFmtId="0" fontId="4" fillId="4" borderId="0" xfId="0" applyFont="1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8" borderId="0" xfId="0" applyFont="1" applyFill="1"/>
    <xf numFmtId="0" fontId="0" fillId="8" borderId="0" xfId="0" applyFill="1"/>
    <xf numFmtId="44" fontId="0" fillId="8" borderId="0" xfId="0" applyNumberFormat="1" applyFill="1"/>
    <xf numFmtId="164" fontId="0" fillId="8" borderId="0" xfId="0" applyNumberFormat="1" applyFill="1"/>
    <xf numFmtId="43" fontId="0" fillId="4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43" fontId="2" fillId="9" borderId="1" xfId="1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3" fillId="9" borderId="0" xfId="0" applyFont="1" applyFill="1"/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14" fontId="0" fillId="9" borderId="1" xfId="0" applyNumberFormat="1" applyFill="1" applyBorder="1"/>
    <xf numFmtId="43" fontId="0" fillId="9" borderId="1" xfId="1" applyFont="1" applyFill="1" applyBorder="1"/>
    <xf numFmtId="43" fontId="0" fillId="9" borderId="1" xfId="1" applyFont="1" applyFill="1" applyBorder="1" applyAlignment="1">
      <alignment horizontal="center"/>
    </xf>
    <xf numFmtId="0" fontId="4" fillId="9" borderId="1" xfId="0" applyFont="1" applyFill="1" applyBorder="1"/>
    <xf numFmtId="0" fontId="0" fillId="0" borderId="1" xfId="0" applyBorder="1"/>
    <xf numFmtId="0" fontId="15" fillId="8" borderId="1" xfId="0" applyFont="1" applyFill="1" applyBorder="1"/>
    <xf numFmtId="0" fontId="0" fillId="8" borderId="1" xfId="0" applyFill="1" applyBorder="1" applyAlignment="1">
      <alignment horizontal="right"/>
    </xf>
    <xf numFmtId="0" fontId="0" fillId="8" borderId="1" xfId="0" applyFill="1" applyBorder="1"/>
    <xf numFmtId="43" fontId="0" fillId="8" borderId="1" xfId="1" applyFont="1" applyFill="1" applyBorder="1"/>
    <xf numFmtId="43" fontId="0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right"/>
    </xf>
    <xf numFmtId="0" fontId="0" fillId="9" borderId="0" xfId="0" applyFill="1"/>
    <xf numFmtId="0" fontId="0" fillId="9" borderId="1" xfId="0" applyFont="1" applyFill="1" applyBorder="1"/>
    <xf numFmtId="0" fontId="0" fillId="9" borderId="1" xfId="0" applyFont="1" applyFill="1" applyBorder="1" applyAlignment="1">
      <alignment horizontal="right"/>
    </xf>
    <xf numFmtId="0" fontId="4" fillId="8" borderId="1" xfId="0" applyFont="1" applyFill="1" applyBorder="1"/>
    <xf numFmtId="0" fontId="4" fillId="8" borderId="2" xfId="0" applyFont="1" applyFill="1" applyBorder="1" applyAlignment="1">
      <alignment horizontal="right"/>
    </xf>
    <xf numFmtId="0" fontId="4" fillId="8" borderId="2" xfId="0" applyFont="1" applyFill="1" applyBorder="1"/>
    <xf numFmtId="43" fontId="4" fillId="8" borderId="1" xfId="1" applyFont="1" applyFill="1" applyBorder="1"/>
    <xf numFmtId="0" fontId="0" fillId="10" borderId="1" xfId="0" applyFill="1" applyBorder="1"/>
    <xf numFmtId="0" fontId="0" fillId="10" borderId="1" xfId="0" applyFill="1" applyBorder="1" applyAlignment="1">
      <alignment horizontal="right"/>
    </xf>
    <xf numFmtId="43" fontId="0" fillId="10" borderId="1" xfId="1" applyFont="1" applyFill="1" applyBorder="1"/>
    <xf numFmtId="43" fontId="0" fillId="10" borderId="1" xfId="1" applyFont="1" applyFill="1" applyBorder="1" applyAlignment="1">
      <alignment horizontal="center"/>
    </xf>
    <xf numFmtId="0" fontId="16" fillId="0" borderId="1" xfId="0" applyFont="1" applyBorder="1"/>
    <xf numFmtId="0" fontId="14" fillId="6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b_diagnosticos/clientesXsoftwaresXfaturament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mo"/>
      <sheetName val="Jalis"/>
      <sheetName val="Unilab-Uniware"/>
      <sheetName val="Concent"/>
      <sheetName val="SEO"/>
      <sheetName val="Esmeralda"/>
      <sheetName val="LabPlus-HotSoft"/>
      <sheetName val="HEMOTYPE"/>
      <sheetName val="BitLab"/>
      <sheetName val="SLG"/>
      <sheetName val="ISLAB"/>
      <sheetName val="LabClinic"/>
      <sheetName val="BiosLab"/>
      <sheetName val="X-Clinic"/>
      <sheetName val="AGSI"/>
      <sheetName val="Digital Med-Pleres"/>
      <sheetName val="Tasy"/>
      <sheetName val="Shift"/>
      <sheetName val="WorkLab"/>
      <sheetName val="MV"/>
      <sheetName val="arline"/>
      <sheetName val="CriaSoft"/>
      <sheetName val="Nefrodata"/>
      <sheetName val="SIL"/>
      <sheetName val="HOTSOFT"/>
      <sheetName val="Sheet25"/>
    </sheetNames>
    <sheetDataSet>
      <sheetData sheetId="0" refreshError="1"/>
      <sheetData sheetId="1">
        <row r="1">
          <cell r="C1">
            <v>229000</v>
          </cell>
        </row>
      </sheetData>
      <sheetData sheetId="2">
        <row r="1">
          <cell r="C1">
            <v>128200</v>
          </cell>
        </row>
      </sheetData>
      <sheetData sheetId="3">
        <row r="1">
          <cell r="C1">
            <v>38000</v>
          </cell>
        </row>
      </sheetData>
      <sheetData sheetId="4">
        <row r="1">
          <cell r="C1">
            <v>8000</v>
          </cell>
        </row>
      </sheetData>
      <sheetData sheetId="5">
        <row r="1">
          <cell r="C1">
            <v>52000</v>
          </cell>
        </row>
      </sheetData>
      <sheetData sheetId="6">
        <row r="1">
          <cell r="C1">
            <v>28000</v>
          </cell>
        </row>
      </sheetData>
      <sheetData sheetId="7">
        <row r="1">
          <cell r="C1">
            <v>0</v>
          </cell>
        </row>
      </sheetData>
      <sheetData sheetId="8" refreshError="1"/>
      <sheetData sheetId="9">
        <row r="1">
          <cell r="C1">
            <v>2500</v>
          </cell>
        </row>
      </sheetData>
      <sheetData sheetId="10">
        <row r="1">
          <cell r="C1">
            <v>24000</v>
          </cell>
        </row>
      </sheetData>
      <sheetData sheetId="11">
        <row r="1">
          <cell r="C1">
            <v>17000</v>
          </cell>
        </row>
      </sheetData>
      <sheetData sheetId="12">
        <row r="1">
          <cell r="C1">
            <v>38000</v>
          </cell>
        </row>
      </sheetData>
      <sheetData sheetId="13">
        <row r="1">
          <cell r="C1">
            <v>51000</v>
          </cell>
        </row>
      </sheetData>
      <sheetData sheetId="14">
        <row r="1">
          <cell r="C1">
            <v>40000</v>
          </cell>
        </row>
      </sheetData>
      <sheetData sheetId="15">
        <row r="1">
          <cell r="C1">
            <v>0</v>
          </cell>
        </row>
      </sheetData>
      <sheetData sheetId="16">
        <row r="1">
          <cell r="C1">
            <v>0</v>
          </cell>
        </row>
      </sheetData>
      <sheetData sheetId="17">
        <row r="1">
          <cell r="C1">
            <v>260000</v>
          </cell>
        </row>
      </sheetData>
      <sheetData sheetId="18" refreshError="1"/>
      <sheetData sheetId="19" refreshError="1"/>
      <sheetData sheetId="20" refreshError="1"/>
      <sheetData sheetId="21">
        <row r="1">
          <cell r="C1">
            <v>12500</v>
          </cell>
        </row>
      </sheetData>
      <sheetData sheetId="22">
        <row r="1">
          <cell r="C1">
            <v>20000</v>
          </cell>
        </row>
      </sheetData>
      <sheetData sheetId="23">
        <row r="1">
          <cell r="C1">
            <v>0</v>
          </cell>
        </row>
      </sheetData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ercial@setorinformatica.com.br" TargetMode="External"/><Relationship Id="rId13" Type="http://schemas.openxmlformats.org/officeDocument/2006/relationships/hyperlink" Target="mailto:suporte@thread.com.br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mailto:nefro@nefrodata.com.br" TargetMode="External"/><Relationship Id="rId7" Type="http://schemas.openxmlformats.org/officeDocument/2006/relationships/hyperlink" Target="mailto:fsonda@agilework.com.br" TargetMode="External"/><Relationship Id="rId12" Type="http://schemas.openxmlformats.org/officeDocument/2006/relationships/hyperlink" Target="mailto:gilberto@sisplan.com.br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guacyra@criasoft.com.br" TargetMode="External"/><Relationship Id="rId16" Type="http://schemas.openxmlformats.org/officeDocument/2006/relationships/hyperlink" Target="mailto:gtamelini@medicalsystems.com.br" TargetMode="External"/><Relationship Id="rId1" Type="http://schemas.openxmlformats.org/officeDocument/2006/relationships/hyperlink" Target="mailto:agsi@agsistemas.com.br" TargetMode="External"/><Relationship Id="rId6" Type="http://schemas.openxmlformats.org/officeDocument/2006/relationships/hyperlink" Target="mailto:isair@infoartesofware.com.br" TargetMode="External"/><Relationship Id="rId11" Type="http://schemas.openxmlformats.org/officeDocument/2006/relationships/hyperlink" Target="mailto:carlos@ec7.com.br" TargetMode="External"/><Relationship Id="rId5" Type="http://schemas.openxmlformats.org/officeDocument/2006/relationships/hyperlink" Target="mailto:jmenotti@concentsistemas.com.br" TargetMode="External"/><Relationship Id="rId15" Type="http://schemas.openxmlformats.org/officeDocument/2006/relationships/hyperlink" Target="mailto:suporte@proditec.com.br" TargetMode="External"/><Relationship Id="rId10" Type="http://schemas.openxmlformats.org/officeDocument/2006/relationships/hyperlink" Target="mailto:jairo@seo.com.br" TargetMode="External"/><Relationship Id="rId19" Type="http://schemas.openxmlformats.org/officeDocument/2006/relationships/comments" Target="../comments2.xml"/><Relationship Id="rId4" Type="http://schemas.openxmlformats.org/officeDocument/2006/relationships/hyperlink" Target="mailto:richardson@labplus.com.br" TargetMode="External"/><Relationship Id="rId9" Type="http://schemas.openxmlformats.org/officeDocument/2006/relationships/hyperlink" Target="mailto:suporte@karyon.com.br/ricardo@kayron.com.br" TargetMode="External"/><Relationship Id="rId14" Type="http://schemas.openxmlformats.org/officeDocument/2006/relationships/hyperlink" Target="mailto:mariani@digitalmed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62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8" sqref="C18"/>
    </sheetView>
  </sheetViews>
  <sheetFormatPr defaultRowHeight="15"/>
  <cols>
    <col min="1" max="1" width="51.7109375" bestFit="1" customWidth="1"/>
    <col min="2" max="2" width="18" bestFit="1" customWidth="1"/>
    <col min="3" max="3" width="13.7109375" bestFit="1" customWidth="1"/>
    <col min="4" max="4" width="13.28515625" bestFit="1" customWidth="1"/>
    <col min="5" max="5" width="7.42578125" bestFit="1" customWidth="1"/>
    <col min="6" max="6" width="17.85546875" bestFit="1" customWidth="1"/>
    <col min="7" max="7" width="20.28515625" bestFit="1" customWidth="1"/>
    <col min="8" max="8" width="19.85546875" bestFit="1" customWidth="1"/>
    <col min="9" max="9" width="16.42578125" style="1" bestFit="1" customWidth="1"/>
    <col min="10" max="10" width="19" style="1" bestFit="1" customWidth="1"/>
    <col min="11" max="12" width="13" style="1" bestFit="1" customWidth="1"/>
    <col min="13" max="13" width="20.5703125" bestFit="1" customWidth="1"/>
    <col min="14" max="14" width="15.85546875" bestFit="1" customWidth="1"/>
    <col min="15" max="15" width="62.85546875" bestFit="1" customWidth="1"/>
    <col min="19" max="19" width="11.42578125" bestFit="1" customWidth="1"/>
  </cols>
  <sheetData>
    <row r="1" spans="1:19" ht="15.75">
      <c r="A1" s="2" t="s">
        <v>44</v>
      </c>
      <c r="B1" s="2"/>
      <c r="C1" s="2"/>
      <c r="D1" s="2"/>
      <c r="E1" s="2"/>
      <c r="F1" s="3"/>
      <c r="G1" s="3"/>
      <c r="H1" s="3"/>
      <c r="I1" s="4"/>
      <c r="J1" s="4"/>
      <c r="K1" s="4"/>
      <c r="L1" s="4"/>
      <c r="M1" s="3"/>
      <c r="N1" s="3"/>
      <c r="O1" s="3"/>
    </row>
    <row r="2" spans="1:19" s="48" customFormat="1">
      <c r="A2" s="46" t="s">
        <v>0</v>
      </c>
      <c r="B2" s="46" t="s">
        <v>224</v>
      </c>
      <c r="C2" s="46" t="s">
        <v>55</v>
      </c>
      <c r="D2" s="46" t="s">
        <v>155</v>
      </c>
      <c r="E2" s="46" t="s">
        <v>157</v>
      </c>
      <c r="F2" s="46" t="s">
        <v>1</v>
      </c>
      <c r="G2" s="46" t="s">
        <v>2</v>
      </c>
      <c r="H2" s="46" t="s">
        <v>51</v>
      </c>
      <c r="I2" s="47" t="s">
        <v>27</v>
      </c>
      <c r="J2" s="47" t="s">
        <v>50</v>
      </c>
      <c r="K2" s="47" t="s">
        <v>30</v>
      </c>
      <c r="L2" s="47" t="s">
        <v>32</v>
      </c>
      <c r="M2" s="46" t="s">
        <v>3</v>
      </c>
      <c r="N2" s="46" t="s">
        <v>19</v>
      </c>
      <c r="O2" s="46" t="s">
        <v>28</v>
      </c>
      <c r="S2" s="49"/>
    </row>
    <row r="3" spans="1:19" hidden="1">
      <c r="A3" s="50" t="s">
        <v>188</v>
      </c>
      <c r="B3" s="51">
        <v>4308</v>
      </c>
      <c r="C3" s="51"/>
      <c r="D3" s="50"/>
      <c r="E3" s="50">
        <v>25</v>
      </c>
      <c r="F3" s="50" t="s">
        <v>4</v>
      </c>
      <c r="G3" s="50" t="s">
        <v>5</v>
      </c>
      <c r="H3" s="52">
        <v>40756</v>
      </c>
      <c r="I3" s="53"/>
      <c r="J3" s="53"/>
      <c r="K3" s="54" t="s">
        <v>31</v>
      </c>
      <c r="L3" s="54" t="s">
        <v>31</v>
      </c>
      <c r="M3" s="50" t="s">
        <v>6</v>
      </c>
      <c r="N3" s="50" t="s">
        <v>47</v>
      </c>
      <c r="O3" s="50" t="s">
        <v>233</v>
      </c>
      <c r="S3" s="8" t="s">
        <v>45</v>
      </c>
    </row>
    <row r="4" spans="1:19">
      <c r="A4" s="5" t="s">
        <v>189</v>
      </c>
      <c r="B4" s="35">
        <v>9397</v>
      </c>
      <c r="C4" s="35"/>
      <c r="D4" s="5"/>
      <c r="E4" s="5">
        <v>99</v>
      </c>
      <c r="F4" s="6" t="s">
        <v>7</v>
      </c>
      <c r="G4" s="5" t="s">
        <v>5</v>
      </c>
      <c r="H4" s="5"/>
      <c r="I4" s="7"/>
      <c r="J4" s="7"/>
      <c r="K4" s="17" t="s">
        <v>31</v>
      </c>
      <c r="L4" s="7">
        <v>0</v>
      </c>
      <c r="M4" s="5" t="s">
        <v>200</v>
      </c>
      <c r="N4" s="5" t="s">
        <v>48</v>
      </c>
      <c r="O4" s="5" t="s">
        <v>263</v>
      </c>
      <c r="S4" s="8" t="s">
        <v>46</v>
      </c>
    </row>
    <row r="5" spans="1:19">
      <c r="A5" s="5" t="s">
        <v>190</v>
      </c>
      <c r="B5" s="35">
        <v>4338</v>
      </c>
      <c r="C5" s="35" t="s">
        <v>198</v>
      </c>
      <c r="D5" s="5"/>
      <c r="E5" s="5">
        <v>1</v>
      </c>
      <c r="F5" s="6" t="s">
        <v>8</v>
      </c>
      <c r="G5" s="5" t="s">
        <v>5</v>
      </c>
      <c r="H5" s="16">
        <v>40787</v>
      </c>
      <c r="I5" s="7"/>
      <c r="J5" s="7"/>
      <c r="K5" s="17" t="s">
        <v>31</v>
      </c>
      <c r="L5" s="17" t="s">
        <v>31</v>
      </c>
      <c r="M5" s="5" t="s">
        <v>244</v>
      </c>
      <c r="N5" s="5" t="s">
        <v>46</v>
      </c>
      <c r="O5" s="5" t="s">
        <v>10</v>
      </c>
      <c r="S5" s="8" t="s">
        <v>47</v>
      </c>
    </row>
    <row r="6" spans="1:19">
      <c r="A6" s="5" t="s">
        <v>191</v>
      </c>
      <c r="B6" s="40">
        <v>233</v>
      </c>
      <c r="C6" s="35" t="s">
        <v>197</v>
      </c>
      <c r="D6" s="5"/>
      <c r="E6" s="5">
        <v>19</v>
      </c>
      <c r="F6" s="6" t="s">
        <v>12</v>
      </c>
      <c r="G6" s="5" t="s">
        <v>11</v>
      </c>
      <c r="H6" s="5"/>
      <c r="I6" s="7">
        <v>30000</v>
      </c>
      <c r="J6" s="7"/>
      <c r="K6" s="17" t="s">
        <v>31</v>
      </c>
      <c r="L6" s="7"/>
      <c r="M6" s="5" t="s">
        <v>199</v>
      </c>
      <c r="N6" s="5" t="s">
        <v>45</v>
      </c>
      <c r="O6" s="5" t="s">
        <v>13</v>
      </c>
      <c r="S6" s="8" t="s">
        <v>49</v>
      </c>
    </row>
    <row r="7" spans="1:19" s="33" customFormat="1">
      <c r="A7" s="10" t="s">
        <v>175</v>
      </c>
      <c r="B7" s="36">
        <v>10697</v>
      </c>
      <c r="C7" s="36" t="s">
        <v>225</v>
      </c>
      <c r="D7" s="10"/>
      <c r="E7" s="10">
        <v>10</v>
      </c>
      <c r="F7" s="10" t="s">
        <v>14</v>
      </c>
      <c r="G7" s="10" t="s">
        <v>15</v>
      </c>
      <c r="H7" s="32">
        <v>40802</v>
      </c>
      <c r="I7" s="11"/>
      <c r="J7" s="11"/>
      <c r="K7" s="11">
        <v>500</v>
      </c>
      <c r="L7" s="11">
        <v>180</v>
      </c>
      <c r="M7" s="10" t="s">
        <v>201</v>
      </c>
      <c r="N7" s="10"/>
      <c r="O7" s="10" t="s">
        <v>274</v>
      </c>
      <c r="S7" s="34" t="s">
        <v>48</v>
      </c>
    </row>
    <row r="8" spans="1:19" hidden="1">
      <c r="A8" s="50" t="s">
        <v>203</v>
      </c>
      <c r="B8" s="51">
        <v>367</v>
      </c>
      <c r="C8" s="51" t="s">
        <v>204</v>
      </c>
      <c r="D8" s="50" t="s">
        <v>154</v>
      </c>
      <c r="E8" s="50">
        <v>25</v>
      </c>
      <c r="F8" s="50" t="s">
        <v>4</v>
      </c>
      <c r="G8" s="50" t="s">
        <v>17</v>
      </c>
      <c r="H8" s="52">
        <v>40798</v>
      </c>
      <c r="I8" s="53">
        <v>2000</v>
      </c>
      <c r="J8" s="53"/>
      <c r="K8" s="54" t="s">
        <v>31</v>
      </c>
      <c r="L8" s="53"/>
      <c r="M8" s="50" t="s">
        <v>202</v>
      </c>
      <c r="N8" s="50"/>
      <c r="O8" s="50" t="s">
        <v>233</v>
      </c>
      <c r="S8" s="8"/>
    </row>
    <row r="9" spans="1:19" hidden="1">
      <c r="A9" s="50" t="s">
        <v>205</v>
      </c>
      <c r="B9" s="51">
        <v>291</v>
      </c>
      <c r="C9" s="51" t="s">
        <v>208</v>
      </c>
      <c r="D9" s="50" t="s">
        <v>154</v>
      </c>
      <c r="E9" s="50">
        <v>25</v>
      </c>
      <c r="F9" s="50" t="s">
        <v>4</v>
      </c>
      <c r="G9" s="50" t="s">
        <v>17</v>
      </c>
      <c r="H9" s="52">
        <v>40787</v>
      </c>
      <c r="I9" s="53">
        <v>5000</v>
      </c>
      <c r="J9" s="53"/>
      <c r="K9" s="54" t="s">
        <v>31</v>
      </c>
      <c r="L9" s="53"/>
      <c r="M9" s="50" t="s">
        <v>209</v>
      </c>
      <c r="N9" s="50"/>
      <c r="O9" s="50" t="s">
        <v>233</v>
      </c>
    </row>
    <row r="10" spans="1:19" hidden="1">
      <c r="A10" s="50" t="s">
        <v>206</v>
      </c>
      <c r="B10" s="51">
        <v>4974</v>
      </c>
      <c r="C10" s="51" t="s">
        <v>207</v>
      </c>
      <c r="D10" s="50"/>
      <c r="E10" s="50">
        <v>1</v>
      </c>
      <c r="F10" s="50" t="s">
        <v>8</v>
      </c>
      <c r="G10" s="50" t="s">
        <v>17</v>
      </c>
      <c r="H10" s="50"/>
      <c r="I10" s="53">
        <v>6000</v>
      </c>
      <c r="J10" s="53"/>
      <c r="K10" s="54" t="s">
        <v>31</v>
      </c>
      <c r="L10" s="53"/>
      <c r="M10" s="50" t="s">
        <v>212</v>
      </c>
      <c r="N10" s="50" t="s">
        <v>45</v>
      </c>
      <c r="O10" s="50" t="s">
        <v>233</v>
      </c>
    </row>
    <row r="11" spans="1:19" hidden="1">
      <c r="A11" s="50" t="s">
        <v>222</v>
      </c>
      <c r="B11" s="51">
        <v>398</v>
      </c>
      <c r="C11" s="51" t="s">
        <v>223</v>
      </c>
      <c r="D11" s="50"/>
      <c r="E11" s="50">
        <v>25</v>
      </c>
      <c r="F11" s="50" t="s">
        <v>4</v>
      </c>
      <c r="G11" s="50" t="s">
        <v>17</v>
      </c>
      <c r="H11" s="50"/>
      <c r="I11" s="53">
        <v>12000</v>
      </c>
      <c r="J11" s="53"/>
      <c r="K11" s="54" t="s">
        <v>31</v>
      </c>
      <c r="L11" s="53"/>
      <c r="M11" s="50" t="s">
        <v>16</v>
      </c>
      <c r="N11" s="50"/>
      <c r="O11" s="50" t="s">
        <v>233</v>
      </c>
    </row>
    <row r="12" spans="1:19" hidden="1">
      <c r="A12" s="50" t="s">
        <v>219</v>
      </c>
      <c r="B12" s="51">
        <v>2038</v>
      </c>
      <c r="C12" s="51" t="s">
        <v>220</v>
      </c>
      <c r="D12" s="50"/>
      <c r="E12" s="50">
        <v>1</v>
      </c>
      <c r="F12" s="50" t="s">
        <v>8</v>
      </c>
      <c r="G12" s="50" t="s">
        <v>5</v>
      </c>
      <c r="H12" s="50"/>
      <c r="I12" s="53"/>
      <c r="J12" s="53"/>
      <c r="K12" s="54" t="s">
        <v>31</v>
      </c>
      <c r="L12" s="53"/>
      <c r="M12" s="50"/>
      <c r="N12" s="50" t="s">
        <v>45</v>
      </c>
      <c r="O12" s="50" t="s">
        <v>233</v>
      </c>
    </row>
    <row r="13" spans="1:19" hidden="1">
      <c r="A13" s="50" t="s">
        <v>214</v>
      </c>
      <c r="B13" s="51">
        <v>419</v>
      </c>
      <c r="C13" s="51" t="s">
        <v>215</v>
      </c>
      <c r="D13" s="50" t="s">
        <v>154</v>
      </c>
      <c r="E13" s="50">
        <v>25</v>
      </c>
      <c r="F13" s="50" t="s">
        <v>4</v>
      </c>
      <c r="G13" s="50" t="s">
        <v>17</v>
      </c>
      <c r="H13" s="50"/>
      <c r="I13" s="53">
        <v>8000</v>
      </c>
      <c r="J13" s="53"/>
      <c r="K13" s="54" t="s">
        <v>31</v>
      </c>
      <c r="L13" s="53"/>
      <c r="M13" s="50" t="s">
        <v>216</v>
      </c>
      <c r="N13" s="50"/>
      <c r="O13" s="50" t="s">
        <v>233</v>
      </c>
    </row>
    <row r="14" spans="1:19" hidden="1">
      <c r="A14" s="50" t="s">
        <v>217</v>
      </c>
      <c r="B14" s="51">
        <v>395</v>
      </c>
      <c r="C14" s="51" t="s">
        <v>218</v>
      </c>
      <c r="D14" s="50"/>
      <c r="E14" s="50">
        <v>25</v>
      </c>
      <c r="F14" s="50" t="s">
        <v>4</v>
      </c>
      <c r="G14" s="50" t="s">
        <v>17</v>
      </c>
      <c r="H14" s="50"/>
      <c r="I14" s="53"/>
      <c r="J14" s="53"/>
      <c r="K14" s="54" t="s">
        <v>31</v>
      </c>
      <c r="L14" s="53"/>
      <c r="M14" s="50"/>
      <c r="N14" s="50" t="s">
        <v>48</v>
      </c>
      <c r="O14" s="50" t="s">
        <v>233</v>
      </c>
    </row>
    <row r="15" spans="1:19" hidden="1">
      <c r="A15" s="50" t="s">
        <v>168</v>
      </c>
      <c r="B15" s="51">
        <v>306</v>
      </c>
      <c r="C15" s="51" t="s">
        <v>221</v>
      </c>
      <c r="D15" s="50" t="s">
        <v>154</v>
      </c>
      <c r="E15" s="50">
        <v>25</v>
      </c>
      <c r="F15" s="50" t="s">
        <v>4</v>
      </c>
      <c r="G15" s="50" t="s">
        <v>17</v>
      </c>
      <c r="H15" s="50"/>
      <c r="I15" s="53">
        <v>10000</v>
      </c>
      <c r="J15" s="53"/>
      <c r="K15" s="54" t="s">
        <v>31</v>
      </c>
      <c r="L15" s="53"/>
      <c r="M15" s="50"/>
      <c r="N15" s="50"/>
      <c r="O15" s="50" t="s">
        <v>233</v>
      </c>
    </row>
    <row r="16" spans="1:19">
      <c r="A16" s="59" t="s">
        <v>18</v>
      </c>
      <c r="B16" s="58">
        <v>1142</v>
      </c>
      <c r="C16" s="58"/>
      <c r="D16" s="59"/>
      <c r="E16" s="59">
        <v>17</v>
      </c>
      <c r="F16" s="59" t="s">
        <v>111</v>
      </c>
      <c r="G16" s="59" t="s">
        <v>17</v>
      </c>
      <c r="H16" s="59"/>
      <c r="I16" s="60"/>
      <c r="J16" s="60"/>
      <c r="K16" s="61" t="s">
        <v>31</v>
      </c>
      <c r="L16" s="60"/>
      <c r="M16" s="59" t="s">
        <v>23</v>
      </c>
      <c r="N16" s="59"/>
      <c r="O16" s="59" t="s">
        <v>291</v>
      </c>
    </row>
    <row r="17" spans="1:15">
      <c r="A17" s="10" t="s">
        <v>20</v>
      </c>
      <c r="B17" s="36"/>
      <c r="C17" s="36"/>
      <c r="D17" s="10"/>
      <c r="E17" s="10">
        <v>2</v>
      </c>
      <c r="F17" s="10" t="s">
        <v>21</v>
      </c>
      <c r="G17" s="10" t="s">
        <v>22</v>
      </c>
      <c r="H17" s="10"/>
      <c r="I17" s="11"/>
      <c r="J17" s="11"/>
      <c r="K17" s="45" t="s">
        <v>33</v>
      </c>
      <c r="L17" s="11"/>
      <c r="M17" s="10"/>
      <c r="N17" s="5"/>
      <c r="O17" s="10" t="s">
        <v>241</v>
      </c>
    </row>
    <row r="18" spans="1:15">
      <c r="A18" s="10" t="s">
        <v>24</v>
      </c>
      <c r="B18" s="36"/>
      <c r="C18" s="36" t="s">
        <v>282</v>
      </c>
      <c r="D18" s="10"/>
      <c r="E18" s="10">
        <v>3</v>
      </c>
      <c r="F18" s="10" t="s">
        <v>25</v>
      </c>
      <c r="G18" s="10" t="s">
        <v>22</v>
      </c>
      <c r="H18" s="10"/>
      <c r="I18" s="11">
        <v>26000</v>
      </c>
      <c r="J18" s="11"/>
      <c r="K18" s="11">
        <v>1600</v>
      </c>
      <c r="L18" s="11"/>
      <c r="M18" s="10" t="s">
        <v>283</v>
      </c>
      <c r="N18" s="5"/>
      <c r="O18" s="10" t="s">
        <v>273</v>
      </c>
    </row>
    <row r="19" spans="1:15" hidden="1">
      <c r="A19" s="50" t="s">
        <v>26</v>
      </c>
      <c r="B19" s="51">
        <v>5114</v>
      </c>
      <c r="C19" s="51" t="s">
        <v>284</v>
      </c>
      <c r="D19" s="50"/>
      <c r="E19" s="50">
        <v>10</v>
      </c>
      <c r="F19" s="50" t="s">
        <v>14</v>
      </c>
      <c r="G19" s="50" t="s">
        <v>22</v>
      </c>
      <c r="H19" s="50"/>
      <c r="I19" s="53"/>
      <c r="J19" s="53"/>
      <c r="K19" s="54" t="s">
        <v>31</v>
      </c>
      <c r="L19" s="53">
        <v>180</v>
      </c>
      <c r="M19" s="50" t="s">
        <v>285</v>
      </c>
      <c r="N19" s="50"/>
      <c r="O19" s="50" t="s">
        <v>233</v>
      </c>
    </row>
    <row r="20" spans="1:15" s="8" customFormat="1">
      <c r="A20" s="12" t="s">
        <v>34</v>
      </c>
      <c r="B20" s="37"/>
      <c r="C20" s="37"/>
      <c r="D20" s="12" t="s">
        <v>154</v>
      </c>
      <c r="E20" s="12">
        <v>5</v>
      </c>
      <c r="F20" s="12" t="s">
        <v>37</v>
      </c>
      <c r="G20" s="12" t="s">
        <v>183</v>
      </c>
      <c r="H20" s="12"/>
      <c r="I20" s="13"/>
      <c r="J20" s="13"/>
      <c r="K20" s="13">
        <v>1200</v>
      </c>
      <c r="L20" s="13"/>
      <c r="M20" s="10" t="s">
        <v>9</v>
      </c>
      <c r="N20" s="5"/>
      <c r="O20" s="10" t="s">
        <v>276</v>
      </c>
    </row>
    <row r="21" spans="1:15" s="8" customFormat="1">
      <c r="A21" s="12" t="s">
        <v>196</v>
      </c>
      <c r="B21" s="37">
        <v>2031</v>
      </c>
      <c r="C21" s="37"/>
      <c r="D21" s="12"/>
      <c r="E21" s="12">
        <v>8</v>
      </c>
      <c r="F21" s="12" t="s">
        <v>35</v>
      </c>
      <c r="G21" s="12" t="s">
        <v>36</v>
      </c>
      <c r="H21" s="12"/>
      <c r="I21" s="13">
        <v>8000</v>
      </c>
      <c r="J21" s="13"/>
      <c r="K21" s="13">
        <v>1000</v>
      </c>
      <c r="L21" s="13"/>
      <c r="M21" s="10" t="s">
        <v>9</v>
      </c>
      <c r="N21" s="5" t="s">
        <v>45</v>
      </c>
      <c r="O21" s="10" t="s">
        <v>272</v>
      </c>
    </row>
    <row r="22" spans="1:15" s="8" customFormat="1">
      <c r="A22" s="67" t="s">
        <v>38</v>
      </c>
      <c r="B22" s="68"/>
      <c r="C22" s="68"/>
      <c r="D22" s="69" t="s">
        <v>154</v>
      </c>
      <c r="E22" s="69">
        <v>12</v>
      </c>
      <c r="F22" s="69" t="s">
        <v>7</v>
      </c>
      <c r="G22" s="67" t="s">
        <v>254</v>
      </c>
      <c r="H22" s="67"/>
      <c r="I22" s="70"/>
      <c r="J22" s="70"/>
      <c r="K22" s="70">
        <v>1000</v>
      </c>
      <c r="L22" s="70"/>
      <c r="M22" s="67"/>
      <c r="N22" s="59" t="s">
        <v>45</v>
      </c>
      <c r="O22" s="67" t="s">
        <v>275</v>
      </c>
    </row>
    <row r="23" spans="1:15">
      <c r="A23" s="15" t="s">
        <v>40</v>
      </c>
      <c r="B23" s="38"/>
      <c r="C23" s="38"/>
      <c r="D23" s="15" t="s">
        <v>154</v>
      </c>
      <c r="E23" s="15">
        <v>5</v>
      </c>
      <c r="F23" s="9" t="s">
        <v>37</v>
      </c>
      <c r="G23" s="5" t="s">
        <v>22</v>
      </c>
      <c r="H23" s="5"/>
      <c r="I23" s="7">
        <v>7000</v>
      </c>
      <c r="J23" s="7"/>
      <c r="K23" s="7">
        <v>1000</v>
      </c>
      <c r="L23" s="7"/>
      <c r="M23" s="5"/>
      <c r="N23" s="5" t="s">
        <v>45</v>
      </c>
      <c r="O23" s="10" t="s">
        <v>276</v>
      </c>
    </row>
    <row r="24" spans="1:15">
      <c r="A24" s="14" t="s">
        <v>39</v>
      </c>
      <c r="B24" s="39"/>
      <c r="C24" s="39"/>
      <c r="D24" s="5"/>
      <c r="E24" s="29">
        <v>10</v>
      </c>
      <c r="F24" s="29" t="s">
        <v>14</v>
      </c>
      <c r="G24" s="5" t="s">
        <v>22</v>
      </c>
      <c r="H24" s="5"/>
      <c r="I24" s="7"/>
      <c r="J24" s="7"/>
      <c r="K24" s="7">
        <v>0</v>
      </c>
      <c r="L24" s="7">
        <v>180</v>
      </c>
      <c r="M24" s="5"/>
      <c r="N24" s="5" t="s">
        <v>45</v>
      </c>
      <c r="O24" s="56" t="s">
        <v>261</v>
      </c>
    </row>
    <row r="25" spans="1:15">
      <c r="A25" s="10" t="s">
        <v>41</v>
      </c>
      <c r="B25" s="36"/>
      <c r="C25" s="36"/>
      <c r="D25" s="10" t="s">
        <v>154</v>
      </c>
      <c r="E25" s="10">
        <v>5</v>
      </c>
      <c r="F25" s="5" t="s">
        <v>37</v>
      </c>
      <c r="G25" s="5" t="s">
        <v>22</v>
      </c>
      <c r="H25" s="5"/>
      <c r="I25" s="7"/>
      <c r="J25" s="7"/>
      <c r="K25" s="7">
        <v>1200</v>
      </c>
      <c r="L25" s="7"/>
      <c r="M25" s="5"/>
      <c r="N25" s="5" t="s">
        <v>45</v>
      </c>
      <c r="O25" s="10" t="s">
        <v>276</v>
      </c>
    </row>
    <row r="26" spans="1:15" s="33" customFormat="1" hidden="1">
      <c r="A26" s="50" t="s">
        <v>167</v>
      </c>
      <c r="B26" s="51">
        <v>232</v>
      </c>
      <c r="C26" s="51" t="s">
        <v>238</v>
      </c>
      <c r="D26" s="50"/>
      <c r="E26" s="50">
        <v>11</v>
      </c>
      <c r="F26" s="50" t="s">
        <v>42</v>
      </c>
      <c r="G26" s="50" t="s">
        <v>11</v>
      </c>
      <c r="H26" s="50"/>
      <c r="I26" s="53"/>
      <c r="J26" s="53"/>
      <c r="K26" s="54" t="s">
        <v>31</v>
      </c>
      <c r="L26" s="53"/>
      <c r="M26" s="50"/>
      <c r="N26" s="50" t="s">
        <v>45</v>
      </c>
      <c r="O26" s="50" t="s">
        <v>233</v>
      </c>
    </row>
    <row r="27" spans="1:15">
      <c r="A27" s="10" t="s">
        <v>43</v>
      </c>
      <c r="B27" s="36"/>
      <c r="C27" s="36"/>
      <c r="D27" s="10"/>
      <c r="E27" s="10">
        <v>10</v>
      </c>
      <c r="F27" s="5" t="s">
        <v>14</v>
      </c>
      <c r="G27" s="5" t="s">
        <v>36</v>
      </c>
      <c r="H27" s="5"/>
      <c r="I27" s="7"/>
      <c r="J27" s="7"/>
      <c r="K27" s="7"/>
      <c r="L27" s="7">
        <v>180</v>
      </c>
      <c r="M27" s="5"/>
      <c r="N27" s="5" t="s">
        <v>45</v>
      </c>
      <c r="O27" s="5" t="s">
        <v>176</v>
      </c>
    </row>
    <row r="28" spans="1:15" s="33" customFormat="1" hidden="1">
      <c r="A28" s="55" t="s">
        <v>187</v>
      </c>
      <c r="B28" s="51">
        <v>6186</v>
      </c>
      <c r="C28" s="51" t="s">
        <v>289</v>
      </c>
      <c r="D28" s="50"/>
      <c r="E28" s="50">
        <v>23</v>
      </c>
      <c r="F28" s="50" t="s">
        <v>139</v>
      </c>
      <c r="G28" s="50" t="s">
        <v>22</v>
      </c>
      <c r="H28" s="50"/>
      <c r="I28" s="53">
        <v>30000</v>
      </c>
      <c r="J28" s="53"/>
      <c r="K28" s="54" t="s">
        <v>31</v>
      </c>
      <c r="L28" s="53"/>
      <c r="M28" s="50" t="s">
        <v>290</v>
      </c>
      <c r="N28" s="50" t="s">
        <v>48</v>
      </c>
      <c r="O28" s="50" t="s">
        <v>233</v>
      </c>
    </row>
    <row r="29" spans="1:15">
      <c r="A29" s="5" t="s">
        <v>140</v>
      </c>
      <c r="B29" s="35"/>
      <c r="C29" s="35"/>
      <c r="D29" s="5" t="s">
        <v>154</v>
      </c>
      <c r="E29" s="5">
        <v>5</v>
      </c>
      <c r="F29" s="5" t="s">
        <v>37</v>
      </c>
      <c r="G29" s="5" t="s">
        <v>22</v>
      </c>
      <c r="H29" s="5"/>
      <c r="I29" s="7">
        <v>10000</v>
      </c>
      <c r="J29" s="7"/>
      <c r="K29" s="7">
        <v>1200</v>
      </c>
      <c r="L29" s="7"/>
      <c r="M29" s="5"/>
      <c r="N29" s="5"/>
      <c r="O29" s="10" t="s">
        <v>276</v>
      </c>
    </row>
    <row r="30" spans="1:15">
      <c r="A30" s="5" t="s">
        <v>141</v>
      </c>
      <c r="B30" s="35"/>
      <c r="C30" s="35"/>
      <c r="D30" s="5"/>
      <c r="E30" s="5">
        <v>10</v>
      </c>
      <c r="F30" s="5" t="s">
        <v>14</v>
      </c>
      <c r="G30" s="5" t="s">
        <v>22</v>
      </c>
      <c r="H30" s="5"/>
      <c r="I30" s="7"/>
      <c r="J30" s="7"/>
      <c r="K30" s="7">
        <v>0</v>
      </c>
      <c r="L30" s="7">
        <v>180</v>
      </c>
      <c r="M30" s="5"/>
      <c r="N30" s="5"/>
      <c r="O30" s="56" t="s">
        <v>261</v>
      </c>
    </row>
    <row r="31" spans="1:15" hidden="1">
      <c r="A31" s="50" t="s">
        <v>142</v>
      </c>
      <c r="B31" s="51">
        <v>1783</v>
      </c>
      <c r="C31" s="51" t="s">
        <v>239</v>
      </c>
      <c r="D31" s="50"/>
      <c r="E31" s="50">
        <v>1</v>
      </c>
      <c r="F31" s="50" t="s">
        <v>8</v>
      </c>
      <c r="G31" s="50" t="s">
        <v>254</v>
      </c>
      <c r="H31" s="50"/>
      <c r="I31" s="53"/>
      <c r="J31" s="53"/>
      <c r="K31" s="54" t="s">
        <v>31</v>
      </c>
      <c r="L31" s="53"/>
      <c r="M31" s="50" t="s">
        <v>240</v>
      </c>
      <c r="N31" s="50"/>
      <c r="O31" s="50" t="s">
        <v>233</v>
      </c>
    </row>
    <row r="32" spans="1:15">
      <c r="A32" s="62" t="s">
        <v>143</v>
      </c>
      <c r="B32" s="63">
        <v>6301</v>
      </c>
      <c r="C32" s="63"/>
      <c r="D32" s="62"/>
      <c r="E32" s="62">
        <v>1</v>
      </c>
      <c r="F32" s="59" t="s">
        <v>8</v>
      </c>
      <c r="G32" s="59" t="s">
        <v>254</v>
      </c>
      <c r="H32" s="59"/>
      <c r="I32" s="60"/>
      <c r="J32" s="60"/>
      <c r="K32" s="61" t="s">
        <v>31</v>
      </c>
      <c r="L32" s="60"/>
      <c r="M32" s="59"/>
      <c r="N32" s="59"/>
      <c r="O32" s="59" t="s">
        <v>243</v>
      </c>
    </row>
    <row r="33" spans="1:15" hidden="1">
      <c r="A33" s="65" t="s">
        <v>145</v>
      </c>
      <c r="B33" s="66">
        <v>11612</v>
      </c>
      <c r="C33" s="66"/>
      <c r="D33" s="65"/>
      <c r="E33" s="65">
        <v>1</v>
      </c>
      <c r="F33" s="50" t="s">
        <v>8</v>
      </c>
      <c r="G33" s="50" t="s">
        <v>254</v>
      </c>
      <c r="H33" s="50"/>
      <c r="I33" s="53"/>
      <c r="J33" s="53"/>
      <c r="K33" s="54" t="s">
        <v>31</v>
      </c>
      <c r="L33" s="53"/>
      <c r="M33" s="50"/>
      <c r="N33" s="50"/>
      <c r="O33" s="50" t="s">
        <v>233</v>
      </c>
    </row>
    <row r="34" spans="1:15">
      <c r="A34" s="71" t="s">
        <v>144</v>
      </c>
      <c r="B34" s="72">
        <v>308</v>
      </c>
      <c r="C34" s="72"/>
      <c r="D34" s="71"/>
      <c r="E34" s="71">
        <v>17</v>
      </c>
      <c r="F34" s="71" t="s">
        <v>111</v>
      </c>
      <c r="G34" s="71" t="s">
        <v>254</v>
      </c>
      <c r="H34" s="71"/>
      <c r="I34" s="73"/>
      <c r="J34" s="73"/>
      <c r="K34" s="74" t="s">
        <v>31</v>
      </c>
      <c r="L34" s="73"/>
      <c r="M34" s="71"/>
      <c r="N34" s="71"/>
      <c r="O34" s="71" t="s">
        <v>286</v>
      </c>
    </row>
    <row r="35" spans="1:15">
      <c r="A35" s="71" t="s">
        <v>146</v>
      </c>
      <c r="B35" s="72">
        <v>377</v>
      </c>
      <c r="C35" s="72"/>
      <c r="D35" s="71"/>
      <c r="E35" s="71">
        <v>17</v>
      </c>
      <c r="F35" s="71" t="s">
        <v>111</v>
      </c>
      <c r="G35" s="71" t="s">
        <v>254</v>
      </c>
      <c r="H35" s="71"/>
      <c r="I35" s="73"/>
      <c r="J35" s="73"/>
      <c r="K35" s="74" t="s">
        <v>31</v>
      </c>
      <c r="L35" s="73"/>
      <c r="M35" s="71"/>
      <c r="N35" s="71"/>
      <c r="O35" s="71" t="s">
        <v>286</v>
      </c>
    </row>
    <row r="36" spans="1:15" hidden="1">
      <c r="A36" s="50" t="s">
        <v>147</v>
      </c>
      <c r="B36" s="51">
        <v>4717</v>
      </c>
      <c r="C36" s="51"/>
      <c r="D36" s="50"/>
      <c r="E36" s="50">
        <v>17</v>
      </c>
      <c r="F36" s="50" t="s">
        <v>111</v>
      </c>
      <c r="G36" s="50" t="s">
        <v>254</v>
      </c>
      <c r="H36" s="50"/>
      <c r="I36" s="53"/>
      <c r="J36" s="53"/>
      <c r="K36" s="54" t="s">
        <v>31</v>
      </c>
      <c r="L36" s="53"/>
      <c r="M36" s="50"/>
      <c r="N36" s="50"/>
      <c r="O36" s="50" t="s">
        <v>233</v>
      </c>
    </row>
    <row r="37" spans="1:15" hidden="1">
      <c r="A37" s="50" t="s">
        <v>148</v>
      </c>
      <c r="B37" s="51">
        <v>11251</v>
      </c>
      <c r="C37" s="51" t="s">
        <v>288</v>
      </c>
      <c r="D37" s="50"/>
      <c r="E37" s="50">
        <v>25</v>
      </c>
      <c r="F37" s="50" t="s">
        <v>4</v>
      </c>
      <c r="G37" s="50" t="s">
        <v>254</v>
      </c>
      <c r="H37" s="50"/>
      <c r="I37" s="53"/>
      <c r="J37" s="53"/>
      <c r="K37" s="54" t="s">
        <v>31</v>
      </c>
      <c r="L37" s="53"/>
      <c r="M37" s="50" t="s">
        <v>287</v>
      </c>
      <c r="N37" s="50"/>
      <c r="O37" s="50" t="s">
        <v>233</v>
      </c>
    </row>
    <row r="38" spans="1:15" hidden="1">
      <c r="A38" s="50" t="s">
        <v>149</v>
      </c>
      <c r="B38" s="51">
        <v>10678</v>
      </c>
      <c r="C38" s="51"/>
      <c r="D38" s="50"/>
      <c r="E38" s="50">
        <v>18</v>
      </c>
      <c r="F38" s="50" t="s">
        <v>150</v>
      </c>
      <c r="G38" s="50" t="s">
        <v>254</v>
      </c>
      <c r="H38" s="50"/>
      <c r="I38" s="53"/>
      <c r="J38" s="53"/>
      <c r="K38" s="54" t="s">
        <v>31</v>
      </c>
      <c r="L38" s="53"/>
      <c r="M38" s="50"/>
      <c r="N38" s="50"/>
      <c r="O38" s="50" t="s">
        <v>233</v>
      </c>
    </row>
    <row r="39" spans="1:15">
      <c r="A39" s="59" t="s">
        <v>156</v>
      </c>
      <c r="B39" s="58">
        <v>11662</v>
      </c>
      <c r="C39" s="58"/>
      <c r="D39" s="59" t="s">
        <v>154</v>
      </c>
      <c r="E39" s="59">
        <v>12</v>
      </c>
      <c r="F39" s="59" t="s">
        <v>7</v>
      </c>
      <c r="G39" s="59" t="s">
        <v>254</v>
      </c>
      <c r="H39" s="59"/>
      <c r="I39" s="60"/>
      <c r="J39" s="60"/>
      <c r="K39" s="60">
        <v>1000</v>
      </c>
      <c r="L39" s="60"/>
      <c r="M39" s="59"/>
      <c r="N39" s="59"/>
      <c r="O39" s="67" t="s">
        <v>275</v>
      </c>
    </row>
    <row r="40" spans="1:15">
      <c r="A40" s="5" t="s">
        <v>179</v>
      </c>
      <c r="B40" s="35">
        <v>11791</v>
      </c>
      <c r="C40" s="35" t="s">
        <v>299</v>
      </c>
      <c r="D40" s="5"/>
      <c r="E40" s="5">
        <v>20</v>
      </c>
      <c r="F40" s="5" t="s">
        <v>169</v>
      </c>
      <c r="G40" s="5" t="s">
        <v>170</v>
      </c>
      <c r="H40" s="5"/>
      <c r="I40" s="7"/>
      <c r="J40" s="7"/>
      <c r="K40" s="17" t="s">
        <v>31</v>
      </c>
      <c r="L40" s="7"/>
      <c r="M40" s="5"/>
      <c r="N40" s="5"/>
      <c r="O40" s="5" t="s">
        <v>271</v>
      </c>
    </row>
    <row r="41" spans="1:15" hidden="1">
      <c r="A41" s="50" t="s">
        <v>171</v>
      </c>
      <c r="B41" s="51">
        <v>11731</v>
      </c>
      <c r="C41" s="50" t="s">
        <v>264</v>
      </c>
      <c r="D41" s="50"/>
      <c r="E41" s="50">
        <v>9</v>
      </c>
      <c r="F41" s="50" t="s">
        <v>172</v>
      </c>
      <c r="G41" s="50" t="s">
        <v>22</v>
      </c>
      <c r="H41" s="50"/>
      <c r="I41" s="53"/>
      <c r="J41" s="53"/>
      <c r="K41" s="54" t="s">
        <v>31</v>
      </c>
      <c r="L41" s="53"/>
      <c r="M41" s="50" t="s">
        <v>265</v>
      </c>
      <c r="N41" s="50"/>
      <c r="O41" s="50" t="s">
        <v>233</v>
      </c>
    </row>
    <row r="42" spans="1:15">
      <c r="A42" s="5" t="s">
        <v>177</v>
      </c>
      <c r="B42" s="35"/>
      <c r="C42" s="35"/>
      <c r="D42" s="5"/>
      <c r="E42" s="5">
        <v>1</v>
      </c>
      <c r="F42" s="5" t="s">
        <v>8</v>
      </c>
      <c r="G42" s="5" t="s">
        <v>36</v>
      </c>
      <c r="H42" s="5"/>
      <c r="I42" s="7"/>
      <c r="J42" s="7"/>
      <c r="K42" s="17" t="s">
        <v>31</v>
      </c>
      <c r="L42" s="7"/>
      <c r="M42" s="5"/>
      <c r="N42" s="5"/>
      <c r="O42" s="5" t="s">
        <v>178</v>
      </c>
    </row>
    <row r="43" spans="1:15" hidden="1">
      <c r="A43" s="50" t="s">
        <v>181</v>
      </c>
      <c r="B43" s="51" t="s">
        <v>210</v>
      </c>
      <c r="C43" s="51" t="s">
        <v>211</v>
      </c>
      <c r="D43" s="50"/>
      <c r="E43" s="50">
        <v>24</v>
      </c>
      <c r="F43" s="50" t="s">
        <v>182</v>
      </c>
      <c r="G43" s="50" t="s">
        <v>183</v>
      </c>
      <c r="H43" s="50"/>
      <c r="I43" s="53"/>
      <c r="J43" s="53"/>
      <c r="K43" s="54" t="s">
        <v>31</v>
      </c>
      <c r="L43" s="53"/>
      <c r="M43" s="50"/>
      <c r="N43" s="50"/>
      <c r="O43" s="50" t="s">
        <v>233</v>
      </c>
    </row>
    <row r="44" spans="1:15">
      <c r="A44" s="57" t="s">
        <v>185</v>
      </c>
      <c r="B44" s="58"/>
      <c r="C44" s="58"/>
      <c r="D44" s="59"/>
      <c r="E44" s="59">
        <v>8</v>
      </c>
      <c r="F44" s="59" t="s">
        <v>35</v>
      </c>
      <c r="G44" s="59" t="s">
        <v>22</v>
      </c>
      <c r="H44" s="59"/>
      <c r="I44" s="60"/>
      <c r="J44" s="60"/>
      <c r="K44" s="61"/>
      <c r="L44" s="60"/>
      <c r="M44" s="59"/>
      <c r="N44" s="59"/>
      <c r="O44" s="59" t="s">
        <v>257</v>
      </c>
    </row>
    <row r="45" spans="1:15" hidden="1">
      <c r="A45" s="50" t="s">
        <v>186</v>
      </c>
      <c r="B45" s="51">
        <v>2593</v>
      </c>
      <c r="C45" s="64" t="s">
        <v>195</v>
      </c>
      <c r="D45" s="50"/>
      <c r="E45" s="50">
        <v>1</v>
      </c>
      <c r="F45" s="50" t="s">
        <v>8</v>
      </c>
      <c r="G45" s="50" t="s">
        <v>5</v>
      </c>
      <c r="H45" s="50"/>
      <c r="I45" s="53"/>
      <c r="J45" s="53"/>
      <c r="K45" s="54" t="s">
        <v>31</v>
      </c>
      <c r="L45" s="53"/>
      <c r="M45" s="50"/>
      <c r="N45" s="50"/>
      <c r="O45" s="50" t="s">
        <v>233</v>
      </c>
    </row>
    <row r="46" spans="1:15">
      <c r="A46" s="15" t="s">
        <v>192</v>
      </c>
      <c r="B46" s="15" t="s">
        <v>193</v>
      </c>
      <c r="C46" s="5"/>
      <c r="D46" s="5" t="s">
        <v>154</v>
      </c>
      <c r="E46" s="5">
        <v>5</v>
      </c>
      <c r="F46" s="5" t="s">
        <v>37</v>
      </c>
      <c r="G46" s="5" t="s">
        <v>194</v>
      </c>
      <c r="H46" s="5"/>
      <c r="I46" s="7"/>
      <c r="J46" s="7"/>
      <c r="K46" s="7">
        <v>1200</v>
      </c>
      <c r="L46" s="7"/>
      <c r="M46" s="5"/>
      <c r="N46" s="5"/>
      <c r="O46" s="10" t="s">
        <v>276</v>
      </c>
    </row>
    <row r="47" spans="1:15" hidden="1">
      <c r="A47" s="50" t="s">
        <v>226</v>
      </c>
      <c r="B47" s="50">
        <v>6186</v>
      </c>
      <c r="C47" s="50" t="s">
        <v>289</v>
      </c>
      <c r="D47" s="50"/>
      <c r="E47" s="50">
        <v>23</v>
      </c>
      <c r="F47" s="50" t="s">
        <v>139</v>
      </c>
      <c r="G47" s="50" t="s">
        <v>22</v>
      </c>
      <c r="H47" s="52">
        <v>40811</v>
      </c>
      <c r="I47" s="53"/>
      <c r="J47" s="53"/>
      <c r="K47" s="54" t="s">
        <v>31</v>
      </c>
      <c r="L47" s="53"/>
      <c r="M47" s="50" t="s">
        <v>292</v>
      </c>
      <c r="N47" s="50"/>
      <c r="O47" s="50" t="s">
        <v>233</v>
      </c>
    </row>
    <row r="48" spans="1:15" hidden="1">
      <c r="A48" s="50" t="s">
        <v>227</v>
      </c>
      <c r="B48" s="50">
        <v>73</v>
      </c>
      <c r="C48" s="50"/>
      <c r="D48" s="50"/>
      <c r="E48" s="50">
        <v>1</v>
      </c>
      <c r="F48" s="50" t="s">
        <v>8</v>
      </c>
      <c r="G48" s="50" t="s">
        <v>252</v>
      </c>
      <c r="H48" s="52">
        <v>40811</v>
      </c>
      <c r="I48" s="53"/>
      <c r="J48" s="53"/>
      <c r="K48" s="54" t="s">
        <v>31</v>
      </c>
      <c r="L48" s="53"/>
      <c r="M48" s="50"/>
      <c r="N48" s="50"/>
      <c r="O48" s="50" t="s">
        <v>233</v>
      </c>
    </row>
    <row r="49" spans="1:15" hidden="1">
      <c r="A49" s="50" t="s">
        <v>230</v>
      </c>
      <c r="B49" s="50">
        <v>4495</v>
      </c>
      <c r="C49" s="51" t="s">
        <v>231</v>
      </c>
      <c r="D49" s="50"/>
      <c r="E49" s="50">
        <v>11</v>
      </c>
      <c r="F49" s="50" t="s">
        <v>42</v>
      </c>
      <c r="G49" s="50" t="s">
        <v>5</v>
      </c>
      <c r="H49" s="50"/>
      <c r="I49" s="53"/>
      <c r="J49" s="53"/>
      <c r="K49" s="54" t="s">
        <v>31</v>
      </c>
      <c r="L49" s="53"/>
      <c r="M49" s="50" t="s">
        <v>232</v>
      </c>
      <c r="N49" s="50"/>
      <c r="O49" s="50" t="s">
        <v>233</v>
      </c>
    </row>
    <row r="50" spans="1:15" hidden="1">
      <c r="A50" s="50" t="s">
        <v>245</v>
      </c>
      <c r="B50" s="50">
        <v>11715</v>
      </c>
      <c r="C50" s="50"/>
      <c r="D50" s="50"/>
      <c r="E50" s="50">
        <v>1</v>
      </c>
      <c r="F50" s="50" t="s">
        <v>8</v>
      </c>
      <c r="G50" s="50" t="s">
        <v>22</v>
      </c>
      <c r="H50" s="50"/>
      <c r="I50" s="53"/>
      <c r="J50" s="53"/>
      <c r="K50" s="54" t="s">
        <v>31</v>
      </c>
      <c r="L50" s="53"/>
      <c r="M50" s="50" t="s">
        <v>246</v>
      </c>
      <c r="N50" s="50"/>
      <c r="O50" s="50" t="s">
        <v>233</v>
      </c>
    </row>
    <row r="51" spans="1:15" hidden="1">
      <c r="A51" s="50" t="s">
        <v>247</v>
      </c>
      <c r="B51" s="50">
        <v>132</v>
      </c>
      <c r="C51" s="50"/>
      <c r="D51" s="50"/>
      <c r="E51" s="50">
        <v>1</v>
      </c>
      <c r="F51" s="50" t="s">
        <v>8</v>
      </c>
      <c r="G51" s="50" t="s">
        <v>252</v>
      </c>
      <c r="H51" s="50"/>
      <c r="I51" s="53"/>
      <c r="J51" s="53"/>
      <c r="K51" s="54" t="s">
        <v>31</v>
      </c>
      <c r="L51" s="53"/>
      <c r="M51" s="50"/>
      <c r="N51" s="50"/>
      <c r="O51" s="50" t="s">
        <v>233</v>
      </c>
    </row>
    <row r="52" spans="1:15" hidden="1">
      <c r="A52" s="50" t="s">
        <v>248</v>
      </c>
      <c r="B52" s="50"/>
      <c r="C52" s="50"/>
      <c r="D52" s="50"/>
      <c r="E52" s="50">
        <v>1</v>
      </c>
      <c r="F52" s="50" t="s">
        <v>8</v>
      </c>
      <c r="G52" s="50" t="s">
        <v>252</v>
      </c>
      <c r="H52" s="50"/>
      <c r="I52" s="53"/>
      <c r="J52" s="53"/>
      <c r="K52" s="54" t="s">
        <v>31</v>
      </c>
      <c r="L52" s="53"/>
      <c r="M52" s="50"/>
      <c r="N52" s="50"/>
      <c r="O52" s="50" t="s">
        <v>233</v>
      </c>
    </row>
    <row r="53" spans="1:15">
      <c r="A53" s="59" t="s">
        <v>249</v>
      </c>
      <c r="B53" s="59"/>
      <c r="C53" s="59"/>
      <c r="D53" s="59"/>
      <c r="E53" s="59">
        <v>1</v>
      </c>
      <c r="F53" s="59" t="s">
        <v>8</v>
      </c>
      <c r="G53" s="59" t="s">
        <v>252</v>
      </c>
      <c r="H53" s="59"/>
      <c r="I53" s="60"/>
      <c r="J53" s="60"/>
      <c r="K53" s="60"/>
      <c r="L53" s="60"/>
      <c r="M53" s="59"/>
      <c r="N53" s="59"/>
      <c r="O53" s="59" t="s">
        <v>260</v>
      </c>
    </row>
    <row r="54" spans="1:15">
      <c r="A54" s="56" t="s">
        <v>250</v>
      </c>
      <c r="B54" s="56"/>
      <c r="C54" s="56"/>
      <c r="D54" s="56"/>
      <c r="E54" s="56">
        <v>13</v>
      </c>
      <c r="F54" s="56" t="s">
        <v>253</v>
      </c>
      <c r="G54" s="56" t="s">
        <v>252</v>
      </c>
      <c r="H54" s="56"/>
      <c r="I54" s="7"/>
      <c r="J54" s="7"/>
      <c r="K54" s="17" t="s">
        <v>31</v>
      </c>
      <c r="L54" s="7"/>
      <c r="M54" s="56"/>
      <c r="N54" s="56"/>
      <c r="O54" s="56" t="s">
        <v>277</v>
      </c>
    </row>
    <row r="55" spans="1:15">
      <c r="A55" s="56" t="s">
        <v>251</v>
      </c>
      <c r="B55" s="56">
        <v>91</v>
      </c>
      <c r="C55" s="56"/>
      <c r="D55" s="56"/>
      <c r="E55" s="56">
        <v>13</v>
      </c>
      <c r="F55" s="56" t="s">
        <v>253</v>
      </c>
      <c r="G55" s="56" t="s">
        <v>252</v>
      </c>
      <c r="H55" s="56"/>
      <c r="I55" s="7"/>
      <c r="J55" s="7"/>
      <c r="K55" s="17" t="s">
        <v>31</v>
      </c>
      <c r="L55" s="7"/>
      <c r="M55" s="56"/>
      <c r="N55" s="56"/>
      <c r="O55" s="56" t="s">
        <v>278</v>
      </c>
    </row>
    <row r="56" spans="1:15" hidden="1">
      <c r="A56" s="64" t="s">
        <v>258</v>
      </c>
      <c r="B56" s="50">
        <v>10260</v>
      </c>
      <c r="C56" s="50"/>
      <c r="D56" s="50" t="s">
        <v>259</v>
      </c>
      <c r="E56" s="50">
        <v>11</v>
      </c>
      <c r="F56" s="50" t="s">
        <v>42</v>
      </c>
      <c r="G56" s="50" t="s">
        <v>262</v>
      </c>
      <c r="H56" s="52">
        <v>40815</v>
      </c>
      <c r="I56" s="53"/>
      <c r="J56" s="53"/>
      <c r="K56" s="54" t="s">
        <v>31</v>
      </c>
      <c r="L56" s="53"/>
      <c r="M56" s="50"/>
      <c r="N56" s="50"/>
      <c r="O56" s="50" t="s">
        <v>233</v>
      </c>
    </row>
    <row r="57" spans="1:15" ht="15.75">
      <c r="A57" s="75" t="s">
        <v>300</v>
      </c>
      <c r="B57" s="56"/>
      <c r="C57" s="56"/>
      <c r="D57" s="56"/>
      <c r="E57" s="56"/>
      <c r="F57" s="56" t="s">
        <v>266</v>
      </c>
      <c r="G57" s="56" t="s">
        <v>11</v>
      </c>
      <c r="H57" s="56"/>
      <c r="I57" s="7"/>
      <c r="J57" s="7"/>
      <c r="K57" s="7"/>
      <c r="L57" s="7"/>
      <c r="M57" s="56"/>
      <c r="N57" s="56"/>
      <c r="O57" s="56" t="s">
        <v>267</v>
      </c>
    </row>
    <row r="58" spans="1:15">
      <c r="A58" s="56" t="s">
        <v>268</v>
      </c>
      <c r="B58" s="56"/>
      <c r="C58" s="56"/>
      <c r="D58" s="56"/>
      <c r="E58" s="56"/>
      <c r="F58" s="56" t="s">
        <v>269</v>
      </c>
      <c r="G58" s="56" t="s">
        <v>5</v>
      </c>
      <c r="H58" s="56"/>
      <c r="I58" s="7"/>
      <c r="J58" s="7"/>
      <c r="K58" s="7"/>
      <c r="L58" s="7"/>
      <c r="M58" s="56"/>
      <c r="N58" s="56"/>
      <c r="O58" s="56" t="s">
        <v>270</v>
      </c>
    </row>
    <row r="59" spans="1:15" hidden="1">
      <c r="A59" s="50" t="s">
        <v>281</v>
      </c>
      <c r="B59" s="50">
        <v>5578</v>
      </c>
      <c r="C59" s="50" t="s">
        <v>279</v>
      </c>
      <c r="D59" s="50" t="s">
        <v>280</v>
      </c>
      <c r="E59" s="50">
        <v>1</v>
      </c>
      <c r="F59" s="50" t="s">
        <v>8</v>
      </c>
      <c r="G59" s="50" t="s">
        <v>5</v>
      </c>
      <c r="H59" s="50"/>
      <c r="I59" s="53"/>
      <c r="J59" s="53"/>
      <c r="K59" s="54" t="s">
        <v>31</v>
      </c>
      <c r="L59" s="53"/>
      <c r="M59" s="50"/>
      <c r="N59" s="50"/>
      <c r="O59" s="50" t="s">
        <v>233</v>
      </c>
    </row>
    <row r="60" spans="1:15">
      <c r="A60" s="56" t="s">
        <v>227</v>
      </c>
      <c r="B60" s="56">
        <v>1807</v>
      </c>
      <c r="C60" s="56" t="s">
        <v>293</v>
      </c>
      <c r="D60" s="56"/>
      <c r="E60" s="56"/>
      <c r="F60" s="56"/>
      <c r="G60" s="56"/>
      <c r="H60" s="56"/>
      <c r="I60" s="7"/>
      <c r="J60" s="7"/>
      <c r="K60" s="7"/>
      <c r="L60" s="7"/>
      <c r="M60" s="56"/>
      <c r="N60" s="56"/>
      <c r="O60" s="56"/>
    </row>
    <row r="61" spans="1:15" hidden="1">
      <c r="A61" s="6" t="s">
        <v>294</v>
      </c>
      <c r="B61" s="6">
        <v>11784</v>
      </c>
      <c r="C61" s="56" t="s">
        <v>297</v>
      </c>
      <c r="D61" s="56" t="s">
        <v>298</v>
      </c>
      <c r="E61" s="56">
        <v>18</v>
      </c>
      <c r="F61" s="50" t="s">
        <v>150</v>
      </c>
      <c r="G61" s="56" t="s">
        <v>17</v>
      </c>
      <c r="H61" s="56"/>
      <c r="I61" s="7"/>
      <c r="J61" s="7"/>
      <c r="K61" s="54" t="s">
        <v>31</v>
      </c>
      <c r="L61" s="7"/>
      <c r="M61" s="56"/>
      <c r="N61" s="56"/>
      <c r="O61" s="50" t="s">
        <v>233</v>
      </c>
    </row>
    <row r="62" spans="1:15" hidden="1">
      <c r="A62" s="6" t="s">
        <v>295</v>
      </c>
      <c r="B62" s="56">
        <v>328</v>
      </c>
      <c r="C62" s="56" t="s">
        <v>296</v>
      </c>
      <c r="D62" s="56"/>
      <c r="E62" s="56">
        <v>18</v>
      </c>
      <c r="F62" s="50" t="s">
        <v>150</v>
      </c>
      <c r="G62" s="56" t="s">
        <v>17</v>
      </c>
      <c r="H62" s="56"/>
      <c r="I62" s="7"/>
      <c r="J62" s="7"/>
      <c r="K62" s="54" t="s">
        <v>31</v>
      </c>
      <c r="L62" s="7"/>
      <c r="M62" s="56"/>
      <c r="N62" s="56"/>
      <c r="O62" s="50" t="s">
        <v>233</v>
      </c>
    </row>
  </sheetData>
  <autoFilter ref="A2:O62">
    <filterColumn colId="14">
      <filters blank="1">
        <filter val="Aguardando Arquivo do CLIENTE - 29/09/2011"/>
        <filter val="Aguardando desenvolvimento Pleres Prev.Inicio 17/10"/>
        <filter val="Aguardando instalalação de maquina em linux"/>
        <filter val="Aguardando retorno a pedido do representante"/>
        <filter val="Ainda com problemas nos DE-PARA Pardini"/>
        <filter val="Cancelado por orientação do Sr.Carlos (Representante)"/>
        <filter val="Cliente Enviando de forma provisória"/>
        <filter val="Cliente não faz exames / pediu para não instalar."/>
        <filter val="Cliente pediu para não instalar"/>
        <filter val="Cliente pediu para não instalar / não esta enviando amostra"/>
        <filter val="Criasoft não vai atender a esse cliente."/>
        <filter val="Em agendamento"/>
        <filter val="Em testes com a X-Clinic"/>
        <filter val="em testes junto com o cliente"/>
        <filter val="ENVIADO NOVO ARQUIVO AGUARDANDO ATUALIZAÇÃO DO CLIENTE"/>
        <filter val="Erros no recebimento do arquivo."/>
        <filter val="FALTA A IMPORTAÇÃO PARA O JALIS"/>
        <filter val="Fazendo testes com o Pleres"/>
        <filter val="O Cliente pediu para ligar na proxima semana."/>
        <filter val="Pediu para ligar dia 05/10"/>
        <filter val="problemas com o Proxy do Cliente. / Aguardando retorno Jacira"/>
        <filter val="SOLICITAÇÃO"/>
      </filters>
    </filterColumn>
  </autoFilter>
  <dataValidations count="25">
    <dataValidation type="list" allowBlank="1" showInputMessage="1" showErrorMessage="1" sqref="N3">
      <formula1>S2:S7</formula1>
    </dataValidation>
    <dataValidation type="list" allowBlank="1" showInputMessage="1" showErrorMessage="1" sqref="N4">
      <formula1>S2:S6</formula1>
    </dataValidation>
    <dataValidation type="list" allowBlank="1" showInputMessage="1" showErrorMessage="1" sqref="N5">
      <formula1>S2:S6</formula1>
    </dataValidation>
    <dataValidation type="list" allowBlank="1" showInputMessage="1" showErrorMessage="1" sqref="N6">
      <formula1>S2:S6</formula1>
    </dataValidation>
    <dataValidation type="list" allowBlank="1" showInputMessage="1" showErrorMessage="1" sqref="N7">
      <formula1>S2:S7</formula1>
    </dataValidation>
    <dataValidation type="list" allowBlank="1" showInputMessage="1" showErrorMessage="1" sqref="N8">
      <formula1>S2:S7</formula1>
    </dataValidation>
    <dataValidation type="list" allowBlank="1" showInputMessage="1" showErrorMessage="1" sqref="N9">
      <formula1>S2:S6</formula1>
    </dataValidation>
    <dataValidation type="list" allowBlank="1" showInputMessage="1" showErrorMessage="1" sqref="N10">
      <formula1>S2:S6</formula1>
    </dataValidation>
    <dataValidation type="list" allowBlank="1" showInputMessage="1" showErrorMessage="1" sqref="N11">
      <formula1>S2:S6</formula1>
    </dataValidation>
    <dataValidation type="list" allowBlank="1" showInputMessage="1" showErrorMessage="1" sqref="N12">
      <formula1>S2:S6</formula1>
    </dataValidation>
    <dataValidation type="list" allowBlank="1" showInputMessage="1" showErrorMessage="1" sqref="N13">
      <formula1>S2:S6</formula1>
    </dataValidation>
    <dataValidation type="list" allowBlank="1" showInputMessage="1" showErrorMessage="1" sqref="N14">
      <formula1>S2:S6</formula1>
    </dataValidation>
    <dataValidation type="list" allowBlank="1" showInputMessage="1" showErrorMessage="1" sqref="N15">
      <formula1>S2:S6</formula1>
    </dataValidation>
    <dataValidation type="list" allowBlank="1" showInputMessage="1" showErrorMessage="1" sqref="N16">
      <formula1>S2:S6</formula1>
    </dataValidation>
    <dataValidation type="list" allowBlank="1" showInputMessage="1" showErrorMessage="1" sqref="N17">
      <formula1>S2:S6</formula1>
    </dataValidation>
    <dataValidation type="list" allowBlank="1" showInputMessage="1" showErrorMessage="1" sqref="N18">
      <formula1>S2:S6</formula1>
    </dataValidation>
    <dataValidation type="list" allowBlank="1" showInputMessage="1" showErrorMessage="1" sqref="N19">
      <formula1>S2:S6</formula1>
    </dataValidation>
    <dataValidation type="list" allowBlank="1" showInputMessage="1" showErrorMessage="1" sqref="N20">
      <formula1>S2:S6</formula1>
    </dataValidation>
    <dataValidation type="list" allowBlank="1" showInputMessage="1" showErrorMessage="1" sqref="N21">
      <formula1>S2:S6</formula1>
    </dataValidation>
    <dataValidation type="list" allowBlank="1" showInputMessage="1" showErrorMessage="1" sqref="N22">
      <formula1>S2:S6</formula1>
    </dataValidation>
    <dataValidation type="list" allowBlank="1" showInputMessage="1" showErrorMessage="1" sqref="N23">
      <formula1>S2:S6</formula1>
    </dataValidation>
    <dataValidation type="list" allowBlank="1" showInputMessage="1" showErrorMessage="1" sqref="N24">
      <formula1>S2:S6</formula1>
    </dataValidation>
    <dataValidation type="list" allowBlank="1" showInputMessage="1" showErrorMessage="1" sqref="N25">
      <formula1>S2:S6</formula1>
    </dataValidation>
    <dataValidation type="list" allowBlank="1" showInputMessage="1" showErrorMessage="1" sqref="N26">
      <formula1>S2:S6</formula1>
    </dataValidation>
    <dataValidation type="list" allowBlank="1" showInputMessage="1" showErrorMessage="1" sqref="N27:N28">
      <formula1>S2:S6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topLeftCell="B1" workbookViewId="0">
      <pane ySplit="2" topLeftCell="A3" activePane="bottomLeft" state="frozen"/>
      <selection pane="bottomLeft" activeCell="D5" sqref="D5"/>
    </sheetView>
  </sheetViews>
  <sheetFormatPr defaultRowHeight="15"/>
  <cols>
    <col min="1" max="1" width="5.140625" customWidth="1"/>
    <col min="2" max="2" width="23.7109375" bestFit="1" customWidth="1"/>
    <col min="3" max="3" width="16.42578125" bestFit="1" customWidth="1"/>
    <col min="4" max="4" width="14.28515625" bestFit="1" customWidth="1"/>
    <col min="5" max="5" width="23" customWidth="1"/>
    <col min="6" max="6" width="13" customWidth="1"/>
    <col min="7" max="7" width="33.5703125" bestFit="1" customWidth="1"/>
    <col min="8" max="8" width="12.85546875" bestFit="1" customWidth="1"/>
    <col min="9" max="9" width="7.140625" customWidth="1"/>
    <col min="10" max="10" width="21.42578125" bestFit="1" customWidth="1"/>
    <col min="11" max="11" width="12.85546875" bestFit="1" customWidth="1"/>
    <col min="12" max="12" width="13.28515625" bestFit="1" customWidth="1"/>
    <col min="13" max="13" width="10.5703125" bestFit="1" customWidth="1"/>
    <col min="14" max="14" width="19.7109375" bestFit="1" customWidth="1"/>
    <col min="15" max="15" width="95.140625" bestFit="1" customWidth="1"/>
  </cols>
  <sheetData>
    <row r="1" spans="1:15" ht="18.75">
      <c r="A1" s="30"/>
      <c r="B1" s="76" t="s">
        <v>137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>
      <c r="A2" s="18" t="s">
        <v>157</v>
      </c>
      <c r="B2" s="18" t="s">
        <v>52</v>
      </c>
      <c r="C2" s="18" t="s">
        <v>53</v>
      </c>
      <c r="D2" s="18" t="s">
        <v>54</v>
      </c>
      <c r="E2" s="18" t="s">
        <v>55</v>
      </c>
      <c r="F2" s="18" t="s">
        <v>151</v>
      </c>
      <c r="G2" s="18" t="s">
        <v>56</v>
      </c>
      <c r="H2" s="18" t="s">
        <v>163</v>
      </c>
      <c r="I2" s="18"/>
      <c r="J2" s="18" t="s">
        <v>164</v>
      </c>
      <c r="K2" s="18" t="s">
        <v>50</v>
      </c>
      <c r="L2" s="18" t="s">
        <v>57</v>
      </c>
      <c r="M2" s="18" t="s">
        <v>58</v>
      </c>
      <c r="N2" s="18" t="s">
        <v>59</v>
      </c>
      <c r="O2" s="18" t="s">
        <v>60</v>
      </c>
    </row>
    <row r="3" spans="1:15">
      <c r="A3" s="31">
        <v>1</v>
      </c>
      <c r="B3" s="19" t="s">
        <v>61</v>
      </c>
      <c r="C3" s="19" t="s">
        <v>62</v>
      </c>
      <c r="D3" s="19" t="s">
        <v>63</v>
      </c>
      <c r="E3" s="19" t="s">
        <v>159</v>
      </c>
      <c r="F3" s="19">
        <f>COUNTIF(INSTALAÇÕES!E3:E99,1)</f>
        <v>14</v>
      </c>
      <c r="G3" s="22" t="s">
        <v>160</v>
      </c>
      <c r="H3" s="19">
        <f>[1]Jalis!C1</f>
        <v>229000</v>
      </c>
      <c r="I3" s="19"/>
      <c r="J3" s="21"/>
      <c r="K3" s="21"/>
      <c r="L3" s="21">
        <v>2000</v>
      </c>
      <c r="M3" s="21">
        <v>0</v>
      </c>
      <c r="N3" s="21">
        <v>0</v>
      </c>
      <c r="O3" s="23" t="s">
        <v>161</v>
      </c>
    </row>
    <row r="4" spans="1:15">
      <c r="A4" s="31">
        <v>2</v>
      </c>
      <c r="B4" s="19" t="s">
        <v>64</v>
      </c>
      <c r="C4" s="19" t="s">
        <v>65</v>
      </c>
      <c r="D4" s="19" t="s">
        <v>66</v>
      </c>
      <c r="E4" s="20" t="s">
        <v>67</v>
      </c>
      <c r="F4" s="19">
        <f>COUNTIF(INSTALAÇÕES!E3:E99,2)</f>
        <v>1</v>
      </c>
      <c r="G4" s="20"/>
      <c r="H4" s="19">
        <f>'[1]Unilab-Uniware'!C1</f>
        <v>128200</v>
      </c>
      <c r="I4" s="19"/>
      <c r="J4" s="21"/>
      <c r="K4" s="21"/>
      <c r="L4" s="21">
        <v>12000</v>
      </c>
      <c r="M4" s="21">
        <v>0</v>
      </c>
      <c r="N4" s="21">
        <v>12000</v>
      </c>
      <c r="O4" s="23" t="s">
        <v>173</v>
      </c>
    </row>
    <row r="5" spans="1:15">
      <c r="A5" s="31">
        <v>3</v>
      </c>
      <c r="B5" s="19" t="s">
        <v>68</v>
      </c>
      <c r="C5" s="19" t="s">
        <v>74</v>
      </c>
      <c r="D5" s="19" t="s">
        <v>305</v>
      </c>
      <c r="E5" s="19" t="s">
        <v>301</v>
      </c>
      <c r="F5" s="19">
        <f>COUNTIF(INSTALAÇÕES!E3:E99,3)</f>
        <v>1</v>
      </c>
      <c r="G5" s="22" t="s">
        <v>304</v>
      </c>
      <c r="H5" s="19">
        <f>'[1]X-Clinic'!C1</f>
        <v>51000</v>
      </c>
      <c r="I5" s="19"/>
      <c r="J5" s="21"/>
      <c r="K5" s="21"/>
      <c r="L5" s="21">
        <v>1600</v>
      </c>
      <c r="M5" s="21">
        <v>0</v>
      </c>
      <c r="N5" s="21">
        <v>0</v>
      </c>
      <c r="O5" s="23" t="s">
        <v>228</v>
      </c>
    </row>
    <row r="6" spans="1:15">
      <c r="A6" s="31">
        <v>4</v>
      </c>
      <c r="B6" s="19" t="s">
        <v>70</v>
      </c>
      <c r="C6" s="19" t="s">
        <v>69</v>
      </c>
      <c r="D6" s="19" t="s">
        <v>71</v>
      </c>
      <c r="E6" s="22"/>
      <c r="F6" s="22"/>
      <c r="G6" s="22" t="s">
        <v>72</v>
      </c>
      <c r="H6" s="19">
        <f>[1]AGSI!C1</f>
        <v>40000</v>
      </c>
      <c r="I6" s="19"/>
      <c r="J6" s="21"/>
      <c r="K6" s="21"/>
      <c r="L6" s="21">
        <v>0</v>
      </c>
      <c r="M6" s="21">
        <v>0</v>
      </c>
      <c r="N6" s="21">
        <v>0</v>
      </c>
      <c r="O6" s="23" t="s">
        <v>166</v>
      </c>
    </row>
    <row r="7" spans="1:15">
      <c r="A7" s="31">
        <v>5</v>
      </c>
      <c r="B7" s="19" t="s">
        <v>73</v>
      </c>
      <c r="C7" s="19" t="s">
        <v>74</v>
      </c>
      <c r="D7" s="19" t="s">
        <v>75</v>
      </c>
      <c r="E7" s="19" t="s">
        <v>76</v>
      </c>
      <c r="F7" s="19">
        <f>COUNTIF(INSTALAÇÕES!E3:E50,5)</f>
        <v>5</v>
      </c>
      <c r="G7" s="22" t="s">
        <v>165</v>
      </c>
      <c r="H7" s="19">
        <f>'[1]Digital Med-Pleres'!C1</f>
        <v>0</v>
      </c>
      <c r="I7" s="19"/>
      <c r="J7" s="21"/>
      <c r="K7" s="21"/>
      <c r="L7" s="21">
        <v>1200</v>
      </c>
      <c r="M7" s="21">
        <v>80</v>
      </c>
      <c r="N7" s="21">
        <v>0</v>
      </c>
      <c r="O7" s="23" t="s">
        <v>77</v>
      </c>
    </row>
    <row r="8" spans="1:15">
      <c r="A8" s="31">
        <v>6</v>
      </c>
      <c r="B8" s="19" t="s">
        <v>78</v>
      </c>
      <c r="C8" s="19"/>
      <c r="D8" s="19"/>
      <c r="E8" s="19"/>
      <c r="F8" s="19"/>
      <c r="G8" s="19"/>
      <c r="H8" s="19">
        <f>[1]Tasy!C1</f>
        <v>0</v>
      </c>
      <c r="I8" s="19"/>
      <c r="J8" s="21"/>
      <c r="K8" s="21"/>
      <c r="L8" s="21">
        <v>0</v>
      </c>
      <c r="M8" s="21">
        <v>0</v>
      </c>
      <c r="N8" s="21">
        <v>0</v>
      </c>
      <c r="O8" s="23" t="s">
        <v>242</v>
      </c>
    </row>
    <row r="9" spans="1:15">
      <c r="A9" s="31">
        <v>7</v>
      </c>
      <c r="B9" s="19" t="s">
        <v>79</v>
      </c>
      <c r="C9" s="19" t="s">
        <v>74</v>
      </c>
      <c r="D9" s="19" t="s">
        <v>80</v>
      </c>
      <c r="E9" s="19" t="s">
        <v>81</v>
      </c>
      <c r="F9" s="19">
        <f>COUNTIF(INSTALAÇÕES!E3:E51,8)</f>
        <v>2</v>
      </c>
      <c r="G9" s="22" t="s">
        <v>82</v>
      </c>
      <c r="H9" s="19">
        <f>[1]CriaSoft!C1</f>
        <v>12500</v>
      </c>
      <c r="I9" s="19"/>
      <c r="J9" s="21"/>
      <c r="K9" s="21"/>
      <c r="L9" s="21">
        <v>1000</v>
      </c>
      <c r="M9" s="21">
        <v>0</v>
      </c>
      <c r="N9" s="21">
        <v>5000</v>
      </c>
      <c r="O9" s="23" t="s">
        <v>174</v>
      </c>
    </row>
    <row r="10" spans="1:15">
      <c r="A10" s="31">
        <v>8</v>
      </c>
      <c r="B10" s="24" t="s">
        <v>83</v>
      </c>
      <c r="C10" s="24"/>
      <c r="D10" s="19" t="s">
        <v>84</v>
      </c>
      <c r="E10" s="19" t="s">
        <v>85</v>
      </c>
      <c r="F10" s="19"/>
      <c r="G10" s="22" t="s">
        <v>86</v>
      </c>
      <c r="H10" s="19">
        <f>[1]Nefrodata!C1</f>
        <v>20000</v>
      </c>
      <c r="I10" s="19"/>
      <c r="J10" s="21"/>
      <c r="K10" s="21"/>
      <c r="L10" s="21">
        <v>0</v>
      </c>
      <c r="M10" s="21">
        <v>0</v>
      </c>
      <c r="N10" s="21">
        <v>0</v>
      </c>
      <c r="O10" s="23" t="s">
        <v>184</v>
      </c>
    </row>
    <row r="11" spans="1:15">
      <c r="A11" s="31">
        <v>9</v>
      </c>
      <c r="B11" s="24" t="s">
        <v>87</v>
      </c>
      <c r="C11" s="24" t="s">
        <v>74</v>
      </c>
      <c r="D11" s="19" t="s">
        <v>88</v>
      </c>
      <c r="E11" s="19" t="s">
        <v>89</v>
      </c>
      <c r="F11" s="19">
        <f>COUNTIF(INSTALAÇÕES!E3:E95,9)</f>
        <v>1</v>
      </c>
      <c r="G11" s="22" t="s">
        <v>90</v>
      </c>
      <c r="H11" s="19">
        <f>[1]SIL!C1</f>
        <v>0</v>
      </c>
      <c r="I11" s="19"/>
      <c r="J11" s="21"/>
      <c r="K11" s="21"/>
      <c r="L11" s="21">
        <v>0</v>
      </c>
      <c r="M11" s="21">
        <v>0</v>
      </c>
      <c r="N11" s="21">
        <v>0</v>
      </c>
      <c r="O11" s="23" t="s">
        <v>91</v>
      </c>
    </row>
    <row r="12" spans="1:15">
      <c r="A12" s="31">
        <v>10</v>
      </c>
      <c r="B12" s="19" t="s">
        <v>92</v>
      </c>
      <c r="C12" s="19" t="s">
        <v>74</v>
      </c>
      <c r="D12" s="19" t="s">
        <v>93</v>
      </c>
      <c r="E12" s="19" t="s">
        <v>94</v>
      </c>
      <c r="F12" s="19">
        <f>COUNTIF(INSTALAÇÕES!E3:E98,10)</f>
        <v>5</v>
      </c>
      <c r="G12" s="19"/>
      <c r="H12" s="19">
        <f>[1]Shift!C1</f>
        <v>260000</v>
      </c>
      <c r="I12" s="19"/>
      <c r="J12" s="21"/>
      <c r="K12" s="21"/>
      <c r="L12" s="21">
        <v>0</v>
      </c>
      <c r="M12" s="21">
        <v>180</v>
      </c>
      <c r="N12" s="21">
        <v>0</v>
      </c>
      <c r="O12" s="23" t="s">
        <v>237</v>
      </c>
    </row>
    <row r="13" spans="1:15">
      <c r="A13" s="31">
        <v>11</v>
      </c>
      <c r="B13" s="19" t="s">
        <v>213</v>
      </c>
      <c r="C13" s="19" t="s">
        <v>69</v>
      </c>
      <c r="D13" s="19" t="s">
        <v>95</v>
      </c>
      <c r="E13" s="19" t="s">
        <v>96</v>
      </c>
      <c r="F13" s="19">
        <f>COUNTIF(INSTALAÇÕES!E3:E99,11)</f>
        <v>3</v>
      </c>
      <c r="G13" s="22" t="s">
        <v>97</v>
      </c>
      <c r="H13" s="19">
        <f>'[1]LabPlus-HotSoft'!C1</f>
        <v>28000</v>
      </c>
      <c r="I13" s="19"/>
      <c r="J13" s="21"/>
      <c r="K13" s="21"/>
      <c r="L13" s="21">
        <v>0</v>
      </c>
      <c r="M13" s="21">
        <v>0</v>
      </c>
      <c r="N13" s="21">
        <v>0</v>
      </c>
      <c r="O13" s="23" t="s">
        <v>234</v>
      </c>
    </row>
    <row r="14" spans="1:15">
      <c r="A14" s="31">
        <v>12</v>
      </c>
      <c r="B14" s="19" t="s">
        <v>98</v>
      </c>
      <c r="C14" s="19" t="s">
        <v>74</v>
      </c>
      <c r="D14" s="19" t="s">
        <v>99</v>
      </c>
      <c r="E14" s="19" t="s">
        <v>158</v>
      </c>
      <c r="F14" s="19">
        <f>COUNTIF(INSTALAÇÕES!E3:E50,12)</f>
        <v>2</v>
      </c>
      <c r="G14" s="19"/>
      <c r="H14" s="19">
        <f>[1]Esmeralda!C1</f>
        <v>52000</v>
      </c>
      <c r="I14" s="19"/>
      <c r="J14" s="21"/>
      <c r="K14" s="21"/>
      <c r="L14" s="21">
        <v>1000</v>
      </c>
      <c r="M14" s="21">
        <v>0</v>
      </c>
      <c r="N14" s="21">
        <v>0</v>
      </c>
      <c r="O14" s="23" t="s">
        <v>153</v>
      </c>
    </row>
    <row r="15" spans="1:15">
      <c r="A15" s="31">
        <v>13</v>
      </c>
      <c r="B15" s="19" t="s">
        <v>100</v>
      </c>
      <c r="C15" s="19" t="s">
        <v>62</v>
      </c>
      <c r="D15" s="19" t="s">
        <v>101</v>
      </c>
      <c r="E15" s="19" t="s">
        <v>307</v>
      </c>
      <c r="F15" s="19">
        <f>COUNTIF(INSTALAÇÕES!E3:E99,13)</f>
        <v>2</v>
      </c>
      <c r="G15" s="22" t="s">
        <v>102</v>
      </c>
      <c r="H15" s="19">
        <f>[1]Concent!C1</f>
        <v>38000</v>
      </c>
      <c r="I15" s="19"/>
      <c r="J15" s="21"/>
      <c r="K15" s="21"/>
      <c r="L15" s="21">
        <v>0</v>
      </c>
      <c r="M15" s="21">
        <v>0</v>
      </c>
      <c r="N15" s="21">
        <v>0</v>
      </c>
      <c r="O15" s="23" t="s">
        <v>103</v>
      </c>
    </row>
    <row r="16" spans="1:15">
      <c r="A16" s="31">
        <v>14</v>
      </c>
      <c r="B16" s="19" t="s">
        <v>104</v>
      </c>
      <c r="C16" s="19"/>
      <c r="D16" s="19" t="s">
        <v>105</v>
      </c>
      <c r="E16" s="25" t="s">
        <v>106</v>
      </c>
      <c r="F16" s="25"/>
      <c r="G16" s="22" t="s">
        <v>107</v>
      </c>
      <c r="H16" s="19">
        <f>[1]SEO!C1</f>
        <v>8000</v>
      </c>
      <c r="I16" s="19"/>
      <c r="J16" s="21"/>
      <c r="K16" s="21"/>
      <c r="L16" s="21">
        <v>0</v>
      </c>
      <c r="M16" s="21">
        <v>0</v>
      </c>
      <c r="N16" s="21">
        <v>0</v>
      </c>
      <c r="O16" s="23" t="s">
        <v>108</v>
      </c>
    </row>
    <row r="17" spans="1:15">
      <c r="A17" s="41">
        <v>15</v>
      </c>
      <c r="B17" s="42" t="s">
        <v>109</v>
      </c>
      <c r="C17" s="42"/>
      <c r="D17" s="42"/>
      <c r="E17" s="42"/>
      <c r="F17" s="42"/>
      <c r="G17" s="42"/>
      <c r="H17" s="42">
        <f>[1]HEMOTYPE!C1</f>
        <v>0</v>
      </c>
      <c r="I17" s="42"/>
      <c r="J17" s="43"/>
      <c r="K17" s="43"/>
      <c r="L17" s="43">
        <v>0</v>
      </c>
      <c r="M17" s="43">
        <v>0</v>
      </c>
      <c r="N17" s="43">
        <v>0</v>
      </c>
      <c r="O17" s="44" t="s">
        <v>235</v>
      </c>
    </row>
    <row r="18" spans="1:15">
      <c r="A18" s="41">
        <v>16</v>
      </c>
      <c r="B18" s="42" t="s">
        <v>110</v>
      </c>
      <c r="C18" s="42"/>
      <c r="D18" s="42"/>
      <c r="E18" s="42"/>
      <c r="F18" s="42"/>
      <c r="G18" s="42"/>
      <c r="H18" s="42">
        <f>[1]SLG!C1</f>
        <v>2500</v>
      </c>
      <c r="I18" s="42"/>
      <c r="J18" s="43"/>
      <c r="K18" s="43"/>
      <c r="L18" s="43">
        <v>0</v>
      </c>
      <c r="M18" s="43">
        <v>0</v>
      </c>
      <c r="N18" s="43">
        <v>0</v>
      </c>
      <c r="O18" s="44" t="s">
        <v>235</v>
      </c>
    </row>
    <row r="19" spans="1:15">
      <c r="A19" s="31">
        <v>17</v>
      </c>
      <c r="B19" s="19" t="s">
        <v>111</v>
      </c>
      <c r="C19" s="19" t="s">
        <v>62</v>
      </c>
      <c r="D19" s="19" t="s">
        <v>112</v>
      </c>
      <c r="E19" s="19" t="s">
        <v>113</v>
      </c>
      <c r="F19" s="19">
        <f>COUNTIF(INSTALAÇÕES!E3:E95,17)</f>
        <v>4</v>
      </c>
      <c r="G19" s="22" t="s">
        <v>114</v>
      </c>
      <c r="H19" s="19">
        <f>[1]ISLAB!C1</f>
        <v>24000</v>
      </c>
      <c r="I19" s="19"/>
      <c r="J19" s="21"/>
      <c r="K19" s="21"/>
      <c r="L19" s="21">
        <v>0</v>
      </c>
      <c r="M19" s="21">
        <v>0</v>
      </c>
      <c r="N19" s="21">
        <v>0</v>
      </c>
      <c r="O19" s="23" t="s">
        <v>115</v>
      </c>
    </row>
    <row r="20" spans="1:15">
      <c r="A20" s="31">
        <v>18</v>
      </c>
      <c r="B20" s="19" t="s">
        <v>116</v>
      </c>
      <c r="C20" s="19" t="s">
        <v>62</v>
      </c>
      <c r="D20" s="19" t="s">
        <v>117</v>
      </c>
      <c r="E20" s="19" t="s">
        <v>118</v>
      </c>
      <c r="F20" s="19">
        <f>COUNTIF(INSTALAÇÕES!E3:E97,18)</f>
        <v>3</v>
      </c>
      <c r="G20" s="19"/>
      <c r="H20" s="19">
        <f>[1]LabClinic!C1</f>
        <v>17000</v>
      </c>
      <c r="I20" s="19"/>
      <c r="J20" s="21"/>
      <c r="K20" s="21"/>
      <c r="L20" s="21">
        <v>0</v>
      </c>
      <c r="M20" s="21">
        <v>0</v>
      </c>
      <c r="N20" s="21">
        <v>0</v>
      </c>
      <c r="O20" s="23" t="s">
        <v>119</v>
      </c>
    </row>
    <row r="21" spans="1:15">
      <c r="A21" s="31">
        <v>19</v>
      </c>
      <c r="B21" s="19" t="s">
        <v>120</v>
      </c>
      <c r="C21" s="19" t="s">
        <v>62</v>
      </c>
      <c r="D21" s="19" t="s">
        <v>302</v>
      </c>
      <c r="E21" s="19" t="s">
        <v>306</v>
      </c>
      <c r="F21" s="19">
        <f>COUNTIF(INSTALAÇÕES!E3:E56,19)</f>
        <v>1</v>
      </c>
      <c r="G21" s="22" t="s">
        <v>303</v>
      </c>
      <c r="H21" s="19">
        <f>[1]BiosLab!C1</f>
        <v>38000</v>
      </c>
      <c r="I21" s="19"/>
      <c r="J21" s="21"/>
      <c r="K21" s="21"/>
      <c r="L21" s="21">
        <v>0</v>
      </c>
      <c r="M21" s="21">
        <v>0</v>
      </c>
      <c r="N21" s="21">
        <v>0</v>
      </c>
      <c r="O21" s="23" t="s">
        <v>121</v>
      </c>
    </row>
    <row r="22" spans="1:15">
      <c r="A22" s="31">
        <v>20</v>
      </c>
      <c r="B22" s="24" t="s">
        <v>180</v>
      </c>
      <c r="C22" s="24"/>
      <c r="D22" s="24" t="s">
        <v>122</v>
      </c>
      <c r="E22" s="24" t="s">
        <v>123</v>
      </c>
      <c r="F22" s="19">
        <f>COUNTIF(INSTALAÇÕES!E3:E50,20)</f>
        <v>1</v>
      </c>
      <c r="G22" s="26" t="s">
        <v>124</v>
      </c>
      <c r="H22" s="24">
        <v>1</v>
      </c>
      <c r="I22" s="24"/>
      <c r="J22" s="27"/>
      <c r="K22" s="27"/>
      <c r="L22" s="27">
        <v>0</v>
      </c>
      <c r="M22" s="27">
        <v>0</v>
      </c>
      <c r="N22" s="27">
        <v>0</v>
      </c>
      <c r="O22" s="28" t="s">
        <v>125</v>
      </c>
    </row>
    <row r="23" spans="1:15">
      <c r="A23" s="31">
        <v>21</v>
      </c>
      <c r="B23" s="19" t="s">
        <v>126</v>
      </c>
      <c r="C23" s="19"/>
      <c r="D23" s="19" t="s">
        <v>127</v>
      </c>
      <c r="E23" s="19" t="s">
        <v>128</v>
      </c>
      <c r="F23" s="19"/>
      <c r="G23" s="22" t="s">
        <v>129</v>
      </c>
      <c r="H23" s="19"/>
      <c r="I23" s="19"/>
      <c r="J23" s="19"/>
      <c r="K23" s="19"/>
      <c r="L23" s="27">
        <v>0</v>
      </c>
      <c r="M23" s="27">
        <v>0</v>
      </c>
      <c r="N23" s="27">
        <v>0</v>
      </c>
      <c r="O23" s="19" t="s">
        <v>229</v>
      </c>
    </row>
    <row r="24" spans="1:15">
      <c r="A24" s="31">
        <v>22</v>
      </c>
      <c r="B24" s="19" t="s">
        <v>130</v>
      </c>
      <c r="C24" s="19" t="s">
        <v>65</v>
      </c>
      <c r="D24" s="19"/>
      <c r="E24" s="19"/>
      <c r="F24" s="19"/>
      <c r="G24" s="22" t="s">
        <v>131</v>
      </c>
      <c r="H24" s="19"/>
      <c r="I24" s="19"/>
      <c r="J24" s="19"/>
      <c r="K24" s="19"/>
      <c r="L24" s="21">
        <v>2200</v>
      </c>
      <c r="M24" s="27">
        <v>0</v>
      </c>
      <c r="N24" s="27">
        <v>0</v>
      </c>
      <c r="O24" s="19" t="s">
        <v>152</v>
      </c>
    </row>
    <row r="25" spans="1:15">
      <c r="A25" s="31">
        <v>23</v>
      </c>
      <c r="B25" s="19" t="s">
        <v>132</v>
      </c>
      <c r="C25" s="19" t="s">
        <v>62</v>
      </c>
      <c r="D25" s="19" t="s">
        <v>133</v>
      </c>
      <c r="E25" s="19"/>
      <c r="F25" s="19">
        <f>COUNTIF(INSTALAÇÕES!E3:E99,23)</f>
        <v>2</v>
      </c>
      <c r="G25" s="19"/>
      <c r="H25" s="19"/>
      <c r="I25" s="19"/>
      <c r="J25" s="19"/>
      <c r="K25" s="19"/>
      <c r="L25" s="27">
        <v>0</v>
      </c>
      <c r="M25" s="27">
        <v>0</v>
      </c>
      <c r="N25" s="27">
        <v>0</v>
      </c>
      <c r="O25" s="19" t="s">
        <v>134</v>
      </c>
    </row>
    <row r="26" spans="1:15">
      <c r="A26" s="31">
        <v>24</v>
      </c>
      <c r="B26" s="19" t="s">
        <v>135</v>
      </c>
      <c r="C26" s="19" t="s">
        <v>62</v>
      </c>
      <c r="D26" s="19" t="s">
        <v>136</v>
      </c>
      <c r="E26" s="19"/>
      <c r="F26" s="19">
        <f>COUNTIF(INSTALAÇÕES!E3:E98,24)</f>
        <v>1</v>
      </c>
      <c r="G26" s="22" t="s">
        <v>236</v>
      </c>
      <c r="H26" s="19"/>
      <c r="I26" s="19"/>
      <c r="J26" s="19"/>
      <c r="K26" s="19"/>
      <c r="L26" s="27">
        <v>0</v>
      </c>
      <c r="M26" s="27">
        <v>0</v>
      </c>
      <c r="N26" s="27">
        <v>0</v>
      </c>
      <c r="O26" s="19" t="s">
        <v>138</v>
      </c>
    </row>
    <row r="27" spans="1:15">
      <c r="A27" s="31">
        <v>25</v>
      </c>
      <c r="B27" s="19" t="s">
        <v>4</v>
      </c>
      <c r="C27" s="19" t="s">
        <v>62</v>
      </c>
      <c r="D27" s="19" t="s">
        <v>162</v>
      </c>
      <c r="E27" s="19"/>
      <c r="F27" s="19">
        <f>COUNTIF(INSTALAÇÕES!E3:E50,25)</f>
        <v>8</v>
      </c>
      <c r="G27" s="19"/>
      <c r="H27" s="19"/>
      <c r="I27" s="19"/>
      <c r="J27" s="19"/>
      <c r="K27" s="19"/>
      <c r="L27" s="19"/>
      <c r="M27" s="19"/>
      <c r="N27" s="19"/>
      <c r="O27" s="19"/>
    </row>
    <row r="28" spans="1:15">
      <c r="A28" s="31">
        <v>26</v>
      </c>
      <c r="B28" s="19" t="s">
        <v>255</v>
      </c>
      <c r="C28" s="19"/>
      <c r="D28" s="19" t="s">
        <v>256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>
      <c r="A29" s="31">
        <v>27</v>
      </c>
    </row>
  </sheetData>
  <mergeCells count="1">
    <mergeCell ref="B1:O1"/>
  </mergeCells>
  <hyperlinks>
    <hyperlink ref="G6" r:id="rId1"/>
    <hyperlink ref="G9" r:id="rId2"/>
    <hyperlink ref="G10" r:id="rId3"/>
    <hyperlink ref="G13" r:id="rId4"/>
    <hyperlink ref="G15" r:id="rId5"/>
    <hyperlink ref="G19" r:id="rId6"/>
    <hyperlink ref="G22" r:id="rId7"/>
    <hyperlink ref="G11" r:id="rId8"/>
    <hyperlink ref="G21" r:id="rId9"/>
    <hyperlink ref="G16" r:id="rId10"/>
    <hyperlink ref="G24" r:id="rId11"/>
    <hyperlink ref="G26" r:id="rId12"/>
    <hyperlink ref="G3" r:id="rId13"/>
    <hyperlink ref="G7" r:id="rId14"/>
    <hyperlink ref="G23" r:id="rId15"/>
    <hyperlink ref="G5" r:id="rId16"/>
  </hyperlinks>
  <pageMargins left="0.7" right="0.7" top="0.75" bottom="0.75" header="0.3" footer="0.3"/>
  <pageSetup paperSize="9" orientation="portrait" r:id="rId17"/>
  <legacyDrawing r:id="rId18"/>
</worksheet>
</file>

<file path=xl/worksheets/sheet3.xml><?xml version="1.0" encoding="utf-8"?>
<worksheet xmlns="http://schemas.openxmlformats.org/spreadsheetml/2006/main" xmlns:r="http://schemas.openxmlformats.org/officeDocument/2006/relationships">
  <dimension ref="A3:A6"/>
  <sheetViews>
    <sheetView workbookViewId="0">
      <selection activeCell="A3" sqref="A3:A6"/>
    </sheetView>
  </sheetViews>
  <sheetFormatPr defaultRowHeight="15"/>
  <sheetData>
    <row r="3" spans="1:1">
      <c r="A3" t="s">
        <v>45</v>
      </c>
    </row>
    <row r="4" spans="1:1">
      <c r="A4" t="s">
        <v>29</v>
      </c>
    </row>
    <row r="5" spans="1:1">
      <c r="A5" t="s">
        <v>46</v>
      </c>
    </row>
    <row r="6" spans="1:1">
      <c r="A6" t="s">
        <v>47</v>
      </c>
    </row>
  </sheetData>
  <sortState ref="A3:C12">
    <sortCondition sortBy="cellColor" ref="A2"/>
  </sortState>
  <dataConsolidate>
    <dataRefs count="1">
      <dataRef ref="A3:A12" sheet="Sheet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INSTALAÇÕES</vt:lpstr>
      <vt:lpstr>CONTRATOS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FabioNicoDb</dc:creator>
  <cp:lastModifiedBy>marcos.maichaki</cp:lastModifiedBy>
  <dcterms:created xsi:type="dcterms:W3CDTF">2011-08-31T13:34:33Z</dcterms:created>
  <dcterms:modified xsi:type="dcterms:W3CDTF">2011-11-11T20:05:37Z</dcterms:modified>
</cp:coreProperties>
</file>