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7329"/>
  <workbookPr defaultThemeVersion="124226"/>
  <bookViews>
    <workbookView xWindow="0" yWindow="60" windowWidth="21150" windowHeight="6260" tabRatio="736" activeTab="5"/>
  </bookViews>
  <sheets>
    <sheet name="Index" sheetId="10" r:id="rId1"/>
    <sheet name="AllAccounts" sheetId="22" r:id="rId2"/>
    <sheet name="Input" sheetId="21" r:id="rId3"/>
    <sheet name="Demog" sheetId="23" r:id="rId4"/>
    <sheet name="Cons" sheetId="20" r:id="rId5"/>
    <sheet name="Fish" sheetId="18" r:id="rId6"/>
    <sheet name="Crop" sheetId="3" r:id="rId7"/>
    <sheet name="ProdSerRet" sheetId="19" r:id="rId8"/>
    <sheet name="Endow" sheetId="24" r:id="rId9"/>
    <sheet name="Index_div" sheetId="15" r:id="rId10"/>
  </sheets>
  <calcPr calcId="171027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4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sharedStrings.xml><?xml version="1.0" encoding="utf-8"?>
<sst xmlns="http://schemas.openxmlformats.org/spreadsheetml/2006/main" count="901" uniqueCount="176">
  <si>
    <t>Variable</t>
  </si>
  <si>
    <t>Commodity</t>
  </si>
  <si>
    <t>Factor</t>
  </si>
  <si>
    <t>Crop</t>
  </si>
  <si>
    <t>Input</t>
  </si>
  <si>
    <t>Labor</t>
  </si>
  <si>
    <t>Land</t>
  </si>
  <si>
    <t>Capital</t>
  </si>
  <si>
    <t>beta</t>
  </si>
  <si>
    <t>se</t>
  </si>
  <si>
    <t>ret</t>
  </si>
  <si>
    <t>K</t>
  </si>
  <si>
    <t>endow</t>
  </si>
  <si>
    <t>HL</t>
  </si>
  <si>
    <t>LAND</t>
  </si>
  <si>
    <t>ZOIENDOW</t>
  </si>
  <si>
    <t>ROCENDOW</t>
  </si>
  <si>
    <t>ROWendow</t>
  </si>
  <si>
    <t>transfout</t>
  </si>
  <si>
    <t>transfin</t>
  </si>
  <si>
    <t>labexp</t>
  </si>
  <si>
    <t>labexpse</t>
  </si>
  <si>
    <t>EXPZOI</t>
  </si>
  <si>
    <t>EXPROLES</t>
  </si>
  <si>
    <t>NONSCtransfers</t>
  </si>
  <si>
    <t>other</t>
  </si>
  <si>
    <t>crop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</si>
  <si>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</si>
  <si>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</si>
  <si>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</si>
  <si>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</si>
  <si>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</si>
  <si>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</si>
  <si>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</si>
  <si>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</si>
  <si>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</si>
  <si>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</si>
  <si>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</si>
  <si>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</si>
  <si>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</si>
  <si>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</si>
  <si>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</si>
  <si>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</si>
  <si>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</si>
  <si>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</si>
  <si>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HHinc</t>
  </si>
  <si>
    <t>HHexp</t>
  </si>
  <si>
    <t>revsh_zoi</t>
  </si>
  <si>
    <t>revsh_row</t>
  </si>
  <si>
    <t>Other</t>
  </si>
  <si>
    <t>revsh_vil</t>
  </si>
  <si>
    <t>revsh_rol</t>
  </si>
  <si>
    <t>remits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</si>
  <si>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</si>
  <si>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</si>
  <si>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</si>
  <si>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</si>
  <si>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</si>
  <si>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</si>
  <si>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_cons</t>
  </si>
  <si>
    <t>p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</si>
  <si>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</si>
  <si>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</si>
  <si>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</si>
  <si>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</si>
  <si>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</si>
  <si>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</si>
  <si>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</si>
  <si>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</si>
  <si>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</si>
  <si>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</si>
  <si>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Factor Shares</t>
  </si>
  <si>
    <t>Total output</t>
  </si>
  <si>
    <t>rev_fish</t>
  </si>
  <si>
    <t>y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</si>
  <si>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</si>
  <si>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</si>
  <si>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</si>
  <si>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</si>
  <si>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</si>
  <si>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Fish</t>
  </si>
  <si>
    <t>Small</t>
  </si>
  <si>
    <t>Large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</si>
  <si>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</si>
  <si>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</si>
  <si>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</si>
  <si>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</si>
  <si>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</si>
  <si>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</si>
  <si>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</si>
  <si>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</si>
  <si>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</si>
  <si>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</si>
  <si>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</si>
  <si>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</si>
  <si>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</si>
  <si>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</si>
  <si>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</si>
  <si>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</si>
  <si>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</si>
  <si>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</si>
  <si>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</si>
  <si>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</si>
  <si>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</si>
  <si>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</si>
  <si>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</si>
  <si>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</si>
  <si>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</si>
  <si>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</si>
  <si>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</si>
  <si>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</si>
  <si>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</si>
  <si>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>Share of inputs coming from local retail</t>
  </si>
  <si>
    <t>Share of inputs from outside</t>
  </si>
  <si>
    <t>transfin_se</t>
  </si>
  <si>
    <t>transfout_se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</si>
  <si>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</si>
  <si>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</si>
  <si>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</si>
  <si>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</si>
  <si>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</si>
  <si>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</si>
  <si>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</si>
  <si>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</si>
  <si>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</si>
  <si>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</si>
  <si>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</si>
  <si>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</si>
  <si>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</si>
  <si>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</si>
  <si>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</si>
  <si>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</si>
  <si>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</si>
  <si>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</si>
  <si>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wrkagepop</t>
  </si>
  <si>
    <t>Hhsize</t>
  </si>
  <si>
    <t>Input!C3:C300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</si>
  <si>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</si>
  <si>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</si>
  <si>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</si>
  <si>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</si>
  <si>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</si>
  <si>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</si>
  <si>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</si>
  <si>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</si>
  <si>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</si>
  <si>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</si>
  <si>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</si>
  <si>
    <t>obs</t>
  </si>
  <si>
    <t>weighted</t>
  </si>
  <si>
    <t>AquaFSm</t>
  </si>
  <si>
    <t>AquaFBg</t>
  </si>
  <si>
    <t>AquaAg</t>
  </si>
  <si>
    <t>AquaLL</t>
  </si>
  <si>
    <t>AgriLL</t>
  </si>
  <si>
    <t>wrkage</t>
  </si>
  <si>
    <t>AllAccounts!B2</t>
  </si>
  <si>
    <t>Use inc or exp measure depending on what we have</t>
  </si>
  <si>
    <t>These are averages</t>
  </si>
  <si>
    <t>Just the avg number of 15-55 in those groups</t>
  </si>
  <si>
    <t>y_imp</t>
  </si>
  <si>
    <t>Intermediate input shares</t>
  </si>
  <si>
    <t>iish_intinp</t>
  </si>
  <si>
    <t xml:space="preserve">Share of intermediate inputs bought outside: </t>
  </si>
  <si>
    <t>AquaNurs</t>
  </si>
  <si>
    <t>Factor Shares - beta</t>
  </si>
  <si>
    <t>Nurseries</t>
  </si>
  <si>
    <t>Crop Farms</t>
  </si>
  <si>
    <t>iish_nurs</t>
  </si>
  <si>
    <t>fseed</t>
  </si>
  <si>
    <t>Might not be needed for calibration</t>
  </si>
  <si>
    <t>AqNurs</t>
  </si>
  <si>
    <t>inter_inp_sh</t>
  </si>
  <si>
    <t>share_bought_outside</t>
  </si>
  <si>
    <t>Share of seeds produced on the farm itself (from report)</t>
  </si>
  <si>
    <t>iish_agri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</si>
</sst>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.000"/>
    <numFmt numFmtId="168" formatCode="0.0000000"/>
    <numFmt numFmtId="169" formatCode="0.0"/>
    <numFmt numFmtId="170" formatCode="_(* #,##0.00000_);_(* \(#,##0.00000\);_(* &quot;-&quot;??_);_(@_)"/>
    <numFmt numFmtId="171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6" tint="0.7999511703848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2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9" tint="0.5999633777886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</cellStyleXfs>
  <cellXfs count="326">
    <xf numFmtId="0" fontId="0" fillId="0" borderId="0" xfId="0"/>
    <xf numFmtId="164" fontId="0" fillId="0" borderId="0" xfId="1" applyNumberFormat="true" applyFont="true"/>
    <xf numFmtId="0" fontId="1" fillId="0" borderId="0" xfId="2"/>
    <xf numFmtId="0" fontId="0" fillId="0" borderId="0" xfId="0" applyFill="true"/>
    <xf numFmtId="164" fontId="0" fillId="0" borderId="0" xfId="1" applyNumberFormat="true" applyFont="true" applyFill="true"/>
    <xf numFmtId="0" fontId="0" fillId="0" borderId="0" xfId="0" applyAlignment="true"/>
    <xf numFmtId="0" fontId="0" fillId="2" borderId="0" xfId="0" applyFill="true" applyBorder="true"/>
    <xf numFmtId="0" fontId="0" fillId="0" borderId="0" xfId="0" applyAlignment="true">
      <alignment wrapText="true"/>
    </xf>
    <xf numFmtId="0" fontId="0" fillId="0" borderId="0" xfId="0" applyAlignment="true">
      <alignment horizontal="center" wrapText="true"/>
    </xf>
    <xf numFmtId="0" fontId="0" fillId="0" borderId="0" xfId="0" applyFill="true" applyBorder="true"/>
    <xf numFmtId="0" fontId="3" fillId="0" borderId="0" xfId="0" applyFont="true" applyFill="true" applyBorder="true" applyAlignment="true">
      <alignment vertical="center"/>
    </xf>
    <xf numFmtId="0" fontId="4" fillId="0" borderId="0" xfId="0" applyFont="true" applyFill="true" applyBorder="true"/>
    <xf numFmtId="0" fontId="0" fillId="0" borderId="0" xfId="2" applyFont="true"/>
    <xf numFmtId="0" fontId="0" fillId="5" borderId="0" xfId="0" applyFill="true"/>
    <xf numFmtId="167" fontId="0" fillId="0" borderId="0" xfId="0" applyNumberFormat="true" applyFill="true"/>
    <xf numFmtId="169" fontId="0" fillId="0" borderId="0" xfId="0" applyNumberFormat="true"/>
    <xf numFmtId="168" fontId="0" fillId="0" borderId="0" xfId="0" applyNumberFormat="true"/>
    <xf numFmtId="170" fontId="0" fillId="0" borderId="0" xfId="1" applyNumberFormat="true" applyFont="true"/>
    <xf numFmtId="167" fontId="0" fillId="7" borderId="0" xfId="0" applyNumberFormat="true" applyFill="true"/>
    <xf numFmtId="166" fontId="0" fillId="6" borderId="0" xfId="1" applyNumberFormat="true" applyFont="true" applyFill="true"/>
    <xf numFmtId="170" fontId="0" fillId="0" borderId="0" xfId="1" applyNumberFormat="true" applyFont="true" applyFill="true"/>
    <xf numFmtId="166" fontId="0" fillId="0" borderId="0" xfId="1" applyNumberFormat="true" applyFont="true" applyFill="true"/>
    <xf numFmtId="167" fontId="0" fillId="3" borderId="0" xfId="0" applyNumberFormat="true" applyFill="true"/>
    <xf numFmtId="0" fontId="0" fillId="5" borderId="0" xfId="0" applyFill="true" applyAlignment="true"/>
    <xf numFmtId="165" fontId="0" fillId="2" borderId="0" xfId="1" applyNumberFormat="true" applyFont="true" applyFill="true"/>
    <xf numFmtId="167" fontId="0" fillId="0" borderId="0" xfId="0" applyNumberFormat="true"/>
    <xf numFmtId="0" fontId="0" fillId="0" borderId="0" xfId="0" applyFill="true" applyAlignment="true"/>
    <xf numFmtId="1" fontId="0" fillId="8" borderId="0" xfId="0" applyNumberFormat="true" applyFill="true"/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9" fontId="0" fillId="9" borderId="0" xfId="0" applyNumberFormat="true" applyFill="true"/>
    <xf numFmtId="2" fontId="0" fillId="0" borderId="0" xfId="0" applyNumberFormat="true"/>
    <xf numFmtId="0" fontId="0" fillId="10" borderId="0" xfId="0" applyFill="true"/>
    <xf numFmtId="0" fontId="0" fillId="10" borderId="0" xfId="0" applyFill="true" applyBorder="true"/>
    <xf numFmtId="2" fontId="0" fillId="10" borderId="14" xfId="0" applyNumberFormat="true" applyFill="true" applyBorder="true" applyAlignment="true">
      <alignment horizontal="center" vertical="center"/>
    </xf>
    <xf numFmtId="2" fontId="0" fillId="10" borderId="2" xfId="0" applyNumberFormat="true" applyFill="true" applyBorder="true" applyAlignment="true">
      <alignment horizontal="center" vertical="center"/>
    </xf>
    <xf numFmtId="164" fontId="0" fillId="10" borderId="2" xfId="1" applyNumberFormat="true" applyFont="true" applyFill="true" applyBorder="true"/>
    <xf numFmtId="1" fontId="0" fillId="10" borderId="2" xfId="1" applyNumberFormat="true" applyFont="true" applyFill="true" applyBorder="true"/>
    <xf numFmtId="1" fontId="0" fillId="10" borderId="15" xfId="1" applyNumberFormat="true" applyFont="true" applyFill="true" applyBorder="true"/>
    <xf numFmtId="164" fontId="5" fillId="0" borderId="0" xfId="1" applyNumberFormat="true" applyFont="true" applyFill="true"/>
    <xf numFmtId="165" fontId="0" fillId="11" borderId="14" xfId="1" applyNumberFormat="true" applyFont="true" applyFill="true" applyBorder="true"/>
    <xf numFmtId="165" fontId="0" fillId="11" borderId="2" xfId="1" applyNumberFormat="true" applyFont="true" applyFill="true" applyBorder="true"/>
    <xf numFmtId="2" fontId="0" fillId="11" borderId="2" xfId="0" applyNumberFormat="true" applyFill="true" applyBorder="true" applyAlignment="true">
      <alignment horizontal="center"/>
    </xf>
    <xf numFmtId="2" fontId="0" fillId="11" borderId="15" xfId="0" applyNumberFormat="true" applyFill="true" applyBorder="true" applyAlignment="true">
      <alignment horizontal="center"/>
    </xf>
    <xf numFmtId="2" fontId="0" fillId="2" borderId="14" xfId="0" applyNumberFormat="true" applyFill="true" applyBorder="true" applyAlignment="true">
      <alignment horizontal="center"/>
    </xf>
    <xf numFmtId="2" fontId="0" fillId="2" borderId="2" xfId="0" applyNumberFormat="true" applyFill="true" applyBorder="true" applyAlignment="true">
      <alignment horizontal="center"/>
    </xf>
    <xf numFmtId="2" fontId="5" fillId="12" borderId="14" xfId="0" applyNumberFormat="true" applyFont="true" applyFill="true" applyBorder="true" applyAlignment="true">
      <alignment horizontal="center"/>
    </xf>
    <xf numFmtId="2" fontId="5" fillId="12" borderId="2" xfId="0" applyNumberFormat="true" applyFont="true" applyFill="true" applyBorder="true" applyAlignment="true">
      <alignment horizontal="center"/>
    </xf>
    <xf numFmtId="2" fontId="5" fillId="12" borderId="15" xfId="0" applyNumberFormat="true" applyFont="true" applyFill="true" applyBorder="true" applyAlignment="true">
      <alignment horizontal="center"/>
    </xf>
    <xf numFmtId="0" fontId="0" fillId="12" borderId="13" xfId="0" applyFill="true" applyBorder="true"/>
    <xf numFmtId="0" fontId="0" fillId="12" borderId="14" xfId="0" applyFill="true" applyBorder="true"/>
    <xf numFmtId="0" fontId="0" fillId="12" borderId="0" xfId="0" applyFill="true" applyBorder="true"/>
    <xf numFmtId="0" fontId="0" fillId="12" borderId="2" xfId="0" applyFill="true" applyBorder="true"/>
    <xf numFmtId="0" fontId="0" fillId="12" borderId="11" xfId="0" applyFill="true" applyBorder="true"/>
    <xf numFmtId="0" fontId="0" fillId="12" borderId="15" xfId="0" applyFill="true" applyBorder="true"/>
    <xf numFmtId="0" fontId="0" fillId="10" borderId="13" xfId="0" applyFill="true" applyBorder="true"/>
    <xf numFmtId="0" fontId="0" fillId="10" borderId="14" xfId="0" applyFill="true" applyBorder="true"/>
    <xf numFmtId="0" fontId="0" fillId="10" borderId="2" xfId="0" applyFill="true" applyBorder="true"/>
    <xf numFmtId="0" fontId="0" fillId="10" borderId="11" xfId="0" applyFill="true" applyBorder="true"/>
    <xf numFmtId="0" fontId="0" fillId="10" borderId="15" xfId="0" applyFill="true" applyBorder="true"/>
    <xf numFmtId="0" fontId="0" fillId="13" borderId="3" xfId="0" applyFill="true" applyBorder="true"/>
    <xf numFmtId="0" fontId="0" fillId="13" borderId="0" xfId="0" applyFill="true" applyBorder="true"/>
    <xf numFmtId="0" fontId="0" fillId="13" borderId="2" xfId="0" applyFill="true" applyBorder="true"/>
    <xf numFmtId="0" fontId="0" fillId="13" borderId="4" xfId="0" applyFill="true" applyBorder="true"/>
    <xf numFmtId="0" fontId="0" fillId="13" borderId="11" xfId="0" applyFill="true" applyBorder="true"/>
    <xf numFmtId="0" fontId="0" fillId="13" borderId="15" xfId="0" applyFill="true" applyBorder="true"/>
    <xf numFmtId="0" fontId="0" fillId="2" borderId="12" xfId="0" applyFill="true" applyBorder="true"/>
    <xf numFmtId="0" fontId="0" fillId="2" borderId="13" xfId="0" applyFill="true" applyBorder="true"/>
    <xf numFmtId="0" fontId="0" fillId="2" borderId="14" xfId="0" applyFill="true" applyBorder="true"/>
    <xf numFmtId="0" fontId="0" fillId="2" borderId="3" xfId="0" applyFill="true" applyBorder="true"/>
    <xf numFmtId="0" fontId="0" fillId="2" borderId="2" xfId="0" applyFill="true" applyBorder="true"/>
    <xf numFmtId="0" fontId="0" fillId="2" borderId="4" xfId="0" applyFill="true" applyBorder="true"/>
    <xf numFmtId="0" fontId="0" fillId="2" borderId="11" xfId="0" applyFill="true" applyBorder="true"/>
    <xf numFmtId="0" fontId="0" fillId="2" borderId="15" xfId="0" applyFill="true" applyBorder="true"/>
    <xf numFmtId="0" fontId="0" fillId="3" borderId="12" xfId="0" applyFill="true" applyBorder="true"/>
    <xf numFmtId="0" fontId="0" fillId="3" borderId="13" xfId="0" applyFill="true" applyBorder="true"/>
    <xf numFmtId="0" fontId="0" fillId="3" borderId="3" xfId="0" applyFill="true" applyBorder="true"/>
    <xf numFmtId="0" fontId="0" fillId="3" borderId="0" xfId="0" applyFill="true" applyBorder="true"/>
    <xf numFmtId="0" fontId="0" fillId="3" borderId="4" xfId="0" applyFill="true" applyBorder="true"/>
    <xf numFmtId="0" fontId="0" fillId="3" borderId="11" xfId="0" applyFill="true" applyBorder="true"/>
    <xf numFmtId="0" fontId="0" fillId="11" borderId="12" xfId="0" applyFill="true" applyBorder="true"/>
    <xf numFmtId="0" fontId="0" fillId="11" borderId="13" xfId="0" applyFill="true" applyBorder="true"/>
    <xf numFmtId="0" fontId="0" fillId="11" borderId="14" xfId="0" applyFill="true" applyBorder="true"/>
    <xf numFmtId="0" fontId="0" fillId="11" borderId="4" xfId="0" applyFill="true" applyBorder="true"/>
    <xf numFmtId="0" fontId="0" fillId="11" borderId="11" xfId="0" applyFill="true" applyBorder="true"/>
    <xf numFmtId="0" fontId="0" fillId="11" borderId="15" xfId="0" applyFill="true" applyBorder="true"/>
    <xf numFmtId="0" fontId="0" fillId="14" borderId="12" xfId="0" applyFill="true" applyBorder="true"/>
    <xf numFmtId="0" fontId="0" fillId="14" borderId="13" xfId="0" applyFill="true" applyBorder="true"/>
    <xf numFmtId="0" fontId="0" fillId="14" borderId="14" xfId="0" applyFill="true" applyBorder="true"/>
    <xf numFmtId="0" fontId="0" fillId="14" borderId="3" xfId="0" applyFill="true" applyBorder="true"/>
    <xf numFmtId="0" fontId="0" fillId="14" borderId="0" xfId="0" applyFill="true" applyBorder="true"/>
    <xf numFmtId="0" fontId="0" fillId="14" borderId="2" xfId="0" applyFill="true" applyBorder="true"/>
    <xf numFmtId="0" fontId="0" fillId="14" borderId="4" xfId="0" applyFill="true" applyBorder="true"/>
    <xf numFmtId="0" fontId="0" fillId="14" borderId="11" xfId="0" applyFill="true" applyBorder="true"/>
    <xf numFmtId="0" fontId="0" fillId="14" borderId="15" xfId="0" applyFill="true" applyBorder="true"/>
    <xf numFmtId="165" fontId="0" fillId="14" borderId="2" xfId="1" applyNumberFormat="true" applyFont="true" applyFill="true" applyBorder="true"/>
    <xf numFmtId="0" fontId="0" fillId="0" borderId="2" xfId="0" applyFill="true" applyBorder="true" applyAlignment="true">
      <alignment horizontal="center"/>
    </xf>
    <xf numFmtId="2" fontId="0" fillId="10" borderId="2" xfId="0" applyNumberFormat="true" applyFill="true" applyBorder="true" applyAlignment="true">
      <alignment horizontal="right" vertical="center"/>
    </xf>
    <xf numFmtId="2" fontId="5" fillId="12" borderId="8" xfId="0" applyNumberFormat="true" applyFont="true" applyFill="true" applyBorder="true" applyAlignment="true">
      <alignment horizontal="center"/>
    </xf>
    <xf numFmtId="2" fontId="5" fillId="12" borderId="9" xfId="0" applyNumberFormat="true" applyFont="true" applyFill="true" applyBorder="true" applyAlignment="true">
      <alignment horizontal="center"/>
    </xf>
    <xf numFmtId="2" fontId="5" fillId="12" borderId="10" xfId="0" applyNumberFormat="true" applyFont="true" applyFill="true" applyBorder="true" applyAlignment="true">
      <alignment horizontal="center"/>
    </xf>
    <xf numFmtId="2" fontId="0" fillId="10" borderId="8" xfId="0" applyNumberFormat="true" applyFill="true" applyBorder="true" applyAlignment="true">
      <alignment horizontal="center" vertical="center"/>
    </xf>
    <xf numFmtId="2" fontId="0" fillId="10" borderId="9" xfId="0" applyNumberFormat="true" applyFill="true" applyBorder="true" applyAlignment="true">
      <alignment horizontal="center" vertical="center"/>
    </xf>
    <xf numFmtId="0" fontId="0" fillId="10" borderId="9" xfId="0" applyFill="true" applyBorder="true"/>
    <xf numFmtId="1" fontId="0" fillId="10" borderId="9" xfId="0" applyNumberFormat="true" applyFill="true" applyBorder="true"/>
    <xf numFmtId="1" fontId="0" fillId="10" borderId="10" xfId="0" applyNumberFormat="true" applyFill="true" applyBorder="true"/>
    <xf numFmtId="165" fontId="0" fillId="2" borderId="2" xfId="1" applyNumberFormat="true" applyFont="true" applyFill="true" applyBorder="true"/>
    <xf numFmtId="43" fontId="0" fillId="13" borderId="8" xfId="1" applyNumberFormat="true" applyFont="true" applyFill="true" applyBorder="true"/>
    <xf numFmtId="43" fontId="0" fillId="13" borderId="9" xfId="1" applyNumberFormat="true" applyFont="true" applyFill="true" applyBorder="true"/>
    <xf numFmtId="43" fontId="0" fillId="13" borderId="10" xfId="1" applyNumberFormat="true" applyFont="true" applyFill="true" applyBorder="true"/>
    <xf numFmtId="2" fontId="0" fillId="2" borderId="8" xfId="0" applyNumberFormat="true" applyFill="true" applyBorder="true" applyAlignment="true">
      <alignment horizontal="right"/>
    </xf>
    <xf numFmtId="2" fontId="0" fillId="2" borderId="9" xfId="0" applyNumberFormat="true" applyFill="true" applyBorder="true" applyAlignment="true">
      <alignment horizontal="right"/>
    </xf>
    <xf numFmtId="0" fontId="0" fillId="0" borderId="2" xfId="0" applyBorder="true"/>
    <xf numFmtId="43" fontId="0" fillId="11" borderId="14" xfId="1" applyNumberFormat="true" applyFont="true" applyFill="true" applyBorder="true"/>
    <xf numFmtId="43" fontId="0" fillId="11" borderId="2" xfId="1" applyNumberFormat="true" applyFont="true" applyFill="true" applyBorder="true"/>
    <xf numFmtId="43" fontId="0" fillId="11" borderId="15" xfId="1" applyNumberFormat="true" applyFont="true" applyFill="true" applyBorder="true"/>
    <xf numFmtId="2" fontId="0" fillId="2" borderId="14" xfId="0" applyNumberFormat="true" applyFill="true" applyBorder="true" applyAlignment="true">
      <alignment horizontal="right"/>
    </xf>
    <xf numFmtId="2" fontId="0" fillId="2" borderId="2" xfId="0" applyNumberFormat="true" applyFill="true" applyBorder="true" applyAlignment="true">
      <alignment horizontal="right"/>
    </xf>
    <xf numFmtId="164" fontId="0" fillId="0" borderId="2" xfId="1" applyNumberFormat="true" applyFont="true" applyFill="true" applyBorder="true"/>
    <xf numFmtId="164" fontId="0" fillId="0" borderId="2" xfId="1" applyNumberFormat="true" applyFont="true" applyBorder="true"/>
    <xf numFmtId="2" fontId="0" fillId="3" borderId="2" xfId="0" applyNumberFormat="true" applyFill="true" applyBorder="true" applyAlignment="true">
      <alignment horizontal="right" vertical="center"/>
    </xf>
    <xf numFmtId="43" fontId="0" fillId="14" borderId="2" xfId="1" applyNumberFormat="true" applyFont="true" applyFill="true" applyBorder="true" applyAlignment="true">
      <alignment horizontal="right"/>
    </xf>
    <xf numFmtId="2" fontId="0" fillId="11" borderId="8" xfId="0" applyNumberFormat="true" applyFill="true" applyBorder="true" applyAlignment="true">
      <alignment horizontal="right" vertical="center"/>
    </xf>
    <xf numFmtId="2" fontId="0" fillId="11" borderId="14" xfId="0" applyNumberFormat="true" applyFill="true" applyBorder="true" applyAlignment="true">
      <alignment horizontal="right" vertical="center"/>
    </xf>
    <xf numFmtId="2" fontId="0" fillId="11" borderId="14" xfId="0" applyNumberFormat="true" applyFill="true" applyBorder="true" applyAlignment="true">
      <alignment horizontal="center" vertical="center"/>
    </xf>
    <xf numFmtId="2" fontId="0" fillId="11" borderId="10" xfId="0" applyNumberFormat="true" applyFill="true" applyBorder="true" applyAlignment="true">
      <alignment horizontal="right" vertical="center"/>
    </xf>
    <xf numFmtId="2" fontId="0" fillId="11" borderId="15" xfId="0" applyNumberFormat="true" applyFill="true" applyBorder="true" applyAlignment="true">
      <alignment horizontal="right" vertical="center"/>
    </xf>
    <xf numFmtId="2" fontId="0" fillId="11" borderId="15" xfId="0" applyNumberFormat="true" applyFill="true" applyBorder="true" applyAlignment="true">
      <alignment horizontal="center" vertical="center"/>
    </xf>
    <xf numFmtId="2" fontId="0" fillId="3" borderId="14" xfId="0" applyNumberFormat="true" applyFill="true" applyBorder="true" applyAlignment="true">
      <alignment horizontal="right" vertical="center"/>
    </xf>
    <xf numFmtId="2" fontId="0" fillId="3" borderId="15" xfId="0" applyNumberFormat="true" applyFill="true" applyBorder="true" applyAlignment="true">
      <alignment horizontal="right" vertical="center"/>
    </xf>
    <xf numFmtId="165" fontId="0" fillId="3" borderId="14" xfId="1" applyNumberFormat="true" applyFont="true" applyFill="true" applyBorder="true"/>
    <xf numFmtId="171" fontId="0" fillId="3" borderId="14" xfId="1" applyNumberFormat="true" applyFont="true" applyFill="true" applyBorder="true"/>
    <xf numFmtId="2" fontId="0" fillId="3" borderId="15" xfId="0" applyNumberFormat="true" applyFill="true" applyBorder="true" applyAlignment="true">
      <alignment horizontal="center"/>
    </xf>
    <xf numFmtId="2" fontId="0" fillId="3" borderId="15" xfId="0" applyNumberFormat="true" applyFill="true" applyBorder="true" applyAlignment="true">
      <alignment horizontal="right"/>
    </xf>
    <xf numFmtId="165" fontId="0" fillId="2" borderId="1" xfId="1" applyNumberFormat="true" applyFont="true" applyFill="true" applyBorder="true"/>
    <xf numFmtId="165" fontId="0" fillId="2" borderId="7" xfId="1" applyNumberFormat="true" applyFont="true" applyFill="true" applyBorder="true"/>
    <xf numFmtId="0" fontId="0" fillId="15" borderId="12" xfId="0" applyFill="true" applyBorder="true"/>
    <xf numFmtId="0" fontId="0" fillId="15" borderId="13" xfId="0" applyFill="true" applyBorder="true"/>
    <xf numFmtId="0" fontId="0" fillId="15" borderId="3" xfId="0" applyFill="true" applyBorder="true"/>
    <xf numFmtId="0" fontId="0" fillId="15" borderId="0" xfId="0" applyFill="true" applyBorder="true"/>
    <xf numFmtId="0" fontId="0" fillId="15" borderId="4" xfId="0" applyFill="true" applyBorder="true"/>
    <xf numFmtId="0" fontId="0" fillId="15" borderId="11" xfId="0" applyFill="true" applyBorder="true"/>
    <xf numFmtId="1" fontId="0" fillId="15" borderId="1" xfId="0" applyNumberFormat="true" applyFill="true" applyBorder="true" applyAlignment="true">
      <alignment horizontal="center" vertical="center"/>
    </xf>
    <xf numFmtId="0" fontId="0" fillId="16" borderId="12" xfId="0" applyFill="true" applyBorder="true"/>
    <xf numFmtId="0" fontId="0" fillId="16" borderId="13" xfId="0" applyFill="true" applyBorder="true"/>
    <xf numFmtId="0" fontId="0" fillId="16" borderId="14" xfId="0" applyFill="true" applyBorder="true"/>
    <xf numFmtId="0" fontId="0" fillId="16" borderId="3" xfId="0" applyFill="true" applyBorder="true"/>
    <xf numFmtId="0" fontId="0" fillId="16" borderId="0" xfId="0" applyFill="true" applyBorder="true"/>
    <xf numFmtId="0" fontId="0" fillId="16" borderId="2" xfId="0" applyFill="true" applyBorder="true"/>
    <xf numFmtId="0" fontId="0" fillId="16" borderId="4" xfId="0" applyFill="true" applyBorder="true"/>
    <xf numFmtId="0" fontId="0" fillId="16" borderId="11" xfId="0" applyFill="true" applyBorder="true"/>
    <xf numFmtId="0" fontId="0" fillId="16" borderId="15" xfId="0" applyFill="true" applyBorder="true"/>
    <xf numFmtId="0" fontId="0" fillId="17" borderId="12" xfId="0" applyFill="true" applyBorder="true"/>
    <xf numFmtId="0" fontId="0" fillId="17" borderId="13" xfId="0" applyFill="true" applyBorder="true"/>
    <xf numFmtId="0" fontId="0" fillId="17" borderId="14" xfId="0" applyFill="true" applyBorder="true"/>
    <xf numFmtId="0" fontId="0" fillId="17" borderId="3" xfId="0" applyFill="true" applyBorder="true"/>
    <xf numFmtId="0" fontId="0" fillId="17" borderId="0" xfId="0" applyFill="true" applyBorder="true"/>
    <xf numFmtId="0" fontId="0" fillId="17" borderId="2" xfId="0" applyFill="true" applyBorder="true"/>
    <xf numFmtId="0" fontId="0" fillId="17" borderId="4" xfId="0" applyFill="true" applyBorder="true"/>
    <xf numFmtId="0" fontId="0" fillId="17" borderId="11" xfId="0" applyFill="true" applyBorder="true"/>
    <xf numFmtId="0" fontId="0" fillId="17" borderId="15" xfId="0" applyFill="true" applyBorder="true"/>
    <xf numFmtId="0" fontId="0" fillId="18" borderId="12" xfId="0" applyFill="true" applyBorder="true"/>
    <xf numFmtId="0" fontId="0" fillId="18" borderId="13" xfId="0" applyFill="true" applyBorder="true"/>
    <xf numFmtId="1" fontId="0" fillId="18" borderId="1" xfId="0" applyNumberFormat="true" applyFill="true" applyBorder="true" applyAlignment="true">
      <alignment horizontal="center" vertical="center"/>
    </xf>
    <xf numFmtId="0" fontId="0" fillId="18" borderId="3" xfId="0" applyFill="true" applyBorder="true"/>
    <xf numFmtId="0" fontId="0" fillId="18" borderId="0" xfId="0" applyFill="true" applyBorder="true"/>
    <xf numFmtId="0" fontId="0" fillId="18" borderId="4" xfId="0" applyFill="true" applyBorder="true"/>
    <xf numFmtId="0" fontId="0" fillId="18" borderId="11" xfId="0" applyFill="true" applyBorder="true"/>
    <xf numFmtId="165" fontId="0" fillId="18" borderId="14" xfId="1" applyNumberFormat="true" applyFont="true" applyFill="true" applyBorder="true"/>
    <xf numFmtId="171" fontId="0" fillId="18" borderId="14" xfId="1" applyNumberFormat="true" applyFont="true" applyFill="true" applyBorder="true"/>
    <xf numFmtId="2" fontId="0" fillId="18" borderId="15" xfId="0" applyNumberFormat="true" applyFill="true" applyBorder="true" applyAlignment="true">
      <alignment horizontal="center"/>
    </xf>
    <xf numFmtId="2" fontId="0" fillId="18" borderId="15" xfId="0" applyNumberFormat="true" applyFill="true" applyBorder="true" applyAlignment="true">
      <alignment horizontal="right"/>
    </xf>
    <xf numFmtId="0" fontId="0" fillId="19" borderId="12" xfId="0" applyFill="true" applyBorder="true"/>
    <xf numFmtId="0" fontId="0" fillId="19" borderId="13" xfId="0" applyFill="true" applyBorder="true"/>
    <xf numFmtId="1" fontId="0" fillId="19" borderId="1" xfId="0" applyNumberFormat="true" applyFill="true" applyBorder="true" applyAlignment="true">
      <alignment horizontal="center" vertical="center"/>
    </xf>
    <xf numFmtId="0" fontId="0" fillId="19" borderId="3" xfId="0" applyFill="true" applyBorder="true"/>
    <xf numFmtId="0" fontId="0" fillId="19" borderId="0" xfId="0" applyFill="true" applyBorder="true"/>
    <xf numFmtId="0" fontId="0" fillId="19" borderId="4" xfId="0" applyFill="true" applyBorder="true"/>
    <xf numFmtId="0" fontId="0" fillId="19" borderId="11" xfId="0" applyFill="true" applyBorder="true"/>
    <xf numFmtId="165" fontId="0" fillId="19" borderId="14" xfId="1" applyNumberFormat="true" applyFont="true" applyFill="true" applyBorder="true"/>
    <xf numFmtId="171" fontId="0" fillId="19" borderId="14" xfId="1" applyNumberFormat="true" applyFont="true" applyFill="true" applyBorder="true"/>
    <xf numFmtId="2" fontId="0" fillId="19" borderId="15" xfId="0" applyNumberFormat="true" applyFill="true" applyBorder="true" applyAlignment="true">
      <alignment horizontal="center"/>
    </xf>
    <xf numFmtId="2" fontId="0" fillId="19" borderId="15" xfId="0" applyNumberFormat="true" applyFill="true" applyBorder="true" applyAlignment="true">
      <alignment horizontal="right"/>
    </xf>
    <xf numFmtId="0" fontId="0" fillId="20" borderId="12" xfId="0" applyFill="true" applyBorder="true"/>
    <xf numFmtId="0" fontId="0" fillId="20" borderId="13" xfId="0" applyFill="true" applyBorder="true"/>
    <xf numFmtId="0" fontId="0" fillId="20" borderId="14" xfId="0" applyFill="true" applyBorder="true"/>
    <xf numFmtId="0" fontId="0" fillId="20" borderId="3" xfId="0" applyFill="true" applyBorder="true"/>
    <xf numFmtId="0" fontId="0" fillId="20" borderId="0" xfId="0" applyFill="true" applyBorder="true"/>
    <xf numFmtId="0" fontId="0" fillId="20" borderId="2" xfId="0" applyFill="true" applyBorder="true"/>
    <xf numFmtId="0" fontId="0" fillId="20" borderId="4" xfId="0" applyFill="true" applyBorder="true"/>
    <xf numFmtId="0" fontId="0" fillId="20" borderId="11" xfId="0" applyFill="true" applyBorder="true"/>
    <xf numFmtId="0" fontId="0" fillId="20" borderId="15" xfId="0" applyFill="true" applyBorder="true"/>
    <xf numFmtId="165" fontId="0" fillId="0" borderId="0" xfId="1" applyNumberFormat="true" applyFont="true" applyFill="true" applyAlignment="true">
      <alignment horizontal="center" vertical="top" wrapText="true"/>
    </xf>
    <xf numFmtId="43" fontId="0" fillId="16" borderId="2" xfId="1" applyFont="true" applyFill="true" applyBorder="true"/>
    <xf numFmtId="43" fontId="0" fillId="15" borderId="14" xfId="1" applyFont="true" applyFill="true" applyBorder="true" applyAlignment="true">
      <alignment horizontal="center" vertical="center"/>
    </xf>
    <xf numFmtId="43" fontId="0" fillId="15" borderId="2" xfId="1" applyFont="true" applyFill="true" applyBorder="true"/>
    <xf numFmtId="43" fontId="0" fillId="15" borderId="15" xfId="1" applyFont="true" applyFill="true" applyBorder="true"/>
    <xf numFmtId="43" fontId="0" fillId="16" borderId="2" xfId="1" applyFont="true" applyFill="true" applyBorder="true" applyAlignment="true">
      <alignment horizontal="right"/>
    </xf>
    <xf numFmtId="43" fontId="0" fillId="15" borderId="14" xfId="1" applyFont="true" applyFill="true" applyBorder="true"/>
    <xf numFmtId="43" fontId="0" fillId="15" borderId="15" xfId="1" applyFont="true" applyFill="true" applyBorder="true" applyAlignment="true">
      <alignment horizontal="center"/>
    </xf>
    <xf numFmtId="43" fontId="0" fillId="15" borderId="15" xfId="1" applyFont="true" applyFill="true" applyBorder="true" applyAlignment="true">
      <alignment horizontal="right"/>
    </xf>
    <xf numFmtId="43" fontId="0" fillId="17" borderId="2" xfId="1" applyFont="true" applyFill="true" applyBorder="true"/>
    <xf numFmtId="43" fontId="0" fillId="18" borderId="14" xfId="1" applyFont="true" applyFill="true" applyBorder="true" applyAlignment="true">
      <alignment horizontal="center" vertical="center"/>
    </xf>
    <xf numFmtId="43" fontId="0" fillId="18" borderId="2" xfId="1" applyFont="true" applyFill="true" applyBorder="true"/>
    <xf numFmtId="43" fontId="0" fillId="18" borderId="15" xfId="1" applyFont="true" applyFill="true" applyBorder="true"/>
    <xf numFmtId="43" fontId="0" fillId="17" borderId="2" xfId="1" applyFont="true" applyFill="true" applyBorder="true" applyAlignment="true">
      <alignment horizontal="right"/>
    </xf>
    <xf numFmtId="43" fontId="0" fillId="20" borderId="2" xfId="1" applyFont="true" applyFill="true" applyBorder="true"/>
    <xf numFmtId="43" fontId="0" fillId="19" borderId="14" xfId="1" applyFont="true" applyFill="true" applyBorder="true" applyAlignment="true">
      <alignment horizontal="center" vertical="center"/>
    </xf>
    <xf numFmtId="43" fontId="0" fillId="19" borderId="14" xfId="1" applyFont="true" applyFill="true" applyBorder="true" applyAlignment="true">
      <alignment horizontal="right" vertical="center"/>
    </xf>
    <xf numFmtId="43" fontId="0" fillId="19" borderId="2" xfId="1" applyFont="true" applyFill="true" applyBorder="true"/>
    <xf numFmtId="43" fontId="0" fillId="19" borderId="2" xfId="1" applyFont="true" applyFill="true" applyBorder="true" applyAlignment="true">
      <alignment horizontal="right" vertical="center"/>
    </xf>
    <xf numFmtId="43" fontId="0" fillId="19" borderId="15" xfId="1" applyFont="true" applyFill="true" applyBorder="true"/>
    <xf numFmtId="43" fontId="0" fillId="19" borderId="15" xfId="1" applyFont="true" applyFill="true" applyBorder="true" applyAlignment="true">
      <alignment horizontal="right" vertical="center"/>
    </xf>
    <xf numFmtId="43" fontId="0" fillId="20" borderId="2" xfId="1" applyFont="true" applyFill="true" applyBorder="true" applyAlignment="true">
      <alignment horizontal="right"/>
    </xf>
    <xf numFmtId="164" fontId="5" fillId="0" borderId="0" xfId="1" applyNumberFormat="true" applyFont="true" applyFill="true" applyAlignment="true">
      <alignment horizontal="center" wrapText="true"/>
    </xf>
    <xf numFmtId="0" fontId="0" fillId="21" borderId="0" xfId="0" applyFill="true"/>
    <xf numFmtId="0" fontId="0" fillId="21" borderId="2" xfId="0" applyFill="true" applyBorder="true" applyAlignment="true">
      <alignment horizontal="center"/>
    </xf>
    <xf numFmtId="164" fontId="0" fillId="21" borderId="2" xfId="1" applyNumberFormat="true" applyFont="true" applyFill="true" applyBorder="true"/>
    <xf numFmtId="0" fontId="0" fillId="21" borderId="8" xfId="0" applyFill="true" applyBorder="true" applyAlignment="true">
      <alignment horizontal="center"/>
    </xf>
    <xf numFmtId="2" fontId="0" fillId="10" borderId="9" xfId="0" applyNumberFormat="true" applyFill="true" applyBorder="true" applyAlignment="true">
      <alignment horizontal="right" vertical="center"/>
    </xf>
    <xf numFmtId="2" fontId="0" fillId="10" borderId="10" xfId="0" applyNumberFormat="true" applyFill="true" applyBorder="true" applyAlignment="true">
      <alignment horizontal="right" vertical="center"/>
    </xf>
    <xf numFmtId="0" fontId="0" fillId="0" borderId="2" xfId="0" applyFill="true" applyBorder="true" applyAlignment="true">
      <alignment vertical="center"/>
    </xf>
    <xf numFmtId="0" fontId="0" fillId="0" borderId="2" xfId="1" applyNumberFormat="true" applyFont="true" applyFill="true" applyBorder="true" applyAlignment="true">
      <alignment vertical="center"/>
    </xf>
    <xf numFmtId="0" fontId="0" fillId="0" borderId="2" xfId="1" applyNumberFormat="true" applyFont="true" applyFill="true" applyBorder="true" applyAlignment="true">
      <alignment horizontal="center"/>
    </xf>
    <xf numFmtId="0" fontId="0" fillId="0" borderId="13" xfId="0" applyFill="true" applyBorder="true"/>
    <xf numFmtId="0" fontId="0" fillId="0" borderId="11" xfId="0" applyFill="true" applyBorder="true"/>
    <xf numFmtId="0" fontId="0" fillId="21" borderId="9" xfId="0" applyFill="true" applyBorder="true" applyAlignment="true">
      <alignment horizontal="center"/>
    </xf>
    <xf numFmtId="0" fontId="0" fillId="0" borderId="0" xfId="0" applyAlignment="true">
      <alignment vertical="center"/>
    </xf>
    <xf numFmtId="0" fontId="0" fillId="25" borderId="0" xfId="0" applyFill="true" applyBorder="true"/>
    <xf numFmtId="0" fontId="0" fillId="25" borderId="2" xfId="0" applyFill="true" applyBorder="true"/>
    <xf numFmtId="164" fontId="0" fillId="25" borderId="2" xfId="1" applyNumberFormat="true" applyFont="true" applyFill="true" applyBorder="true"/>
    <xf numFmtId="0" fontId="0" fillId="24" borderId="0" xfId="0" applyFill="true" applyBorder="true"/>
    <xf numFmtId="0" fontId="0" fillId="24" borderId="2" xfId="0" applyFill="true" applyBorder="true"/>
    <xf numFmtId="164" fontId="0" fillId="24" borderId="2" xfId="1" applyNumberFormat="true" applyFont="true" applyFill="true" applyBorder="true"/>
    <xf numFmtId="43" fontId="0" fillId="24" borderId="2" xfId="1" applyFont="true" applyFill="true" applyBorder="true"/>
    <xf numFmtId="0" fontId="0" fillId="25" borderId="5" xfId="0" applyFill="true" applyBorder="true"/>
    <xf numFmtId="0" fontId="0" fillId="25" borderId="6" xfId="0" applyFill="true" applyBorder="true"/>
    <xf numFmtId="0" fontId="0" fillId="25" borderId="7" xfId="0" applyFill="true" applyBorder="true"/>
    <xf numFmtId="0" fontId="0" fillId="25" borderId="12" xfId="0" applyFill="true" applyBorder="true"/>
    <xf numFmtId="0" fontId="0" fillId="25" borderId="13" xfId="0" applyFill="true" applyBorder="true"/>
    <xf numFmtId="0" fontId="0" fillId="25" borderId="14" xfId="0" applyFill="true" applyBorder="true"/>
    <xf numFmtId="164" fontId="0" fillId="25" borderId="14" xfId="1" applyNumberFormat="true" applyFont="true" applyFill="true" applyBorder="true"/>
    <xf numFmtId="0" fontId="0" fillId="25" borderId="3" xfId="0" applyFill="true" applyBorder="true"/>
    <xf numFmtId="0" fontId="0" fillId="25" borderId="4" xfId="0" applyFill="true" applyBorder="true"/>
    <xf numFmtId="0" fontId="0" fillId="25" borderId="11" xfId="0" applyFill="true" applyBorder="true"/>
    <xf numFmtId="0" fontId="0" fillId="25" borderId="15" xfId="0" applyFill="true" applyBorder="true"/>
    <xf numFmtId="164" fontId="0" fillId="25" borderId="15" xfId="1" applyNumberFormat="true" applyFont="true" applyFill="true" applyBorder="true"/>
    <xf numFmtId="164" fontId="0" fillId="5" borderId="0" xfId="1" applyNumberFormat="true" applyFont="true" applyFill="true"/>
    <xf numFmtId="164" fontId="0" fillId="28" borderId="0" xfId="1" applyNumberFormat="true" applyFont="true" applyFill="true" applyAlignment="true"/>
    <xf numFmtId="164" fontId="0" fillId="0" borderId="0" xfId="1" applyNumberFormat="true" applyFont="true" applyFill="true" applyAlignment="true"/>
    <xf numFmtId="0" fontId="0" fillId="0" borderId="8" xfId="0" applyFill="true" applyBorder="true" applyAlignment="true">
      <alignment horizontal="center"/>
    </xf>
    <xf numFmtId="43" fontId="0" fillId="0" borderId="2" xfId="1" applyFont="true" applyFill="true" applyBorder="true"/>
    <xf numFmtId="2" fontId="0" fillId="0" borderId="2" xfId="0" applyNumberFormat="true" applyFill="true" applyBorder="true" applyAlignment="true">
      <alignment horizontal="right" vertical="center"/>
    </xf>
    <xf numFmtId="2" fontId="5" fillId="0" borderId="14" xfId="0" applyNumberFormat="true" applyFont="true" applyFill="true" applyBorder="true" applyAlignment="true">
      <alignment horizontal="center"/>
    </xf>
    <xf numFmtId="2" fontId="5" fillId="0" borderId="2" xfId="0" applyNumberFormat="true" applyFont="true" applyFill="true" applyBorder="true" applyAlignment="true">
      <alignment horizontal="center"/>
    </xf>
    <xf numFmtId="2" fontId="5" fillId="0" borderId="15" xfId="0" applyNumberFormat="true" applyFont="true" applyFill="true" applyBorder="true" applyAlignment="true">
      <alignment horizontal="center"/>
    </xf>
    <xf numFmtId="2" fontId="0" fillId="0" borderId="14" xfId="0" applyNumberFormat="true" applyFill="true" applyBorder="true" applyAlignment="true">
      <alignment horizontal="center" vertical="center"/>
    </xf>
    <xf numFmtId="2" fontId="0" fillId="0" borderId="2" xfId="0" applyNumberFormat="true" applyFill="true" applyBorder="true" applyAlignment="true">
      <alignment horizontal="center" vertical="center"/>
    </xf>
    <xf numFmtId="1" fontId="0" fillId="0" borderId="2" xfId="1" applyNumberFormat="true" applyFont="true" applyFill="true" applyBorder="true"/>
    <xf numFmtId="1" fontId="0" fillId="0" borderId="15" xfId="1" applyNumberFormat="true" applyFont="true" applyFill="true" applyBorder="true"/>
    <xf numFmtId="165" fontId="0" fillId="0" borderId="7" xfId="1" applyNumberFormat="true" applyFont="true" applyFill="true" applyBorder="true"/>
    <xf numFmtId="165" fontId="0" fillId="0" borderId="2" xfId="1" applyNumberFormat="true" applyFont="true" applyFill="true" applyBorder="true"/>
    <xf numFmtId="165" fontId="0" fillId="0" borderId="14" xfId="1" applyNumberFormat="true" applyFont="true" applyFill="true" applyBorder="true"/>
    <xf numFmtId="2" fontId="0" fillId="0" borderId="2" xfId="0" applyNumberFormat="true" applyFill="true" applyBorder="true" applyAlignment="true">
      <alignment horizontal="center"/>
    </xf>
    <xf numFmtId="2" fontId="0" fillId="0" borderId="15" xfId="0" applyNumberFormat="true" applyFill="true" applyBorder="true" applyAlignment="true">
      <alignment horizontal="center"/>
    </xf>
    <xf numFmtId="2" fontId="0" fillId="0" borderId="14" xfId="0" applyNumberFormat="true" applyFill="true" applyBorder="true" applyAlignment="true">
      <alignment horizontal="center"/>
    </xf>
    <xf numFmtId="2" fontId="0" fillId="0" borderId="15" xfId="0" applyNumberFormat="true" applyFill="true" applyBorder="true" applyAlignment="true">
      <alignment horizontal="center" vertical="center"/>
    </xf>
    <xf numFmtId="2" fontId="0" fillId="0" borderId="7" xfId="0" applyNumberFormat="true" applyFill="true" applyBorder="true" applyAlignment="true">
      <alignment horizontal="center" vertical="center"/>
    </xf>
    <xf numFmtId="165" fontId="0" fillId="0" borderId="15" xfId="1" applyNumberFormat="true" applyFont="true" applyFill="true" applyBorder="true"/>
    <xf numFmtId="1" fontId="0" fillId="0" borderId="1" xfId="0" applyNumberFormat="true" applyFill="true" applyBorder="true" applyAlignment="true">
      <alignment horizontal="center" vertical="center"/>
    </xf>
    <xf numFmtId="43" fontId="0" fillId="0" borderId="14" xfId="1" applyFont="true" applyFill="true" applyBorder="true"/>
    <xf numFmtId="43" fontId="0" fillId="0" borderId="15" xfId="1" applyFont="true" applyFill="true" applyBorder="true" applyAlignment="true">
      <alignment horizontal="center"/>
    </xf>
    <xf numFmtId="43" fontId="0" fillId="0" borderId="14" xfId="1" applyFont="true" applyFill="true" applyBorder="true" applyAlignment="true">
      <alignment horizontal="center" vertical="center"/>
    </xf>
    <xf numFmtId="43" fontId="0" fillId="0" borderId="15" xfId="1" applyFont="true" applyFill="true" applyBorder="true"/>
    <xf numFmtId="164" fontId="0" fillId="0" borderId="14" xfId="1" applyNumberFormat="true" applyFont="true" applyFill="true" applyBorder="true"/>
    <xf numFmtId="0" fontId="0" fillId="0" borderId="7" xfId="0" applyFill="true" applyBorder="true"/>
    <xf numFmtId="164" fontId="0" fillId="0" borderId="15" xfId="1" applyNumberFormat="true" applyFont="true" applyFill="true" applyBorder="true"/>
    <xf numFmtId="0" fontId="0" fillId="29" borderId="3" xfId="0" applyFill="true" applyBorder="true"/>
    <xf numFmtId="0" fontId="0" fillId="29" borderId="0" xfId="0" applyFill="true" applyBorder="true"/>
    <xf numFmtId="2" fontId="0" fillId="29" borderId="10" xfId="0" applyNumberFormat="true" applyFill="true" applyBorder="true" applyAlignment="true">
      <alignment horizontal="right" vertical="center"/>
    </xf>
    <xf numFmtId="0" fontId="2" fillId="2" borderId="3" xfId="0" applyFont="true" applyFill="true" applyBorder="true"/>
    <xf numFmtId="0" fontId="2" fillId="2" borderId="0" xfId="0" applyFont="true" applyFill="true" applyBorder="true"/>
    <xf numFmtId="0" fontId="2" fillId="2" borderId="2" xfId="0" applyFont="true" applyFill="true" applyBorder="true"/>
    <xf numFmtId="2" fontId="0" fillId="20" borderId="9" xfId="0" applyNumberFormat="true" applyFill="true" applyBorder="true" applyAlignment="true">
      <alignment horizontal="right" vertical="center"/>
    </xf>
    <xf numFmtId="2" fontId="0" fillId="20" borderId="2" xfId="0" applyNumberFormat="true" applyFill="true" applyBorder="true" applyAlignment="true">
      <alignment horizontal="center" vertical="center"/>
    </xf>
    <xf numFmtId="2" fontId="0" fillId="20" borderId="0" xfId="0" applyNumberFormat="true" applyFill="true" applyBorder="true" applyAlignment="true">
      <alignment horizontal="right" vertical="center"/>
    </xf>
    <xf numFmtId="2" fontId="0" fillId="20" borderId="0" xfId="0" applyNumberFormat="true" applyFill="true" applyBorder="true" applyAlignment="true">
      <alignment horizontal="center" vertical="center"/>
    </xf>
    <xf numFmtId="2" fontId="0" fillId="20" borderId="13" xfId="0" applyNumberFormat="true" applyFill="true" applyBorder="true" applyAlignment="true">
      <alignment horizontal="right" vertical="center"/>
    </xf>
    <xf numFmtId="2" fontId="0" fillId="20" borderId="13" xfId="0" applyNumberFormat="true" applyFill="true" applyBorder="true" applyAlignment="true">
      <alignment horizontal="center" vertical="center"/>
    </xf>
    <xf numFmtId="2" fontId="0" fillId="20" borderId="11" xfId="0" applyNumberFormat="true" applyFill="true" applyBorder="true" applyAlignment="true">
      <alignment horizontal="center" vertical="center"/>
    </xf>
    <xf numFmtId="2" fontId="0" fillId="14" borderId="10" xfId="0" applyNumberFormat="true" applyFill="true" applyBorder="true" applyAlignment="true">
      <alignment horizontal="center" vertical="center"/>
    </xf>
    <xf numFmtId="2" fontId="0" fillId="29" borderId="0" xfId="0" applyNumberFormat="true" applyFill="true" applyBorder="true" applyAlignment="true">
      <alignment horizontal="center" vertical="center"/>
    </xf>
    <xf numFmtId="2" fontId="0" fillId="29" borderId="13" xfId="0" applyNumberFormat="true" applyFill="true" applyBorder="true" applyAlignment="true">
      <alignment horizontal="right" vertical="center"/>
    </xf>
    <xf numFmtId="2" fontId="0" fillId="29" borderId="13" xfId="0" applyNumberFormat="true" applyFill="true" applyBorder="true" applyAlignment="true">
      <alignment horizontal="center" vertical="center"/>
    </xf>
    <xf numFmtId="2" fontId="0" fillId="29" borderId="11" xfId="0" applyNumberFormat="true" applyFill="true" applyBorder="true" applyAlignment="true">
      <alignment horizontal="right" vertical="center"/>
    </xf>
    <xf numFmtId="2" fontId="0" fillId="29" borderId="11" xfId="0" applyNumberFormat="true" applyFill="true" applyBorder="true" applyAlignment="true">
      <alignment horizontal="center" vertical="center"/>
    </xf>
    <xf numFmtId="2" fontId="0" fillId="20" borderId="8" xfId="0" applyNumberFormat="true" applyFill="true" applyBorder="true" applyAlignment="true">
      <alignment horizontal="right" vertical="center"/>
    </xf>
    <xf numFmtId="2" fontId="0" fillId="29" borderId="8" xfId="0" applyNumberFormat="true" applyFill="true" applyBorder="true" applyAlignment="true">
      <alignment horizontal="right" vertical="center"/>
    </xf>
    <xf numFmtId="2" fontId="0" fillId="20" borderId="8" xfId="0" applyNumberFormat="true" applyFill="true" applyBorder="true" applyAlignment="true">
      <alignment horizontal="center" vertical="center"/>
    </xf>
    <xf numFmtId="2" fontId="0" fillId="20" borderId="9" xfId="0" applyNumberFormat="true" applyFill="true" applyBorder="true" applyAlignment="true">
      <alignment horizontal="center" vertical="center"/>
    </xf>
    <xf numFmtId="2" fontId="0" fillId="29" borderId="8" xfId="0" applyNumberFormat="true" applyFill="true" applyBorder="true" applyAlignment="true">
      <alignment horizontal="center" vertical="center"/>
    </xf>
    <xf numFmtId="2" fontId="0" fillId="29" borderId="9" xfId="0" applyNumberFormat="true" applyFill="true" applyBorder="true" applyAlignment="true">
      <alignment horizontal="center" vertical="center"/>
    </xf>
    <xf numFmtId="2" fontId="0" fillId="29" borderId="10" xfId="0" applyNumberFormat="true" applyFill="true" applyBorder="true" applyAlignment="true">
      <alignment horizontal="center" vertical="center"/>
    </xf>
    <xf numFmtId="2" fontId="0" fillId="20" borderId="10" xfId="0" applyNumberFormat="true" applyFill="true" applyBorder="true" applyAlignment="true">
      <alignment horizontal="center" vertical="center"/>
    </xf>
    <xf numFmtId="166" fontId="0" fillId="0" borderId="0" xfId="0" applyNumberFormat="true"/>
    <xf numFmtId="43" fontId="0" fillId="2" borderId="2" xfId="1" applyNumberFormat="true" applyFont="true" applyFill="true" applyBorder="true"/>
    <xf numFmtId="0" fontId="0" fillId="0" borderId="2" xfId="0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/>
    </xf>
    <xf numFmtId="2" fontId="5" fillId="20" borderId="2" xfId="0" applyNumberFormat="true" applyFont="true" applyFill="true" applyBorder="true" applyAlignment="true">
      <alignment horizontal="right" vertical="center"/>
    </xf>
    <xf numFmtId="43" fontId="0" fillId="2" borderId="0" xfId="1" applyNumberFormat="true" applyFont="true" applyFill="true"/>
    <xf numFmtId="0" fontId="0" fillId="27" borderId="8" xfId="0" applyFill="true" applyBorder="true" applyAlignment="true">
      <alignment horizontal="center" vertical="center"/>
    </xf>
    <xf numFmtId="0" fontId="0" fillId="27" borderId="9" xfId="0" applyFill="true" applyBorder="true" applyAlignment="true">
      <alignment horizontal="center" vertical="center"/>
    </xf>
    <xf numFmtId="0" fontId="0" fillId="27" borderId="10" xfId="0" applyFill="true" applyBorder="true" applyAlignment="true">
      <alignment horizontal="center" vertical="center"/>
    </xf>
    <xf numFmtId="0" fontId="0" fillId="22" borderId="8" xfId="0" applyFill="true" applyBorder="true" applyAlignment="true">
      <alignment horizontal="center" vertical="center"/>
    </xf>
    <xf numFmtId="0" fontId="0" fillId="22" borderId="9" xfId="0" applyFill="true" applyBorder="true" applyAlignment="true">
      <alignment horizontal="center" vertical="center"/>
    </xf>
    <xf numFmtId="0" fontId="0" fillId="22" borderId="10" xfId="0" applyFill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4" borderId="0" xfId="0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26" borderId="8" xfId="0" applyFill="true" applyBorder="true" applyAlignment="true">
      <alignment horizontal="center" vertical="center"/>
    </xf>
    <xf numFmtId="0" fontId="0" fillId="26" borderId="9" xfId="0" applyFill="true" applyBorder="true" applyAlignment="true">
      <alignment horizontal="center" vertical="center"/>
    </xf>
    <xf numFmtId="0" fontId="0" fillId="26" borderId="10" xfId="0" applyFill="true" applyBorder="true" applyAlignment="true">
      <alignment horizontal="center" vertical="center"/>
    </xf>
    <xf numFmtId="0" fontId="0" fillId="23" borderId="8" xfId="0" applyFill="true" applyBorder="true" applyAlignment="true">
      <alignment horizontal="center" vertical="center"/>
    </xf>
    <xf numFmtId="0" fontId="0" fillId="23" borderId="9" xfId="0" applyFill="true" applyBorder="true" applyAlignment="true">
      <alignment horizontal="center" vertical="center"/>
    </xf>
    <xf numFmtId="0" fontId="0" fillId="23" borderId="10" xfId="0" applyFill="true" applyBorder="true" applyAlignment="true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1" sqref="D11"/>
    </sheetView>
  </sheetViews>
  <sheetFormatPr defaultColWidth="8.81640625" defaultRowHeight="14.5"/>
  <cols>
    <col min="1" max="2" width="8.81640625" style="2"/>
    <col min="3" max="3" width="19" style="2" customWidth="true"/>
    <col min="4" max="16384" width="8.81640625" style="2"/>
  </cols>
  <sheetData>
    <row r="1">
      <c r="A1" s="2" t="s">
        <v>28</v>
      </c>
      <c r="B1" s="2" t="s">
        <v>29</v>
      </c>
      <c r="C1" s="2" t="s">
        <v>30</v>
      </c>
      <c r="D1" s="2" t="s">
        <v>31</v>
      </c>
    </row>
    <row r="2">
      <c r="D2" s="2" t="s">
        <v>32</v>
      </c>
      <c r="E2" s="2" t="s">
        <v>33</v>
      </c>
    </row>
    <row r="3">
      <c r="A3" s="2" t="s">
        <v>34</v>
      </c>
      <c r="B3" s="2" t="s">
        <v>35</v>
      </c>
      <c r="C3" s="12" t="s">
        <v>156</v>
      </c>
      <c r="D3" s="2">
        <v>1</v>
      </c>
    </row>
    <row r="4">
      <c r="A4" s="2" t="s">
        <v>34</v>
      </c>
      <c r="B4" s="2" t="s">
        <v>36</v>
      </c>
      <c r="C4" s="12" t="s">
        <v>121</v>
      </c>
      <c r="D4" s="2">
        <v>1</v>
      </c>
    </row>
    <row r="5">
      <c r="A5" s="2" t="s">
        <v>34</v>
      </c>
      <c r="B5" s="2" t="s">
        <v>37</v>
      </c>
      <c r="C5" s="12" t="s">
        <v>122</v>
      </c>
      <c r="E5" s="2">
        <v>1</v>
      </c>
    </row>
    <row r="6">
      <c r="A6" s="2" t="s">
        <v>34</v>
      </c>
      <c r="B6" s="2" t="s">
        <v>38</v>
      </c>
      <c r="C6" s="12" t="s">
        <v>136</v>
      </c>
      <c r="D6" s="2">
        <v>1</v>
      </c>
    </row>
    <row r="7">
      <c r="A7" s="2" t="s">
        <v>34</v>
      </c>
      <c r="B7" s="2" t="s">
        <v>39</v>
      </c>
      <c r="C7" s="2" t="s">
        <v>40</v>
      </c>
      <c r="D7" s="2">
        <v>1</v>
      </c>
    </row>
    <row r="8">
      <c r="A8" s="2" t="s">
        <v>41</v>
      </c>
      <c r="B8" s="2" t="s">
        <v>42</v>
      </c>
      <c r="C8" s="12" t="s">
        <v>123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1" sqref="D11"/>
    </sheetView>
  </sheetViews>
  <sheetFormatPr defaultRowHeight="14.5"/>
  <cols>
    <col min="3" max="3" width="21.453125" customWidth="true"/>
    <col min="4" max="4" width="11.26953125" customWidth="true"/>
    <col min="5" max="5" width="12" customWidth="true"/>
  </cols>
  <sheetData>
    <row r="1">
      <c r="A1" s="2" t="s">
        <v>28</v>
      </c>
      <c r="B1" s="2" t="s">
        <v>29</v>
      </c>
      <c r="C1" s="2" t="s">
        <v>30</v>
      </c>
      <c r="D1" s="2" t="s">
        <v>31</v>
      </c>
      <c r="E1" s="2"/>
    </row>
    <row r="2">
      <c r="A2" s="2"/>
      <c r="B2" s="2"/>
      <c r="C2" s="2"/>
      <c r="D2" s="2" t="s">
        <v>32</v>
      </c>
      <c r="E2" s="2" t="s">
        <v>33</v>
      </c>
    </row>
    <row r="3">
      <c r="A3" s="2" t="s">
        <v>34</v>
      </c>
      <c r="B3" s="2" t="s">
        <v>35</v>
      </c>
      <c r="C3" s="12" t="s">
        <v>53</v>
      </c>
      <c r="D3" s="2">
        <v>1</v>
      </c>
      <c r="E3" s="2"/>
    </row>
    <row r="4">
      <c r="A4" s="2" t="s">
        <v>34</v>
      </c>
      <c r="B4" s="2" t="s">
        <v>36</v>
      </c>
      <c r="C4" s="12" t="s">
        <v>54</v>
      </c>
      <c r="D4" s="2">
        <v>1</v>
      </c>
      <c r="E4" s="2"/>
    </row>
    <row r="5">
      <c r="A5" s="2" t="s">
        <v>34</v>
      </c>
      <c r="B5" s="2" t="s">
        <v>37</v>
      </c>
      <c r="C5" s="12" t="s">
        <v>55</v>
      </c>
      <c r="D5" s="2"/>
      <c r="E5" s="2">
        <v>1</v>
      </c>
    </row>
    <row r="6">
      <c r="A6" s="2" t="s">
        <v>34</v>
      </c>
      <c r="B6" s="2" t="s">
        <v>38</v>
      </c>
      <c r="C6" s="12" t="s">
        <v>56</v>
      </c>
      <c r="D6" s="2">
        <v>1</v>
      </c>
      <c r="E6" s="2"/>
    </row>
    <row r="7">
      <c r="A7" s="2" t="s">
        <v>34</v>
      </c>
      <c r="B7" s="2" t="s">
        <v>39</v>
      </c>
      <c r="C7" s="12" t="s">
        <v>58</v>
      </c>
      <c r="D7" s="2">
        <v>1</v>
      </c>
      <c r="E7" s="2"/>
    </row>
    <row r="8">
      <c r="A8" s="2" t="s">
        <v>41</v>
      </c>
      <c r="B8" s="2" t="s">
        <v>42</v>
      </c>
      <c r="C8" s="12" t="s">
        <v>57</v>
      </c>
      <c r="D8" s="2">
        <v>4</v>
      </c>
      <c r="E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20" sqref="A20"/>
    </sheetView>
  </sheetViews>
  <sheetFormatPr defaultRowHeight="14.5"/>
  <cols>
    <col min="1" max="1" width="14.81640625" customWidth="true"/>
    <col min="2" max="2" width="30.26953125" customWidth="true"/>
    <col min="3" max="3" width="29" customWidth="true"/>
  </cols>
  <sheetData>
    <row r="1">
      <c r="A1" s="3" t="s">
        <v>43</v>
      </c>
      <c r="B1" s="3" t="s">
        <v>137</v>
      </c>
      <c r="C1" s="3" t="s">
        <v>138</v>
      </c>
    </row>
    <row r="2">
      <c r="A2" s="3" t="s">
        <v>6</v>
      </c>
      <c r="B2" s="3" t="s">
        <v>6</v>
      </c>
      <c r="C2" s="3" t="s">
        <v>6</v>
      </c>
    </row>
    <row r="3">
      <c r="A3" s="3" t="s">
        <v>5</v>
      </c>
      <c r="B3" s="3" t="s">
        <v>5</v>
      </c>
      <c r="C3" s="3" t="s">
        <v>5</v>
      </c>
    </row>
    <row r="4">
      <c r="A4" s="3" t="s">
        <v>7</v>
      </c>
      <c r="B4" s="3" t="s">
        <v>7</v>
      </c>
      <c r="C4" s="3" t="s">
        <v>7</v>
      </c>
    </row>
    <row r="5">
      <c r="A5" s="3" t="s">
        <v>4</v>
      </c>
      <c r="B5" s="3" t="s">
        <v>4</v>
      </c>
      <c r="C5" s="3" t="s">
        <v>4</v>
      </c>
    </row>
    <row r="6">
      <c r="A6" s="225" t="s">
        <v>26</v>
      </c>
      <c r="B6" s="225" t="s">
        <v>26</v>
      </c>
      <c r="C6" s="225" t="s">
        <v>26</v>
      </c>
    </row>
    <row r="7">
      <c r="A7" s="9" t="s">
        <v>85</v>
      </c>
      <c r="B7" s="9" t="s">
        <v>85</v>
      </c>
      <c r="C7" s="9" t="s">
        <v>85</v>
      </c>
    </row>
    <row r="8">
      <c r="A8" s="9" t="s">
        <v>86</v>
      </c>
      <c r="B8" s="9" t="s">
        <v>86</v>
      </c>
      <c r="C8" s="9" t="s">
        <v>86</v>
      </c>
    </row>
    <row r="9">
      <c r="A9" s="9" t="s">
        <v>169</v>
      </c>
      <c r="B9" s="9" t="s">
        <v>169</v>
      </c>
      <c r="C9" s="9" t="s">
        <v>169</v>
      </c>
    </row>
    <row r="10">
      <c r="A10" s="9" t="s">
        <v>88</v>
      </c>
      <c r="B10" s="9" t="s">
        <v>88</v>
      </c>
      <c r="C10" s="9" t="s">
        <v>88</v>
      </c>
    </row>
    <row r="11">
      <c r="A11" s="9" t="s">
        <v>10</v>
      </c>
      <c r="B11" s="9" t="s">
        <v>10</v>
      </c>
      <c r="C11" s="9" t="s">
        <v>10</v>
      </c>
    </row>
    <row r="12">
      <c r="A12" s="9" t="s">
        <v>87</v>
      </c>
      <c r="B12" s="9" t="s">
        <v>87</v>
      </c>
      <c r="C12" s="9" t="s">
        <v>87</v>
      </c>
    </row>
    <row r="13">
      <c r="A13" s="226" t="s">
        <v>89</v>
      </c>
      <c r="B13" s="226" t="s">
        <v>89</v>
      </c>
      <c r="C13" s="226" t="s">
        <v>89</v>
      </c>
    </row>
    <row r="14">
      <c r="A14" s="222" t="s">
        <v>116</v>
      </c>
      <c r="B14" s="222" t="s">
        <v>116</v>
      </c>
      <c r="C14" s="223" t="s">
        <v>119</v>
      </c>
    </row>
    <row r="15">
      <c r="A15" s="222" t="s">
        <v>117</v>
      </c>
      <c r="B15" s="222" t="s">
        <v>117</v>
      </c>
      <c r="C15" s="223" t="s">
        <v>120</v>
      </c>
    </row>
    <row r="16">
      <c r="A16" s="9" t="s">
        <v>171</v>
      </c>
      <c r="B16" s="9" t="s">
        <v>171</v>
      </c>
      <c r="C16" s="3" t="s">
        <v>44</v>
      </c>
    </row>
    <row r="17">
      <c r="A17" s="222" t="s">
        <v>132</v>
      </c>
      <c r="B17" s="222" t="s">
        <v>132</v>
      </c>
      <c r="C17" s="222"/>
    </row>
    <row r="18">
      <c r="A18" s="222" t="s">
        <v>118</v>
      </c>
      <c r="B18" s="222" t="s">
        <v>118</v>
      </c>
    </row>
    <row r="19">
      <c r="A19" s="223"/>
      <c r="B19" s="3" t="s">
        <v>44</v>
      </c>
    </row>
    <row r="20">
      <c r="A20" s="223"/>
      <c r="B20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C176"/>
  <sheetViews>
    <sheetView zoomScaleNormal="100"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J86" sqref="J86"/>
    </sheetView>
  </sheetViews>
  <sheetFormatPr defaultRowHeight="14.5"/>
  <cols>
    <col min="1" max="1" width="15.54296875" style="228" customWidth="true"/>
    <col min="2" max="2" width="16.81640625" customWidth="true"/>
    <col min="3" max="3" width="12" customWidth="true"/>
    <col min="5" max="5" width="8.1796875" customWidth="true"/>
    <col min="6" max="9" width="17.453125" style="113" customWidth="true"/>
    <col min="10" max="10" width="17.453125" style="120" customWidth="true"/>
    <col min="11" max="11" width="17.453125" style="119" customWidth="true"/>
    <col min="12" max="12" width="34.453125" style="1" customWidth="true"/>
  </cols>
  <sheetData>
    <row r="1">
      <c r="B1" s="3" t="s">
        <v>0</v>
      </c>
      <c r="C1" s="3" t="s">
        <v>1</v>
      </c>
      <c r="D1" s="3" t="s">
        <v>108</v>
      </c>
      <c r="E1" s="3" t="s">
        <v>2</v>
      </c>
      <c r="F1" s="318" t="s">
        <v>79</v>
      </c>
      <c r="G1" s="318"/>
      <c r="H1" s="318"/>
      <c r="I1" s="318"/>
      <c r="J1" s="249"/>
      <c r="K1" s="250"/>
      <c r="L1" s="4"/>
    </row>
    <row r="2">
      <c r="B2" s="3"/>
      <c r="C2" s="3"/>
      <c r="D2" s="3"/>
      <c r="E2" s="3"/>
      <c r="F2" s="319" t="s">
        <v>80</v>
      </c>
      <c r="G2" s="319"/>
      <c r="H2" s="319" t="s">
        <v>49</v>
      </c>
      <c r="I2" s="319"/>
      <c r="J2" s="119"/>
      <c r="L2" s="4"/>
    </row>
    <row r="3">
      <c r="B3" s="3"/>
      <c r="C3" s="3"/>
      <c r="D3" s="3"/>
      <c r="E3" s="3"/>
      <c r="F3" s="97" t="s">
        <v>81</v>
      </c>
      <c r="G3" s="97" t="s">
        <v>82</v>
      </c>
      <c r="H3" s="97" t="s">
        <v>166</v>
      </c>
      <c r="I3" s="97" t="s">
        <v>167</v>
      </c>
      <c r="J3" s="119" t="s">
        <v>83</v>
      </c>
      <c r="L3" s="4"/>
    </row>
    <row r="4">
      <c r="B4" s="3"/>
      <c r="C4" s="3"/>
      <c r="D4" s="3"/>
      <c r="E4" s="3"/>
      <c r="F4" s="307" t="s">
        <v>116</v>
      </c>
      <c r="G4" s="307" t="s">
        <v>117</v>
      </c>
      <c r="H4" s="308" t="s">
        <v>171</v>
      </c>
      <c r="I4" s="307" t="s">
        <v>132</v>
      </c>
      <c r="J4" s="307" t="s">
        <v>118</v>
      </c>
      <c r="K4" s="224"/>
      <c r="L4" s="4"/>
    </row>
    <row r="5" ht="15" customHeight="true">
      <c r="A5" s="323" t="s">
        <v>140</v>
      </c>
      <c r="B5" s="216" t="s">
        <v>145</v>
      </c>
      <c r="C5" s="216"/>
      <c r="D5" s="216"/>
      <c r="E5" s="216"/>
      <c r="F5" s="219">
        <f>Demog!C5</f>
        <v>64</v>
      </c>
      <c r="G5" s="219">
        <f>Demog!D5</f>
        <v>95</v>
      </c>
      <c r="H5" s="219">
        <f>Demog!E5</f>
        <v>66</v>
      </c>
      <c r="I5" s="219">
        <f>Demog!F5</f>
        <v>113</v>
      </c>
      <c r="J5" s="219">
        <f>Demog!G5</f>
        <v>347</v>
      </c>
      <c r="K5" s="251"/>
      <c r="L5" s="4" t="s">
        <v>144</v>
      </c>
    </row>
    <row r="6" ht="15" customHeight="true">
      <c r="A6" s="324"/>
      <c r="B6" s="216" t="s">
        <v>133</v>
      </c>
      <c r="C6" s="216"/>
      <c r="D6" s="216"/>
      <c r="E6" s="216"/>
      <c r="F6" s="219">
        <f>ROUND(Demog!C6,0)</f>
        <v>18</v>
      </c>
      <c r="G6" s="219">
        <f>ROUND(Demog!D6,0)</f>
        <v>22</v>
      </c>
      <c r="H6" s="219">
        <f>ROUND(Demog!E6,0)</f>
        <v>23</v>
      </c>
      <c r="I6" s="219">
        <f>ROUND(Demog!F6,0)</f>
        <v>137</v>
      </c>
      <c r="J6" s="219">
        <f>ROUND(Demog!G6,0)</f>
        <v>485</v>
      </c>
      <c r="K6" s="251"/>
      <c r="L6" s="4" t="s">
        <v>146</v>
      </c>
    </row>
    <row r="7" ht="15" customHeight="true">
      <c r="A7" s="325"/>
      <c r="B7" s="216" t="s">
        <v>135</v>
      </c>
      <c r="C7" s="216"/>
      <c r="D7" s="216"/>
      <c r="E7" s="216"/>
      <c r="F7" s="227"/>
      <c r="G7" s="217"/>
      <c r="H7" s="217"/>
      <c r="I7" s="217"/>
      <c r="J7" s="218"/>
      <c r="L7" s="4" t="s">
        <v>147</v>
      </c>
    </row>
    <row r="8" ht="15" customHeight="true">
      <c r="A8" s="320" t="s">
        <v>139</v>
      </c>
      <c r="B8" s="232" t="s">
        <v>45</v>
      </c>
      <c r="C8" s="232"/>
      <c r="D8" s="232"/>
      <c r="E8" s="232"/>
      <c r="F8" s="233"/>
      <c r="G8" s="233"/>
      <c r="H8" s="233"/>
      <c r="I8" s="233"/>
      <c r="J8" s="234"/>
      <c r="L8" s="248" t="s">
        <v>158</v>
      </c>
    </row>
    <row r="9">
      <c r="A9" s="321"/>
      <c r="B9" s="232" t="s">
        <v>46</v>
      </c>
      <c r="C9" s="232"/>
      <c r="D9" s="232"/>
      <c r="E9" s="232"/>
      <c r="F9" s="235">
        <f>Cons!C10</f>
        <v>51.389299484955423</v>
      </c>
      <c r="G9" s="235">
        <f>Cons!D10</f>
        <v>150.34578262697431</v>
      </c>
      <c r="H9" s="235">
        <f>Cons!E10</f>
        <v>51.820852215154943</v>
      </c>
      <c r="I9" s="235">
        <f>Cons!F10</f>
        <v>43.430080554442512</v>
      </c>
      <c r="J9" s="235">
        <f>Cons!G10</f>
        <v>34.641794610713411</v>
      </c>
      <c r="K9" s="252"/>
      <c r="L9" s="4" t="s">
        <v>157</v>
      </c>
    </row>
    <row r="10">
      <c r="A10" s="321"/>
      <c r="B10" s="33" t="s">
        <v>124</v>
      </c>
      <c r="C10" s="33" t="s">
        <v>26</v>
      </c>
      <c r="D10" s="33"/>
      <c r="E10" s="33"/>
      <c r="F10" s="220">
        <f>Cons!C14</f>
        <v>0.16151469387129314</v>
      </c>
      <c r="G10" s="98">
        <f>Cons!D14</f>
        <v>5.5683241153222068E-2</v>
      </c>
      <c r="H10" s="98">
        <f>Cons!E14</f>
        <v>0.1093335238293747</v>
      </c>
      <c r="I10" s="98">
        <f>Cons!F14</f>
        <v>0.18401536948182892</v>
      </c>
      <c r="J10" s="98">
        <f>Cons!G14</f>
        <v>0.18843033618454955</v>
      </c>
      <c r="K10" s="253"/>
      <c r="L10" s="28"/>
    </row>
    <row r="11">
      <c r="A11" s="321"/>
      <c r="B11" s="33" t="s">
        <v>124</v>
      </c>
      <c r="C11" s="33" t="s">
        <v>85</v>
      </c>
      <c r="D11" s="33"/>
      <c r="E11" s="33"/>
      <c r="F11" s="220">
        <f>Cons!C15</f>
        <v>0.10565030414508246</v>
      </c>
      <c r="G11" s="98">
        <f>Cons!D15</f>
        <v>5.1155453385326351E-2</v>
      </c>
      <c r="H11" s="98">
        <f>Cons!E15</f>
        <v>9.0116813179319299E-2</v>
      </c>
      <c r="I11" s="98">
        <f>Cons!F15</f>
        <v>9.8533744469906065E-2</v>
      </c>
      <c r="J11" s="98">
        <f>Cons!G15</f>
        <v>0.1062213796418707</v>
      </c>
      <c r="K11" s="253"/>
      <c r="L11" s="28"/>
    </row>
    <row r="12">
      <c r="A12" s="321"/>
      <c r="B12" s="33" t="s">
        <v>124</v>
      </c>
      <c r="C12" s="33" t="s">
        <v>86</v>
      </c>
      <c r="D12" s="33"/>
      <c r="E12" s="33"/>
      <c r="F12" s="220">
        <f>Cons!C16</f>
        <v>5.2086437255782728E-2</v>
      </c>
      <c r="G12" s="98">
        <f>Cons!D16</f>
        <v>2.8379050690262385E-2</v>
      </c>
      <c r="H12" s="98">
        <f>Cons!E16</f>
        <v>4.2752344789627951E-2</v>
      </c>
      <c r="I12" s="98">
        <f>Cons!F16</f>
        <v>4.9254891121531579E-2</v>
      </c>
      <c r="J12" s="98">
        <f>Cons!G16</f>
        <v>5.6321238311655836E-2</v>
      </c>
      <c r="K12" s="253"/>
      <c r="L12" s="28"/>
    </row>
    <row r="13">
      <c r="A13" s="321"/>
      <c r="B13" s="33" t="s">
        <v>124</v>
      </c>
      <c r="C13" s="33" t="s">
        <v>88</v>
      </c>
      <c r="D13" s="33"/>
      <c r="E13" s="33"/>
      <c r="F13" s="220">
        <f>Cons!C17</f>
        <v>2.4965560527353572E-2</v>
      </c>
      <c r="G13" s="98">
        <f>Cons!D17</f>
        <v>5.3471038444134526E-2</v>
      </c>
      <c r="H13" s="98">
        <f>Cons!E17</f>
        <v>3.1572017168872361E-2</v>
      </c>
      <c r="I13" s="98">
        <f>Cons!F17</f>
        <v>2.1162750963596721E-2</v>
      </c>
      <c r="J13" s="98">
        <f>Cons!G17</f>
        <v>7.0785848410327229E-2</v>
      </c>
      <c r="K13" s="253"/>
      <c r="L13" s="28"/>
    </row>
    <row r="14">
      <c r="A14" s="321"/>
      <c r="B14" s="33" t="s">
        <v>124</v>
      </c>
      <c r="C14" s="33" t="s">
        <v>10</v>
      </c>
      <c r="D14" s="33"/>
      <c r="E14" s="33"/>
      <c r="F14" s="220">
        <f>Cons!C18</f>
        <v>0.218497725842975</v>
      </c>
      <c r="G14" s="98">
        <f>Cons!D18</f>
        <v>0.26818886894487209</v>
      </c>
      <c r="H14" s="98">
        <f>Cons!E18</f>
        <v>0.28200557086793721</v>
      </c>
      <c r="I14" s="98">
        <f>Cons!F18</f>
        <v>0.39258400940565269</v>
      </c>
      <c r="J14" s="98">
        <f>Cons!G18</f>
        <v>0.28675106526587524</v>
      </c>
      <c r="K14" s="253"/>
      <c r="L14" s="4"/>
    </row>
    <row r="15">
      <c r="A15" s="321"/>
      <c r="B15" s="33" t="s">
        <v>124</v>
      </c>
      <c r="C15" s="33" t="s">
        <v>87</v>
      </c>
      <c r="D15" s="33"/>
      <c r="E15" s="33"/>
      <c r="F15" s="220">
        <f>Cons!C19</f>
        <v>0.13612096964090012</v>
      </c>
      <c r="G15" s="98">
        <f>Cons!D19</f>
        <v>0.11597005694837174</v>
      </c>
      <c r="H15" s="98">
        <f>Cons!E19</f>
        <v>0.14105031381046776</v>
      </c>
      <c r="I15" s="98">
        <f>Cons!F19</f>
        <v>9.1983339529258454E-2</v>
      </c>
      <c r="J15" s="98">
        <f>Cons!G19</f>
        <v>8.2772695601444513E-2</v>
      </c>
      <c r="K15" s="253"/>
      <c r="L15" s="4"/>
    </row>
    <row r="16">
      <c r="A16" s="321"/>
      <c r="B16" s="33" t="s">
        <v>124</v>
      </c>
      <c r="C16" s="33" t="s">
        <v>89</v>
      </c>
      <c r="D16" s="33"/>
      <c r="E16" s="33"/>
      <c r="F16" s="221">
        <f>Cons!C20</f>
        <v>0.30116430871661304</v>
      </c>
      <c r="G16" s="98">
        <f>Cons!D20</f>
        <v>0.4271522904338107</v>
      </c>
      <c r="H16" s="98">
        <f>Cons!E20</f>
        <v>0.30316941635440087</v>
      </c>
      <c r="I16" s="98">
        <f>Cons!F20</f>
        <v>0.16246589502822542</v>
      </c>
      <c r="J16" s="98">
        <f>Cons!G20</f>
        <v>0.20871743658427702</v>
      </c>
      <c r="K16" s="253"/>
      <c r="L16" s="4"/>
    </row>
    <row r="17">
      <c r="A17" s="321"/>
      <c r="B17" s="50" t="s">
        <v>125</v>
      </c>
      <c r="C17" s="50" t="s">
        <v>26</v>
      </c>
      <c r="D17" s="50"/>
      <c r="E17" s="51"/>
      <c r="F17" s="99">
        <f t="shared" ref="F17:J22" si="0">F10/10</f>
        <v>1.6151469387129313E-2</v>
      </c>
      <c r="G17" s="47">
        <f t="shared" si="0"/>
        <v>5.568324115322207E-3</v>
      </c>
      <c r="H17" s="47">
        <f t="shared" si="0"/>
        <v>1.093335238293747E-2</v>
      </c>
      <c r="I17" s="47">
        <f t="shared" si="0"/>
        <v>1.8401536948182893E-2</v>
      </c>
      <c r="J17" s="47">
        <f t="shared" si="0"/>
        <v>1.8843033618454956E-2</v>
      </c>
      <c r="K17" s="254"/>
      <c r="L17" s="40" t="s">
        <v>98</v>
      </c>
    </row>
    <row r="18">
      <c r="A18" s="321"/>
      <c r="B18" s="50" t="s">
        <v>125</v>
      </c>
      <c r="C18" s="52" t="s">
        <v>85</v>
      </c>
      <c r="D18" s="52"/>
      <c r="E18" s="53"/>
      <c r="F18" s="100">
        <f t="shared" si="0"/>
        <v>1.0565030414508247E-2</v>
      </c>
      <c r="G18" s="48">
        <f t="shared" si="0"/>
        <v>5.1155453385326351E-3</v>
      </c>
      <c r="H18" s="48">
        <f t="shared" si="0"/>
        <v>9.0116813179319296E-3</v>
      </c>
      <c r="I18" s="48">
        <f t="shared" si="0"/>
        <v>9.8533744469906058E-3</v>
      </c>
      <c r="J18" s="48">
        <f t="shared" si="0"/>
        <v>1.0622137964187071E-2</v>
      </c>
      <c r="K18" s="255"/>
      <c r="L18" s="4"/>
    </row>
    <row r="19">
      <c r="A19" s="321"/>
      <c r="B19" s="50" t="s">
        <v>125</v>
      </c>
      <c r="C19" s="52" t="s">
        <v>86</v>
      </c>
      <c r="D19" s="52"/>
      <c r="E19" s="53"/>
      <c r="F19" s="100">
        <f t="shared" si="0"/>
        <v>5.2086437255782726E-3</v>
      </c>
      <c r="G19" s="48">
        <f t="shared" si="0"/>
        <v>2.8379050690262387E-3</v>
      </c>
      <c r="H19" s="48">
        <f t="shared" si="0"/>
        <v>4.2752344789627949E-3</v>
      </c>
      <c r="I19" s="48">
        <f t="shared" si="0"/>
        <v>4.9254891121531582E-3</v>
      </c>
      <c r="J19" s="48">
        <f t="shared" si="0"/>
        <v>5.6321238311655836E-3</v>
      </c>
      <c r="K19" s="255"/>
      <c r="L19" s="4"/>
    </row>
    <row r="20">
      <c r="A20" s="321"/>
      <c r="B20" s="50" t="s">
        <v>125</v>
      </c>
      <c r="C20" s="52" t="s">
        <v>88</v>
      </c>
      <c r="D20" s="52"/>
      <c r="E20" s="53"/>
      <c r="F20" s="100">
        <f t="shared" si="0"/>
        <v>2.4965560527353573E-3</v>
      </c>
      <c r="G20" s="48">
        <f t="shared" si="0"/>
        <v>5.347103844413453E-3</v>
      </c>
      <c r="H20" s="48">
        <f t="shared" si="0"/>
        <v>3.1572017168872363E-3</v>
      </c>
      <c r="I20" s="48">
        <f t="shared" si="0"/>
        <v>2.1162750963596719E-3</v>
      </c>
      <c r="J20" s="48">
        <f t="shared" si="0"/>
        <v>7.0785848410327232E-3</v>
      </c>
      <c r="K20" s="255"/>
      <c r="L20" s="4"/>
    </row>
    <row r="21">
      <c r="A21" s="321"/>
      <c r="B21" s="50" t="s">
        <v>125</v>
      </c>
      <c r="C21" s="52" t="s">
        <v>10</v>
      </c>
      <c r="D21" s="52"/>
      <c r="E21" s="53"/>
      <c r="F21" s="100">
        <f t="shared" si="0"/>
        <v>2.1849772584297499E-2</v>
      </c>
      <c r="G21" s="48">
        <f t="shared" si="0"/>
        <v>2.681888689448721E-2</v>
      </c>
      <c r="H21" s="48">
        <f t="shared" si="0"/>
        <v>2.8200557086793719E-2</v>
      </c>
      <c r="I21" s="48">
        <f t="shared" si="0"/>
        <v>3.925840094056527E-2</v>
      </c>
      <c r="J21" s="48">
        <f t="shared" si="0"/>
        <v>2.8675106526587522E-2</v>
      </c>
      <c r="K21" s="255"/>
      <c r="L21" s="4"/>
    </row>
    <row r="22">
      <c r="A22" s="321"/>
      <c r="B22" s="50" t="s">
        <v>125</v>
      </c>
      <c r="C22" s="52" t="s">
        <v>87</v>
      </c>
      <c r="D22" s="52"/>
      <c r="E22" s="53"/>
      <c r="F22" s="100">
        <f t="shared" si="0"/>
        <v>1.3612096964090012E-2</v>
      </c>
      <c r="G22" s="48">
        <f t="shared" si="0"/>
        <v>1.1597005694837174E-2</v>
      </c>
      <c r="H22" s="48">
        <f t="shared" si="0"/>
        <v>1.4105031381046776E-2</v>
      </c>
      <c r="I22" s="48">
        <f t="shared" si="0"/>
        <v>9.1983339529258454E-3</v>
      </c>
      <c r="J22" s="48">
        <f t="shared" si="0"/>
        <v>8.2772695601444519E-3</v>
      </c>
      <c r="K22" s="255"/>
      <c r="L22" s="4"/>
    </row>
    <row r="23">
      <c r="A23" s="321"/>
      <c r="B23" s="50" t="s">
        <v>125</v>
      </c>
      <c r="C23" s="54" t="s">
        <v>89</v>
      </c>
      <c r="D23" s="54"/>
      <c r="E23" s="55"/>
      <c r="F23" s="101">
        <f t="shared" ref="F23:J23" si="1">F16/10</f>
        <v>3.0116430871661305E-2</v>
      </c>
      <c r="G23" s="49">
        <f t="shared" si="1"/>
        <v>4.271522904338107E-2</v>
      </c>
      <c r="H23" s="49">
        <f t="shared" si="1"/>
        <v>3.0316941635440086E-2</v>
      </c>
      <c r="I23" s="49">
        <f t="shared" si="1"/>
        <v>1.6246589502822543E-2</v>
      </c>
      <c r="J23" s="49">
        <f t="shared" si="1"/>
        <v>2.0871743658427703E-2</v>
      </c>
      <c r="K23" s="256"/>
      <c r="L23" s="4"/>
    </row>
    <row r="24">
      <c r="A24" s="321"/>
      <c r="B24" s="56" t="s">
        <v>126</v>
      </c>
      <c r="C24" s="56" t="s">
        <v>26</v>
      </c>
      <c r="D24" s="56"/>
      <c r="E24" s="57"/>
      <c r="F24" s="102"/>
      <c r="G24" s="35"/>
      <c r="H24" s="35"/>
      <c r="I24" s="35"/>
      <c r="J24" s="35"/>
      <c r="K24" s="257"/>
      <c r="L24" s="4" t="s">
        <v>99</v>
      </c>
    </row>
    <row r="25" ht="15" customHeight="true">
      <c r="A25" s="321"/>
      <c r="B25" s="56" t="s">
        <v>126</v>
      </c>
      <c r="C25" s="34" t="s">
        <v>85</v>
      </c>
      <c r="D25" s="34"/>
      <c r="E25" s="58"/>
      <c r="F25" s="103"/>
      <c r="G25" s="36"/>
      <c r="H25" s="36"/>
      <c r="I25" s="36"/>
      <c r="J25" s="36"/>
      <c r="K25" s="258"/>
      <c r="L25" s="4"/>
    </row>
    <row r="26">
      <c r="A26" s="321"/>
      <c r="B26" s="56" t="s">
        <v>126</v>
      </c>
      <c r="C26" s="34" t="s">
        <v>86</v>
      </c>
      <c r="D26" s="34"/>
      <c r="E26" s="58"/>
      <c r="F26" s="104"/>
      <c r="G26" s="58"/>
      <c r="H26" s="58"/>
      <c r="I26" s="58"/>
      <c r="J26" s="37"/>
      <c r="L26" s="4"/>
    </row>
    <row r="27">
      <c r="A27" s="321"/>
      <c r="B27" s="56" t="s">
        <v>126</v>
      </c>
      <c r="C27" s="34" t="s">
        <v>88</v>
      </c>
      <c r="D27" s="34"/>
      <c r="E27" s="58"/>
      <c r="F27" s="105"/>
      <c r="G27" s="38"/>
      <c r="H27" s="38"/>
      <c r="I27" s="38"/>
      <c r="J27" s="38"/>
      <c r="K27" s="259"/>
      <c r="L27" s="28"/>
    </row>
    <row r="28">
      <c r="A28" s="321"/>
      <c r="B28" s="56" t="s">
        <v>126</v>
      </c>
      <c r="C28" s="34" t="s">
        <v>10</v>
      </c>
      <c r="D28" s="34"/>
      <c r="E28" s="58"/>
      <c r="F28" s="105"/>
      <c r="G28" s="38"/>
      <c r="H28" s="38"/>
      <c r="I28" s="38"/>
      <c r="J28" s="38"/>
      <c r="K28" s="259"/>
      <c r="L28" s="28"/>
    </row>
    <row r="29" ht="15" customHeight="true">
      <c r="A29" s="321"/>
      <c r="B29" s="56" t="s">
        <v>126</v>
      </c>
      <c r="C29" s="34" t="s">
        <v>87</v>
      </c>
      <c r="D29" s="34"/>
      <c r="E29" s="58"/>
      <c r="F29" s="105"/>
      <c r="G29" s="38"/>
      <c r="H29" s="38"/>
      <c r="I29" s="38"/>
      <c r="J29" s="38"/>
      <c r="K29" s="259"/>
      <c r="L29" s="28"/>
    </row>
    <row r="30" ht="15" customHeight="true">
      <c r="A30" s="321"/>
      <c r="B30" s="56" t="s">
        <v>126</v>
      </c>
      <c r="C30" s="59" t="s">
        <v>89</v>
      </c>
      <c r="D30" s="59"/>
      <c r="E30" s="60"/>
      <c r="F30" s="106"/>
      <c r="G30" s="39"/>
      <c r="H30" s="39"/>
      <c r="I30" s="39"/>
      <c r="J30" s="39"/>
      <c r="K30" s="260"/>
      <c r="L30" s="28"/>
    </row>
    <row r="31" ht="15" customHeight="true">
      <c r="A31" s="321"/>
      <c r="B31" s="34" t="s">
        <v>18</v>
      </c>
      <c r="C31" s="34"/>
      <c r="D31" s="34"/>
      <c r="E31" s="58"/>
      <c r="F31" s="106"/>
      <c r="G31" s="39"/>
      <c r="H31" s="39"/>
      <c r="I31" s="39"/>
      <c r="J31" s="39"/>
      <c r="K31" s="260"/>
      <c r="L31" s="193"/>
    </row>
    <row r="32" ht="15" customHeight="true">
      <c r="A32" s="321"/>
      <c r="B32" s="34" t="s">
        <v>115</v>
      </c>
      <c r="C32" s="34"/>
      <c r="D32" s="34"/>
      <c r="E32" s="58"/>
      <c r="F32" s="106"/>
      <c r="G32" s="39"/>
      <c r="H32" s="39"/>
      <c r="I32" s="39"/>
      <c r="J32" s="39"/>
      <c r="K32" s="260"/>
      <c r="L32" s="193"/>
    </row>
    <row r="33" ht="15" customHeight="true">
      <c r="A33" s="321"/>
      <c r="B33" s="34" t="s">
        <v>19</v>
      </c>
      <c r="C33" s="34"/>
      <c r="D33" s="34"/>
      <c r="E33" s="58"/>
      <c r="F33" s="106"/>
      <c r="G33" s="39"/>
      <c r="H33" s="39"/>
      <c r="I33" s="39"/>
      <c r="J33" s="39"/>
      <c r="K33" s="260"/>
      <c r="L33" s="193"/>
    </row>
    <row r="34" ht="15" customHeight="true">
      <c r="A34" s="321"/>
      <c r="B34" s="34" t="s">
        <v>114</v>
      </c>
      <c r="C34" s="34"/>
      <c r="D34" s="34"/>
      <c r="E34" s="58"/>
      <c r="F34" s="106"/>
      <c r="G34" s="39"/>
      <c r="H34" s="39"/>
      <c r="I34" s="39"/>
      <c r="J34" s="39"/>
      <c r="K34" s="260"/>
      <c r="L34" s="193"/>
    </row>
    <row r="35" ht="15" customHeight="true">
      <c r="A35" s="321"/>
      <c r="B35" s="34" t="s">
        <v>130</v>
      </c>
      <c r="C35" s="34"/>
      <c r="D35" s="34"/>
      <c r="E35" s="58"/>
      <c r="F35" s="106"/>
      <c r="G35" s="39"/>
      <c r="H35" s="39"/>
      <c r="I35" s="39"/>
      <c r="J35" s="39"/>
      <c r="K35" s="260"/>
      <c r="L35" s="193"/>
    </row>
    <row r="36" ht="15" customHeight="true">
      <c r="A36" s="322"/>
      <c r="B36" s="34" t="s">
        <v>131</v>
      </c>
      <c r="C36" s="34"/>
      <c r="D36" s="34"/>
      <c r="E36" s="58"/>
      <c r="F36" s="106"/>
      <c r="G36" s="39"/>
      <c r="H36" s="39"/>
      <c r="I36" s="39"/>
      <c r="J36" s="39"/>
      <c r="K36" s="260"/>
      <c r="L36" s="193"/>
    </row>
    <row r="37">
      <c r="A37" s="311" t="s">
        <v>141</v>
      </c>
      <c r="B37" s="67" t="s">
        <v>84</v>
      </c>
      <c r="C37" s="68" t="s">
        <v>80</v>
      </c>
      <c r="D37" s="68"/>
      <c r="E37" s="69"/>
      <c r="F37" s="135">
        <f>Fish!C3</f>
        <v>107.27379608154297</v>
      </c>
      <c r="G37" s="136">
        <f>Fish!D3</f>
        <v>907.57623291015625</v>
      </c>
      <c r="H37" s="136"/>
      <c r="I37" s="136"/>
      <c r="J37" s="136"/>
      <c r="K37" s="261"/>
      <c r="L37" s="29" t="s">
        <v>102</v>
      </c>
    </row>
    <row r="38" s="3" customFormat="true">
      <c r="A38" s="312"/>
      <c r="B38" s="67" t="s">
        <v>129</v>
      </c>
      <c r="C38" s="68" t="s">
        <v>80</v>
      </c>
      <c r="D38" s="68" t="s">
        <v>26</v>
      </c>
      <c r="E38" s="69"/>
      <c r="F38" s="107"/>
      <c r="G38" s="107"/>
      <c r="H38" s="107"/>
      <c r="I38" s="107"/>
      <c r="J38" s="107"/>
      <c r="K38" s="262"/>
      <c r="L38" s="29" t="s">
        <v>103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>
      <c r="A39" s="312"/>
      <c r="B39" s="70" t="s">
        <v>129</v>
      </c>
      <c r="C39" s="6" t="s">
        <v>80</v>
      </c>
      <c r="D39" s="6" t="s">
        <v>85</v>
      </c>
      <c r="E39" s="71"/>
      <c r="F39" s="107"/>
      <c r="G39" s="107"/>
      <c r="H39" s="107"/>
      <c r="I39" s="107"/>
      <c r="J39" s="107"/>
      <c r="K39" s="262"/>
      <c r="L39" s="29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12"/>
      <c r="B40" s="70" t="s">
        <v>129</v>
      </c>
      <c r="C40" s="6" t="s">
        <v>86</v>
      </c>
      <c r="D40" s="6" t="s">
        <v>86</v>
      </c>
      <c r="E40" s="71"/>
      <c r="F40" s="107"/>
      <c r="G40" s="107"/>
      <c r="H40" s="107"/>
      <c r="I40" s="107"/>
      <c r="J40" s="107"/>
      <c r="K40" s="262"/>
      <c r="L40" s="29"/>
    </row>
    <row r="41">
      <c r="A41" s="312"/>
      <c r="B41" s="281" t="s">
        <v>129</v>
      </c>
      <c r="C41" s="282" t="s">
        <v>86</v>
      </c>
      <c r="D41" s="282" t="s">
        <v>169</v>
      </c>
      <c r="E41" s="283"/>
      <c r="F41" s="306">
        <f>Fish!C32</f>
        <v>0.11411485697008658</v>
      </c>
      <c r="G41" s="306">
        <f>Fish!D32</f>
        <v>8.9996141320724879E-2</v>
      </c>
      <c r="H41" s="107"/>
      <c r="I41" s="107"/>
      <c r="J41" s="107"/>
      <c r="K41" s="262"/>
      <c r="L41" s="29"/>
    </row>
    <row r="42" s="3" customFormat="true">
      <c r="A42" s="312"/>
      <c r="B42" s="70" t="s">
        <v>129</v>
      </c>
      <c r="C42" s="6" t="s">
        <v>86</v>
      </c>
      <c r="D42" s="6" t="s">
        <v>88</v>
      </c>
      <c r="E42" s="71"/>
      <c r="F42" s="107"/>
      <c r="G42" s="107"/>
      <c r="H42" s="107"/>
      <c r="I42" s="107"/>
      <c r="J42" s="107"/>
      <c r="K42" s="262"/>
      <c r="L42" s="29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>
      <c r="A43" s="312"/>
      <c r="B43" s="70" t="s">
        <v>129</v>
      </c>
      <c r="C43" s="6" t="s">
        <v>86</v>
      </c>
      <c r="D43" s="6" t="s">
        <v>10</v>
      </c>
      <c r="E43" s="71"/>
      <c r="F43" s="107"/>
      <c r="G43" s="107"/>
      <c r="H43" s="107"/>
      <c r="I43" s="107"/>
      <c r="J43" s="107"/>
      <c r="K43" s="262"/>
      <c r="L43" s="2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12"/>
      <c r="B44" s="70" t="s">
        <v>129</v>
      </c>
      <c r="C44" s="6" t="s">
        <v>86</v>
      </c>
      <c r="D44" s="6" t="s">
        <v>87</v>
      </c>
      <c r="E44" s="71"/>
      <c r="F44" s="107"/>
      <c r="G44" s="107"/>
      <c r="H44" s="107"/>
      <c r="I44" s="107"/>
      <c r="J44" s="107"/>
      <c r="K44" s="262"/>
      <c r="L44" s="29"/>
    </row>
    <row r="45" s="3" customFormat="true">
      <c r="A45" s="312"/>
      <c r="B45" s="72" t="s">
        <v>129</v>
      </c>
      <c r="C45" s="73" t="s">
        <v>86</v>
      </c>
      <c r="D45" s="73" t="s">
        <v>89</v>
      </c>
      <c r="E45" s="74"/>
      <c r="F45" s="306">
        <f>Fish!C33</f>
        <v>0.15026443869660544</v>
      </c>
      <c r="G45" s="306">
        <f>Fish!D33</f>
        <v>8.2452484663229297E-2</v>
      </c>
      <c r="H45" s="107"/>
      <c r="I45" s="107"/>
      <c r="J45" s="107"/>
      <c r="K45" s="262"/>
      <c r="L45" s="29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>
      <c r="A46" s="312"/>
      <c r="B46" s="61" t="s">
        <v>100</v>
      </c>
      <c r="C46" s="62" t="s">
        <v>80</v>
      </c>
      <c r="D46" s="62"/>
      <c r="E46" s="63" t="s">
        <v>5</v>
      </c>
      <c r="F46" s="108">
        <f>Fish!C10</f>
        <v>0.17072752641725361</v>
      </c>
      <c r="G46" s="114">
        <f>Fish!D10</f>
        <v>2.7781796293062627E-2</v>
      </c>
      <c r="H46" s="41"/>
      <c r="I46" s="41"/>
      <c r="J46" s="41"/>
      <c r="K46" s="263"/>
      <c r="L46" s="29" t="s">
        <v>104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12"/>
      <c r="B47" s="61" t="s">
        <v>100</v>
      </c>
      <c r="C47" s="62" t="s">
        <v>80</v>
      </c>
      <c r="D47" s="62"/>
      <c r="E47" s="63" t="s">
        <v>6</v>
      </c>
      <c r="F47" s="109">
        <f>Fish!C11</f>
        <v>0.34537448398886794</v>
      </c>
      <c r="G47" s="115">
        <f>Fish!D11</f>
        <v>0.27965573781579067</v>
      </c>
      <c r="H47" s="42"/>
      <c r="I47" s="42"/>
      <c r="J47" s="42"/>
      <c r="K47" s="262"/>
      <c r="L47" s="29"/>
    </row>
    <row r="48">
      <c r="A48" s="312"/>
      <c r="B48" s="61" t="s">
        <v>100</v>
      </c>
      <c r="C48" s="62" t="s">
        <v>80</v>
      </c>
      <c r="D48" s="62"/>
      <c r="E48" s="63" t="s">
        <v>7</v>
      </c>
      <c r="F48" s="109">
        <f>Fish!C12</f>
        <v>-4.2695223915633629E-2</v>
      </c>
      <c r="G48" s="115">
        <f>Fish!D12</f>
        <v>7.3137310251506604E-2</v>
      </c>
      <c r="H48" s="43"/>
      <c r="I48" s="43"/>
      <c r="J48" s="43"/>
      <c r="K48" s="264"/>
      <c r="L48" s="29"/>
    </row>
    <row r="49">
      <c r="A49" s="312"/>
      <c r="B49" s="64" t="s">
        <v>100</v>
      </c>
      <c r="C49" s="65" t="s">
        <v>80</v>
      </c>
      <c r="D49" s="65"/>
      <c r="E49" s="66" t="s">
        <v>4</v>
      </c>
      <c r="F49" s="110">
        <f>Fish!C13</f>
        <v>0.52659321350951149</v>
      </c>
      <c r="G49" s="116">
        <f>Fish!D13</f>
        <v>0.61942515563964129</v>
      </c>
      <c r="H49" s="44"/>
      <c r="I49" s="44"/>
      <c r="J49" s="44"/>
      <c r="K49" s="265"/>
      <c r="L49" s="3"/>
    </row>
    <row r="50">
      <c r="A50" s="312"/>
      <c r="B50" s="67" t="s">
        <v>101</v>
      </c>
      <c r="C50" s="68" t="s">
        <v>80</v>
      </c>
      <c r="D50" s="68"/>
      <c r="E50" s="69" t="s">
        <v>5</v>
      </c>
      <c r="F50" s="111">
        <f>Fish!C22</f>
        <v>8.7745223232686131E-2</v>
      </c>
      <c r="G50" s="117">
        <f>Fish!D22</f>
        <v>0.10309217333282318</v>
      </c>
      <c r="H50" s="45"/>
      <c r="I50" s="45"/>
      <c r="J50" s="45"/>
      <c r="K50" s="266"/>
      <c r="L50" s="3" t="s">
        <v>105</v>
      </c>
    </row>
    <row r="51">
      <c r="A51" s="312"/>
      <c r="B51" s="70" t="s">
        <v>101</v>
      </c>
      <c r="C51" s="6" t="s">
        <v>80</v>
      </c>
      <c r="D51" s="6"/>
      <c r="E51" s="71" t="s">
        <v>6</v>
      </c>
      <c r="F51" s="112">
        <f>Fish!C23</f>
        <v>8.8287564119833975E-2</v>
      </c>
      <c r="G51" s="118">
        <f>Fish!D23</f>
        <v>9.7593564718067197E-2</v>
      </c>
      <c r="H51" s="46"/>
      <c r="I51" s="46"/>
      <c r="J51" s="46"/>
      <c r="K51" s="264"/>
      <c r="L51" s="3"/>
    </row>
    <row r="52">
      <c r="A52" s="312"/>
      <c r="B52" s="70" t="s">
        <v>101</v>
      </c>
      <c r="C52" s="6" t="s">
        <v>80</v>
      </c>
      <c r="D52" s="6"/>
      <c r="E52" s="71" t="s">
        <v>7</v>
      </c>
      <c r="F52" s="112">
        <f>Fish!C24</f>
        <v>4.1310825018677791E-2</v>
      </c>
      <c r="G52" s="118">
        <f>Fish!D24</f>
        <v>4.4894911686997351E-2</v>
      </c>
      <c r="H52" s="46"/>
      <c r="I52" s="46"/>
      <c r="J52" s="46"/>
      <c r="K52" s="264"/>
      <c r="L52" s="3"/>
    </row>
    <row r="53">
      <c r="A53" s="312"/>
      <c r="B53" s="70" t="s">
        <v>101</v>
      </c>
      <c r="C53" s="6" t="s">
        <v>80</v>
      </c>
      <c r="D53" s="6"/>
      <c r="E53" s="71" t="s">
        <v>4</v>
      </c>
      <c r="F53" s="112">
        <f>Fish!C25</f>
        <v>7.226500839942547E-2</v>
      </c>
      <c r="G53" s="118">
        <f>Fish!D25</f>
        <v>6.1518913298974097E-2</v>
      </c>
      <c r="H53" s="46"/>
      <c r="I53" s="46"/>
      <c r="J53" s="46"/>
      <c r="K53" s="264"/>
      <c r="L53" s="3"/>
    </row>
    <row r="54">
      <c r="A54" s="312"/>
      <c r="B54" s="81" t="s">
        <v>127</v>
      </c>
      <c r="C54" s="82" t="s">
        <v>80</v>
      </c>
      <c r="D54" s="82"/>
      <c r="E54" s="83"/>
      <c r="F54" s="123"/>
      <c r="G54" s="124"/>
      <c r="H54" s="125"/>
      <c r="I54" s="125"/>
      <c r="J54" s="125"/>
      <c r="K54" s="257"/>
      <c r="L54" s="4" t="s">
        <v>106</v>
      </c>
    </row>
    <row r="55">
      <c r="A55" s="312"/>
      <c r="B55" s="84" t="s">
        <v>128</v>
      </c>
      <c r="C55" s="85" t="s">
        <v>80</v>
      </c>
      <c r="D55" s="85"/>
      <c r="E55" s="86"/>
      <c r="F55" s="126"/>
      <c r="G55" s="127"/>
      <c r="H55" s="128"/>
      <c r="I55" s="128"/>
      <c r="J55" s="128"/>
      <c r="K55" s="267"/>
      <c r="L55" s="4" t="s">
        <v>107</v>
      </c>
    </row>
    <row r="56">
      <c r="A56" s="312"/>
      <c r="B56" s="187" t="s">
        <v>84</v>
      </c>
      <c r="C56" s="188" t="s">
        <v>169</v>
      </c>
      <c r="D56" s="188"/>
      <c r="E56" s="188"/>
      <c r="F56" s="309">
        <f>F41*F37*Fish!H3</f>
        <v>1.8362300844725263</v>
      </c>
      <c r="G56" s="309">
        <f>G41*G37*Fish!I3</f>
        <v>49.007015349788126</v>
      </c>
      <c r="H56" s="285">
        <f>Fish!E3</f>
        <v>102.38776397705078</v>
      </c>
      <c r="I56" s="285"/>
      <c r="J56" s="285"/>
      <c r="K56" s="267"/>
      <c r="L56" s="4"/>
    </row>
    <row r="57">
      <c r="A57" s="312"/>
      <c r="B57" s="187" t="s">
        <v>129</v>
      </c>
      <c r="C57" s="188" t="s">
        <v>169</v>
      </c>
      <c r="D57" s="188" t="s">
        <v>26</v>
      </c>
      <c r="E57" s="188"/>
      <c r="F57" s="297"/>
      <c r="G57" s="288"/>
      <c r="H57" s="299"/>
      <c r="I57" s="289"/>
      <c r="J57" s="299"/>
      <c r="K57" s="267"/>
      <c r="L57" s="4"/>
    </row>
    <row r="58">
      <c r="A58" s="312"/>
      <c r="B58" s="187" t="s">
        <v>129</v>
      </c>
      <c r="C58" s="188" t="s">
        <v>169</v>
      </c>
      <c r="D58" s="188" t="s">
        <v>85</v>
      </c>
      <c r="E58" s="188"/>
      <c r="F58" s="284"/>
      <c r="G58" s="286"/>
      <c r="H58" s="300"/>
      <c r="I58" s="287"/>
      <c r="J58" s="300"/>
      <c r="K58" s="267"/>
      <c r="L58" s="4"/>
    </row>
    <row r="59">
      <c r="A59" s="312"/>
      <c r="B59" s="187" t="s">
        <v>129</v>
      </c>
      <c r="C59" s="188" t="s">
        <v>169</v>
      </c>
      <c r="D59" s="188" t="s">
        <v>86</v>
      </c>
      <c r="E59" s="188"/>
      <c r="F59" s="284"/>
      <c r="G59" s="286"/>
      <c r="H59" s="300"/>
      <c r="I59" s="287"/>
      <c r="J59" s="300"/>
      <c r="K59" s="267"/>
      <c r="L59" s="4"/>
    </row>
    <row r="60">
      <c r="A60" s="312"/>
      <c r="B60" s="187" t="s">
        <v>129</v>
      </c>
      <c r="C60" s="188" t="s">
        <v>169</v>
      </c>
      <c r="D60" s="188" t="s">
        <v>169</v>
      </c>
      <c r="E60" s="188"/>
      <c r="F60" s="300">
        <f>IF(F56&lt;&gt;0,Fish!$E$32,0)</f>
        <v>0.54471593702583854</v>
      </c>
      <c r="G60" s="300">
        <f>IF(G56&lt;&gt;0,Fish!$E$32,0)</f>
        <v>0.54471593702583854</v>
      </c>
      <c r="H60" s="300">
        <f>IF(H56&lt;&gt;0,Fish!$E$32,0)</f>
        <v>0.54471593702583854</v>
      </c>
      <c r="I60" s="287"/>
      <c r="J60" s="300"/>
      <c r="K60" s="267"/>
      <c r="L60" s="4"/>
    </row>
    <row r="61">
      <c r="A61" s="312"/>
      <c r="B61" s="187" t="s">
        <v>129</v>
      </c>
      <c r="C61" s="188" t="s">
        <v>169</v>
      </c>
      <c r="D61" s="188" t="s">
        <v>88</v>
      </c>
      <c r="E61" s="188"/>
      <c r="F61" s="284"/>
      <c r="G61" s="286"/>
      <c r="H61" s="300"/>
      <c r="I61" s="287"/>
      <c r="J61" s="300"/>
      <c r="K61" s="267"/>
      <c r="L61" s="4"/>
    </row>
    <row r="62">
      <c r="A62" s="312"/>
      <c r="B62" s="187" t="s">
        <v>129</v>
      </c>
      <c r="C62" s="188" t="s">
        <v>169</v>
      </c>
      <c r="D62" s="188" t="s">
        <v>10</v>
      </c>
      <c r="E62" s="188"/>
      <c r="F62" s="284"/>
      <c r="G62" s="286"/>
      <c r="H62" s="300"/>
      <c r="I62" s="287"/>
      <c r="J62" s="300"/>
      <c r="K62" s="267"/>
      <c r="L62" s="4"/>
    </row>
    <row r="63">
      <c r="A63" s="312"/>
      <c r="B63" s="187" t="s">
        <v>129</v>
      </c>
      <c r="C63" s="188" t="s">
        <v>169</v>
      </c>
      <c r="D63" s="188" t="s">
        <v>87</v>
      </c>
      <c r="E63" s="188"/>
      <c r="F63" s="284"/>
      <c r="G63" s="286"/>
      <c r="H63" s="300"/>
      <c r="I63" s="287"/>
      <c r="J63" s="300"/>
      <c r="K63" s="267"/>
      <c r="L63" s="4"/>
    </row>
    <row r="64">
      <c r="A64" s="312"/>
      <c r="B64" s="187" t="s">
        <v>129</v>
      </c>
      <c r="C64" s="188" t="s">
        <v>169</v>
      </c>
      <c r="D64" s="188" t="s">
        <v>89</v>
      </c>
      <c r="E64" s="188"/>
      <c r="F64" s="300">
        <f>IF(F56&lt;&gt;0,Fish!$E$33,0)</f>
        <v>0.27530932263038205</v>
      </c>
      <c r="G64" s="300">
        <f>IF(G56&lt;&gt;0,Fish!$E$33,0)</f>
        <v>0.27530932263038205</v>
      </c>
      <c r="H64" s="300">
        <f>IF(H56&lt;&gt;0,Fish!$E$33,0)</f>
        <v>0.27530932263038205</v>
      </c>
      <c r="I64" s="287"/>
      <c r="J64" s="300"/>
      <c r="K64" s="267"/>
      <c r="L64" s="4"/>
    </row>
    <row r="65">
      <c r="A65" s="312"/>
      <c r="B65" s="278" t="s">
        <v>100</v>
      </c>
      <c r="C65" s="279" t="s">
        <v>169</v>
      </c>
      <c r="D65" s="279"/>
      <c r="E65" s="279" t="s">
        <v>5</v>
      </c>
      <c r="F65" s="301">
        <f>IF(F$56&lt;&gt;0,Fish!$E10,0)</f>
        <v>0.17393061946984731</v>
      </c>
      <c r="G65" s="301">
        <f>IF(G$56&lt;&gt;0,Fish!$E10,0)</f>
        <v>0.17393061946984731</v>
      </c>
      <c r="H65" s="301">
        <f>IF(H$56&lt;&gt;0,Fish!$E10,0)</f>
        <v>0.17393061946984731</v>
      </c>
      <c r="I65" s="294"/>
      <c r="J65" s="301"/>
      <c r="K65" s="267"/>
      <c r="L65" s="4"/>
    </row>
    <row r="66">
      <c r="A66" s="312"/>
      <c r="B66" s="278" t="s">
        <v>100</v>
      </c>
      <c r="C66" s="279" t="s">
        <v>169</v>
      </c>
      <c r="D66" s="279"/>
      <c r="E66" s="279" t="s">
        <v>6</v>
      </c>
      <c r="F66" s="302">
        <f>IF(F$56&lt;&gt;0,Fish!$E11,0)</f>
        <v>0.49597818331189858</v>
      </c>
      <c r="G66" s="302">
        <f>IF(G$56&lt;&gt;0,Fish!$E11,0)</f>
        <v>0.49597818331189858</v>
      </c>
      <c r="H66" s="302">
        <f>IF(H$56&lt;&gt;0,Fish!$E11,0)</f>
        <v>0.49597818331189858</v>
      </c>
      <c r="I66" s="292"/>
      <c r="J66" s="302"/>
      <c r="K66" s="267"/>
      <c r="L66" s="4"/>
    </row>
    <row r="67">
      <c r="A67" s="312"/>
      <c r="B67" s="278" t="s">
        <v>100</v>
      </c>
      <c r="C67" s="279" t="s">
        <v>169</v>
      </c>
      <c r="D67" s="279"/>
      <c r="E67" s="279" t="s">
        <v>7</v>
      </c>
      <c r="F67" s="302">
        <f>IF(F$56&lt;&gt;0,Fish!$E12,0)</f>
        <v>3.1023585864751957E-2</v>
      </c>
      <c r="G67" s="302">
        <f>IF(G$56&lt;&gt;0,Fish!$E12,0)</f>
        <v>3.1023585864751957E-2</v>
      </c>
      <c r="H67" s="302">
        <f>IF(H$56&lt;&gt;0,Fish!$E12,0)</f>
        <v>3.1023585864751957E-2</v>
      </c>
      <c r="I67" s="292"/>
      <c r="J67" s="302"/>
      <c r="K67" s="267"/>
      <c r="L67" s="4"/>
    </row>
    <row r="68">
      <c r="A68" s="312"/>
      <c r="B68" s="278" t="s">
        <v>100</v>
      </c>
      <c r="C68" s="279" t="s">
        <v>169</v>
      </c>
      <c r="D68" s="279"/>
      <c r="E68" s="279" t="s">
        <v>4</v>
      </c>
      <c r="F68" s="303">
        <f>IF(F$56&lt;&gt;0,Fish!$E13,0)</f>
        <v>0.29906761135350113</v>
      </c>
      <c r="G68" s="303">
        <f>IF(G$56&lt;&gt;0,Fish!$E13,0)</f>
        <v>0.29906761135350113</v>
      </c>
      <c r="H68" s="303">
        <f>IF(H$56&lt;&gt;0,Fish!$E13,0)</f>
        <v>0.29906761135350113</v>
      </c>
      <c r="I68" s="296"/>
      <c r="J68" s="303"/>
      <c r="K68" s="267"/>
      <c r="L68" s="4"/>
    </row>
    <row r="69">
      <c r="A69" s="312"/>
      <c r="B69" s="187" t="s">
        <v>101</v>
      </c>
      <c r="C69" s="188" t="s">
        <v>169</v>
      </c>
      <c r="D69" s="188"/>
      <c r="E69" s="188" t="s">
        <v>5</v>
      </c>
      <c r="F69" s="299">
        <f>IF(F$56&lt;&gt;0,Fish!$E22,0)</f>
        <v>0.11976329294262</v>
      </c>
      <c r="G69" s="299">
        <f>IF(G$56&lt;&gt;0,Fish!$E22,0)</f>
        <v>0.11976329294262</v>
      </c>
      <c r="H69" s="299">
        <f>IF(H$56&lt;&gt;0,Fish!$E22,0)</f>
        <v>0.11976329294262</v>
      </c>
      <c r="I69" s="289"/>
      <c r="J69" s="299"/>
      <c r="K69" s="267"/>
      <c r="L69" s="4"/>
    </row>
    <row r="70">
      <c r="A70" s="312"/>
      <c r="B70" s="187" t="s">
        <v>101</v>
      </c>
      <c r="C70" s="188" t="s">
        <v>169</v>
      </c>
      <c r="D70" s="188"/>
      <c r="E70" s="188" t="s">
        <v>6</v>
      </c>
      <c r="F70" s="300">
        <f>IF(F$56&lt;&gt;0,Fish!$E23,0)</f>
        <v>0.1785079900871287</v>
      </c>
      <c r="G70" s="300">
        <f>IF(G$56&lt;&gt;0,Fish!$E23,0)</f>
        <v>0.1785079900871287</v>
      </c>
      <c r="H70" s="300">
        <f>IF(H$56&lt;&gt;0,Fish!$E23,0)</f>
        <v>0.1785079900871287</v>
      </c>
      <c r="I70" s="287"/>
      <c r="J70" s="300"/>
      <c r="K70" s="267"/>
      <c r="L70" s="4"/>
    </row>
    <row r="71">
      <c r="A71" s="312"/>
      <c r="B71" s="187" t="s">
        <v>101</v>
      </c>
      <c r="C71" s="188" t="s">
        <v>169</v>
      </c>
      <c r="D71" s="188"/>
      <c r="E71" s="188" t="s">
        <v>7</v>
      </c>
      <c r="F71" s="300">
        <f>IF(F$56&lt;&gt;0,Fish!$E24,0)</f>
        <v>0.15453056276912325</v>
      </c>
      <c r="G71" s="300">
        <f>IF(G$56&lt;&gt;0,Fish!$E24,0)</f>
        <v>0.15453056276912325</v>
      </c>
      <c r="H71" s="300">
        <f>IF(H$56&lt;&gt;0,Fish!$E24,0)</f>
        <v>0.15453056276912325</v>
      </c>
      <c r="I71" s="287"/>
      <c r="J71" s="300"/>
      <c r="K71" s="267"/>
      <c r="L71" s="4"/>
    </row>
    <row r="72">
      <c r="A72" s="312"/>
      <c r="B72" s="187" t="s">
        <v>101</v>
      </c>
      <c r="C72" s="188" t="s">
        <v>169</v>
      </c>
      <c r="D72" s="188"/>
      <c r="E72" s="188" t="s">
        <v>4</v>
      </c>
      <c r="F72" s="304">
        <f>IF(F$56&lt;&gt;0,Fish!$E25,0)</f>
        <v>0.21660166504423975</v>
      </c>
      <c r="G72" s="304">
        <f>IF(G$56&lt;&gt;0,Fish!$E25,0)</f>
        <v>0.21660166504423975</v>
      </c>
      <c r="H72" s="304">
        <f>IF(H$56&lt;&gt;0,Fish!$E25,0)</f>
        <v>0.21660166504423975</v>
      </c>
      <c r="I72" s="290"/>
      <c r="J72" s="304"/>
      <c r="K72" s="267"/>
      <c r="L72" s="4"/>
    </row>
    <row r="73">
      <c r="A73" s="312"/>
      <c r="B73" s="278" t="s">
        <v>127</v>
      </c>
      <c r="C73" s="279" t="s">
        <v>169</v>
      </c>
      <c r="D73" s="279"/>
      <c r="E73" s="279"/>
      <c r="F73" s="298"/>
      <c r="G73" s="293"/>
      <c r="H73" s="301"/>
      <c r="I73" s="294"/>
      <c r="J73" s="301"/>
      <c r="K73" s="267"/>
      <c r="L73" s="4"/>
    </row>
    <row r="74">
      <c r="A74" s="312"/>
      <c r="B74" s="278" t="s">
        <v>128</v>
      </c>
      <c r="C74" s="279" t="s">
        <v>169</v>
      </c>
      <c r="D74" s="279"/>
      <c r="E74" s="279"/>
      <c r="F74" s="280"/>
      <c r="G74" s="295"/>
      <c r="H74" s="303"/>
      <c r="I74" s="296"/>
      <c r="J74" s="303"/>
      <c r="K74" s="267"/>
      <c r="L74" s="4"/>
    </row>
    <row r="75">
      <c r="A75" s="312"/>
      <c r="B75" s="87" t="s">
        <v>84</v>
      </c>
      <c r="C75" s="88" t="s">
        <v>3</v>
      </c>
      <c r="D75" s="88"/>
      <c r="E75" s="88"/>
      <c r="F75" s="291">
        <f>Crop!C4</f>
        <v>1.5509693622589111</v>
      </c>
      <c r="G75" s="291">
        <f>Crop!D4</f>
        <v>1.02196204662323</v>
      </c>
      <c r="H75" s="291">
        <f>Crop!E4</f>
        <v>0.22800178825855255</v>
      </c>
      <c r="I75" s="291">
        <f>Crop!F4</f>
        <v>3.7429747581481934</v>
      </c>
      <c r="J75" s="291">
        <f>Crop!G4</f>
        <v>8.6819246411323547E-2</v>
      </c>
      <c r="K75" s="268"/>
      <c r="L75" s="29" t="s">
        <v>102</v>
      </c>
      <c r="M75" s="248" t="s">
        <v>158</v>
      </c>
    </row>
    <row r="76">
      <c r="A76" s="312"/>
      <c r="B76" s="87" t="s">
        <v>129</v>
      </c>
      <c r="C76" s="88" t="s">
        <v>26</v>
      </c>
      <c r="D76" s="88" t="s">
        <v>26</v>
      </c>
      <c r="E76" s="89"/>
      <c r="F76" s="129">
        <f>IF(F75&lt;&gt;0,Crop!$F$21,0)</f>
        <v>0.1027066964985659</v>
      </c>
      <c r="G76" s="129">
        <f>IF(G75&lt;&gt;0,Crop!$F$21,0)</f>
        <v>0.1027066964985659</v>
      </c>
      <c r="H76" s="129">
        <f>IF(H75&lt;&gt;0,Crop!$F$21,0)</f>
        <v>0.1027066964985659</v>
      </c>
      <c r="I76" s="129">
        <f>IF(I75&lt;&gt;0,Crop!$F$21,0)</f>
        <v>0.1027066964985659</v>
      </c>
      <c r="J76" s="129">
        <f>IF(J75&lt;&gt;0,Crop!$F$21,0)</f>
        <v>0.1027066964985659</v>
      </c>
      <c r="K76" s="262"/>
      <c r="L76" s="29" t="s">
        <v>103</v>
      </c>
    </row>
    <row r="77" ht="15" customHeight="true">
      <c r="A77" s="312"/>
      <c r="B77" s="90" t="s">
        <v>129</v>
      </c>
      <c r="C77" s="91" t="s">
        <v>26</v>
      </c>
      <c r="D77" s="91" t="s">
        <v>85</v>
      </c>
      <c r="E77" s="92"/>
      <c r="F77" s="96"/>
      <c r="G77" s="96"/>
      <c r="H77" s="96"/>
      <c r="I77" s="96"/>
      <c r="J77" s="96"/>
      <c r="K77" s="262"/>
      <c r="L77" s="29"/>
    </row>
    <row r="78">
      <c r="A78" s="312"/>
      <c r="B78" s="90" t="s">
        <v>129</v>
      </c>
      <c r="C78" s="91" t="s">
        <v>26</v>
      </c>
      <c r="D78" s="91" t="s">
        <v>86</v>
      </c>
      <c r="E78" s="92"/>
      <c r="F78" s="96"/>
      <c r="G78" s="96"/>
      <c r="H78" s="96"/>
      <c r="I78" s="96"/>
      <c r="J78" s="96"/>
      <c r="K78" s="262"/>
      <c r="L78" s="29"/>
    </row>
    <row r="79">
      <c r="A79" s="312"/>
      <c r="B79" s="90" t="s">
        <v>129</v>
      </c>
      <c r="C79" s="91" t="s">
        <v>26</v>
      </c>
      <c r="D79" s="91" t="s">
        <v>88</v>
      </c>
      <c r="E79" s="92"/>
      <c r="F79" s="96"/>
      <c r="G79" s="96"/>
      <c r="H79" s="96"/>
      <c r="I79" s="96"/>
      <c r="J79" s="96"/>
      <c r="K79" s="262"/>
      <c r="L79" s="29"/>
    </row>
    <row r="80">
      <c r="A80" s="312"/>
      <c r="B80" s="90" t="s">
        <v>129</v>
      </c>
      <c r="C80" s="91" t="s">
        <v>26</v>
      </c>
      <c r="D80" s="91" t="s">
        <v>10</v>
      </c>
      <c r="E80" s="92"/>
      <c r="F80" s="96"/>
      <c r="G80" s="96"/>
      <c r="H80" s="96"/>
      <c r="I80" s="96"/>
      <c r="J80" s="96"/>
      <c r="K80" s="262"/>
      <c r="L80" s="29"/>
    </row>
    <row r="81" ht="15" customHeight="true">
      <c r="A81" s="312"/>
      <c r="B81" s="90" t="s">
        <v>129</v>
      </c>
      <c r="C81" s="91" t="s">
        <v>26</v>
      </c>
      <c r="D81" s="91" t="s">
        <v>87</v>
      </c>
      <c r="E81" s="92"/>
      <c r="F81" s="96"/>
      <c r="G81" s="96"/>
      <c r="H81" s="96"/>
      <c r="I81" s="96"/>
      <c r="J81" s="96"/>
      <c r="K81" s="262"/>
      <c r="L81" s="29"/>
    </row>
    <row r="82">
      <c r="A82" s="312"/>
      <c r="B82" s="93" t="s">
        <v>129</v>
      </c>
      <c r="C82" s="91" t="s">
        <v>26</v>
      </c>
      <c r="D82" s="94" t="s">
        <v>89</v>
      </c>
      <c r="E82" s="95"/>
      <c r="F82" s="129">
        <f>IF(F75&lt;&gt;0,Crop!$F$22,0)</f>
        <v>1.4046106199844404E-2</v>
      </c>
      <c r="G82" s="129">
        <f>IF(G75&lt;&gt;0,Crop!$F$22,0)</f>
        <v>1.4046106199844404E-2</v>
      </c>
      <c r="H82" s="129">
        <f>IF(H75&lt;&gt;0,Crop!$F$22,0)</f>
        <v>1.4046106199844404E-2</v>
      </c>
      <c r="I82" s="129">
        <f>IF(I75&lt;&gt;0,Crop!$F$22,0)</f>
        <v>1.4046106199844404E-2</v>
      </c>
      <c r="J82" s="129">
        <f>IF(J75&lt;&gt;0,Crop!$F$22,0)</f>
        <v>1.4046106199844404E-2</v>
      </c>
      <c r="K82" s="262"/>
      <c r="L82" s="29"/>
    </row>
    <row r="83" s="3" customFormat="true">
      <c r="A83" s="312"/>
      <c r="B83" s="75" t="s">
        <v>100</v>
      </c>
      <c r="C83" s="76" t="s">
        <v>3</v>
      </c>
      <c r="D83" s="76"/>
      <c r="E83" s="76" t="s">
        <v>5</v>
      </c>
      <c r="F83" s="129">
        <f>IF(F$75&lt;&gt;0,Crop!$C10,0)</f>
        <v>9.7356770042990676E-2</v>
      </c>
      <c r="G83" s="129">
        <f>IF(G$75&lt;&gt;0,Crop!$C10,0)</f>
        <v>9.7356770042990676E-2</v>
      </c>
      <c r="H83" s="129">
        <f>IF(H$75&lt;&gt;0,Crop!$C10,0)</f>
        <v>9.7356770042990676E-2</v>
      </c>
      <c r="I83" s="129">
        <f>IF(I$75&lt;&gt;0,Crop!$C10,0)</f>
        <v>9.7356770042990676E-2</v>
      </c>
      <c r="J83" s="129">
        <f>IF(J$75&lt;&gt;0,Crop!$C10,0)</f>
        <v>9.7356770042990676E-2</v>
      </c>
      <c r="K83" s="257"/>
      <c r="L83" s="29" t="s">
        <v>104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>
      <c r="A84" s="312"/>
      <c r="B84" s="77" t="s">
        <v>100</v>
      </c>
      <c r="C84" s="78" t="s">
        <v>3</v>
      </c>
      <c r="D84" s="78"/>
      <c r="E84" s="78" t="s">
        <v>6</v>
      </c>
      <c r="F84" s="121">
        <f>IF(F$75&lt;&gt;0,Crop!$C11,0)</f>
        <v>0.1989675747992834</v>
      </c>
      <c r="G84" s="121">
        <f>IF(G$75&lt;&gt;0,Crop!$C11,0)</f>
        <v>0.1989675747992834</v>
      </c>
      <c r="H84" s="121">
        <f>IF(H$75&lt;&gt;0,Crop!$C11,0)</f>
        <v>0.1989675747992834</v>
      </c>
      <c r="I84" s="121">
        <f>IF(I$75&lt;&gt;0,Crop!$C11,0)</f>
        <v>0.1989675747992834</v>
      </c>
      <c r="J84" s="121">
        <f>IF(J$75&lt;&gt;0,Crop!$C11,0)</f>
        <v>0.1989675747992834</v>
      </c>
      <c r="L84" s="29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12"/>
      <c r="B85" s="77" t="s">
        <v>100</v>
      </c>
      <c r="C85" s="78" t="s">
        <v>3</v>
      </c>
      <c r="D85" s="78"/>
      <c r="E85" s="78" t="s">
        <v>7</v>
      </c>
      <c r="F85" s="121">
        <f>IF(F$75&lt;&gt;0,Crop!$C12,0)</f>
        <v>0.25540457621296753</v>
      </c>
      <c r="G85" s="121">
        <f>IF(G$75&lt;&gt;0,Crop!$C12,0)</f>
        <v>0.25540457621296753</v>
      </c>
      <c r="H85" s="121">
        <f>IF(H$75&lt;&gt;0,Crop!$C12,0)</f>
        <v>0.25540457621296753</v>
      </c>
      <c r="I85" s="121">
        <f>IF(I$75&lt;&gt;0,Crop!$C12,0)</f>
        <v>0.25540457621296753</v>
      </c>
      <c r="J85" s="121">
        <f>IF(J$75&lt;&gt;0,Crop!$C12,0)</f>
        <v>0.25540457621296753</v>
      </c>
      <c r="K85" s="262"/>
      <c r="L85" s="29"/>
    </row>
    <row r="86" s="3" customFormat="true">
      <c r="A86" s="312"/>
      <c r="B86" s="79" t="s">
        <v>100</v>
      </c>
      <c r="C86" s="80" t="s">
        <v>3</v>
      </c>
      <c r="D86" s="80"/>
      <c r="E86" s="80" t="s">
        <v>4</v>
      </c>
      <c r="F86" s="130">
        <f>IF(F$75&lt;&gt;0,Crop!$C13,0)</f>
        <v>0.44827107894474594</v>
      </c>
      <c r="G86" s="130">
        <f>IF(G$75&lt;&gt;0,Crop!$C13,0)</f>
        <v>0.44827107894474594</v>
      </c>
      <c r="H86" s="130">
        <f>IF(H$75&lt;&gt;0,Crop!$C13,0)</f>
        <v>0.44827107894474594</v>
      </c>
      <c r="I86" s="130">
        <f>IF(I$75&lt;&gt;0,Crop!$C13,0)</f>
        <v>0.44827107894474594</v>
      </c>
      <c r="J86" s="130">
        <f>IF(J$75&lt;&gt;0,Crop!$C13,0)</f>
        <v>0.44827107894474594</v>
      </c>
      <c r="K86" s="269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>
      <c r="A87" s="312"/>
      <c r="B87" s="90" t="s">
        <v>101</v>
      </c>
      <c r="C87" s="91" t="s">
        <v>3</v>
      </c>
      <c r="D87" s="91"/>
      <c r="E87" s="91" t="s">
        <v>5</v>
      </c>
      <c r="F87" s="122">
        <f>IF(F$75&lt;&gt;0,Crop!$D10,0)</f>
        <v>4.4205479185325233E-2</v>
      </c>
      <c r="G87" s="122">
        <f>IF(G$75&lt;&gt;0,Crop!$D10,0)</f>
        <v>4.4205479185325233E-2</v>
      </c>
      <c r="H87" s="122">
        <f>IF(H$75&lt;&gt;0,Crop!$D10,0)</f>
        <v>4.4205479185325233E-2</v>
      </c>
      <c r="I87" s="122">
        <f>IF(I$75&lt;&gt;0,Crop!$D10,0)</f>
        <v>4.4205479185325233E-2</v>
      </c>
      <c r="J87" s="122">
        <f>IF(J$75&lt;&gt;0,Crop!$D10,0)</f>
        <v>4.4205479185325233E-2</v>
      </c>
      <c r="K87" s="262"/>
      <c r="L87" s="3" t="s">
        <v>105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12"/>
      <c r="B88" s="90" t="s">
        <v>101</v>
      </c>
      <c r="C88" s="91" t="s">
        <v>3</v>
      </c>
      <c r="D88" s="91"/>
      <c r="E88" s="91" t="s">
        <v>6</v>
      </c>
      <c r="F88" s="122">
        <f>IF(F$75&lt;&gt;0,Crop!$D11,0)</f>
        <v>9.9290051197500256E-2</v>
      </c>
      <c r="G88" s="122">
        <f>IF(G$75&lt;&gt;0,Crop!$D11,0)</f>
        <v>9.9290051197500256E-2</v>
      </c>
      <c r="H88" s="122">
        <f>IF(H$75&lt;&gt;0,Crop!$D11,0)</f>
        <v>9.9290051197500256E-2</v>
      </c>
      <c r="I88" s="122">
        <f>IF(I$75&lt;&gt;0,Crop!$D11,0)</f>
        <v>9.9290051197500256E-2</v>
      </c>
      <c r="J88" s="122">
        <f>IF(J$75&lt;&gt;0,Crop!$D11,0)</f>
        <v>9.9290051197500256E-2</v>
      </c>
      <c r="K88" s="262"/>
      <c r="L88" s="3"/>
    </row>
    <row r="89" s="3" customFormat="true">
      <c r="A89" s="312"/>
      <c r="B89" s="90" t="s">
        <v>101</v>
      </c>
      <c r="C89" s="91" t="s">
        <v>3</v>
      </c>
      <c r="D89" s="91"/>
      <c r="E89" s="91" t="s">
        <v>7</v>
      </c>
      <c r="F89" s="122">
        <f>IF(F$75&lt;&gt;0,Crop!$D12,0)</f>
        <v>6.7566533978513407E-2</v>
      </c>
      <c r="G89" s="122">
        <f>IF(G$75&lt;&gt;0,Crop!$D12,0)</f>
        <v>6.7566533978513407E-2</v>
      </c>
      <c r="H89" s="122">
        <f>IF(H$75&lt;&gt;0,Crop!$D12,0)</f>
        <v>6.7566533978513407E-2</v>
      </c>
      <c r="I89" s="122">
        <f>IF(I$75&lt;&gt;0,Crop!$D12,0)</f>
        <v>6.7566533978513407E-2</v>
      </c>
      <c r="J89" s="122">
        <f>IF(J$75&lt;&gt;0,Crop!$D12,0)</f>
        <v>6.7566533978513407E-2</v>
      </c>
      <c r="K89" s="26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</row>
    <row r="90">
      <c r="A90" s="312"/>
      <c r="B90" s="90" t="s">
        <v>101</v>
      </c>
      <c r="C90" s="91" t="s">
        <v>3</v>
      </c>
      <c r="D90" s="91"/>
      <c r="E90" s="91" t="s">
        <v>4</v>
      </c>
      <c r="F90" s="122">
        <f>IF(F$75&lt;&gt;0,Crop!$D13,0)</f>
        <v>8.5840441299547016E-2</v>
      </c>
      <c r="G90" s="122">
        <f>IF(G$75&lt;&gt;0,Crop!$D13,0)</f>
        <v>8.5840441299547016E-2</v>
      </c>
      <c r="H90" s="122">
        <f>IF(H$75&lt;&gt;0,Crop!$D13,0)</f>
        <v>8.5840441299547016E-2</v>
      </c>
      <c r="I90" s="122">
        <f>IF(I$75&lt;&gt;0,Crop!$D13,0)</f>
        <v>8.5840441299547016E-2</v>
      </c>
      <c r="J90" s="122">
        <f>IF(J$75&lt;&gt;0,Crop!$D13,0)</f>
        <v>8.5840441299547016E-2</v>
      </c>
      <c r="K90" s="26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12"/>
      <c r="B91" s="75" t="s">
        <v>127</v>
      </c>
      <c r="C91" s="76" t="s">
        <v>3</v>
      </c>
      <c r="D91" s="76"/>
      <c r="E91" s="76"/>
      <c r="F91" s="132"/>
      <c r="G91" s="132"/>
      <c r="H91" s="132"/>
      <c r="I91" s="131"/>
      <c r="J91" s="132"/>
      <c r="K91" s="263"/>
      <c r="L91" s="4" t="s">
        <v>106</v>
      </c>
    </row>
    <row r="92">
      <c r="A92" s="312"/>
      <c r="B92" s="79" t="s">
        <v>128</v>
      </c>
      <c r="C92" s="80" t="s">
        <v>3</v>
      </c>
      <c r="D92" s="80"/>
      <c r="E92" s="80"/>
      <c r="F92" s="134"/>
      <c r="G92" s="134"/>
      <c r="H92" s="134"/>
      <c r="I92" s="133"/>
      <c r="J92" s="134"/>
      <c r="K92" s="265"/>
      <c r="L92" s="4" t="s">
        <v>107</v>
      </c>
    </row>
    <row r="93" ht="15.75" customHeight="true">
      <c r="A93" s="312"/>
      <c r="B93" s="137" t="s">
        <v>84</v>
      </c>
      <c r="C93" s="138" t="s">
        <v>109</v>
      </c>
      <c r="D93" s="138"/>
      <c r="E93" s="138"/>
      <c r="F93" s="143">
        <f>ProdSerRet!C3</f>
        <v>6.0999999046325684</v>
      </c>
      <c r="G93" s="143">
        <f>ProdSerRet!D3</f>
        <v>50.840000152587891</v>
      </c>
      <c r="H93" s="143">
        <f>ProdSerRet!E3</f>
        <v>61.691665649414063</v>
      </c>
      <c r="I93" s="143">
        <f>ProdSerRet!F3</f>
        <v>42.833332061767578</v>
      </c>
      <c r="J93" s="143">
        <f>ProdSerRet!G3</f>
        <v>46.599998474121094</v>
      </c>
      <c r="K93" s="270"/>
      <c r="L93" s="248" t="s">
        <v>158</v>
      </c>
    </row>
    <row r="94" ht="15" customHeight="true">
      <c r="A94" s="312"/>
      <c r="B94" s="144" t="s">
        <v>129</v>
      </c>
      <c r="C94" s="145" t="s">
        <v>88</v>
      </c>
      <c r="D94" s="145" t="s">
        <v>26</v>
      </c>
      <c r="E94" s="146"/>
      <c r="F94" s="194"/>
      <c r="G94" s="194"/>
      <c r="H94" s="194"/>
      <c r="I94" s="194"/>
      <c r="J94" s="194"/>
      <c r="K94" s="252"/>
      <c r="L94" s="3"/>
    </row>
    <row r="95" ht="15" customHeight="true">
      <c r="A95" s="312"/>
      <c r="B95" s="147" t="s">
        <v>129</v>
      </c>
      <c r="C95" s="148" t="s">
        <v>88</v>
      </c>
      <c r="D95" s="148" t="s">
        <v>85</v>
      </c>
      <c r="E95" s="149"/>
      <c r="F95" s="194"/>
      <c r="G95" s="194"/>
      <c r="H95" s="194"/>
      <c r="I95" s="194"/>
      <c r="J95" s="194"/>
      <c r="K95" s="252"/>
      <c r="L95" s="3"/>
    </row>
    <row r="96">
      <c r="A96" s="312"/>
      <c r="B96" s="147" t="s">
        <v>129</v>
      </c>
      <c r="C96" s="148" t="s">
        <v>88</v>
      </c>
      <c r="D96" s="148" t="s">
        <v>86</v>
      </c>
      <c r="E96" s="149"/>
      <c r="F96" s="194"/>
      <c r="G96" s="194"/>
      <c r="H96" s="194"/>
      <c r="I96" s="194"/>
      <c r="J96" s="194"/>
      <c r="K96" s="252"/>
      <c r="L96" s="3"/>
    </row>
    <row r="97">
      <c r="A97" s="312"/>
      <c r="B97" s="147" t="s">
        <v>129</v>
      </c>
      <c r="C97" s="148" t="s">
        <v>88</v>
      </c>
      <c r="D97" s="148" t="s">
        <v>88</v>
      </c>
      <c r="E97" s="149"/>
      <c r="F97" s="194"/>
      <c r="G97" s="194"/>
      <c r="H97" s="194"/>
      <c r="I97" s="194"/>
      <c r="J97" s="194"/>
      <c r="K97" s="252"/>
      <c r="L97" s="3"/>
    </row>
    <row r="98" s="3" customFormat="true">
      <c r="A98" s="312"/>
      <c r="B98" s="147" t="s">
        <v>129</v>
      </c>
      <c r="C98" s="148" t="s">
        <v>88</v>
      </c>
      <c r="D98" s="148" t="s">
        <v>10</v>
      </c>
      <c r="E98" s="149"/>
      <c r="F98" s="194">
        <f>ProdSerRet!C26</f>
        <v>0.23985033140972059</v>
      </c>
      <c r="G98" s="194">
        <f>IF(G$93&lt;&gt;0,$F98,0)</f>
        <v>0.23985033140972059</v>
      </c>
      <c r="H98" s="194">
        <f>IF(H$93&lt;&gt;0,$F98,0)</f>
        <v>0.23985033140972059</v>
      </c>
      <c r="I98" s="194">
        <f>IF(I$93&lt;&gt;0,$F98,0)</f>
        <v>0.23985033140972059</v>
      </c>
      <c r="J98" s="194">
        <f>IF(J$93&lt;&gt;0,$F98,0)</f>
        <v>0.23985033140972059</v>
      </c>
      <c r="K98" s="252"/>
      <c r="L98" s="4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</row>
    <row r="99">
      <c r="A99" s="312"/>
      <c r="B99" s="147" t="s">
        <v>129</v>
      </c>
      <c r="C99" s="148" t="s">
        <v>88</v>
      </c>
      <c r="D99" s="148" t="s">
        <v>87</v>
      </c>
      <c r="E99" s="149"/>
      <c r="F99" s="194"/>
      <c r="G99" s="194">
        <f t="shared" ref="G99:J105" si="2">IF(G$93&lt;&gt;0,$F99,0)</f>
        <v>0</v>
      </c>
      <c r="H99" s="194">
        <f t="shared" si="2"/>
        <v>0</v>
      </c>
      <c r="I99" s="194">
        <f t="shared" si="2"/>
        <v>0</v>
      </c>
      <c r="J99" s="194">
        <f t="shared" si="2"/>
        <v>0</v>
      </c>
      <c r="K99" s="252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12"/>
      <c r="B100" s="150" t="s">
        <v>129</v>
      </c>
      <c r="C100" s="151" t="s">
        <v>88</v>
      </c>
      <c r="D100" s="151" t="s">
        <v>89</v>
      </c>
      <c r="E100" s="152"/>
      <c r="F100" s="194">
        <f>ProdSerRet!D26</f>
        <v>0.14828300141565628</v>
      </c>
      <c r="G100" s="194">
        <f t="shared" si="2"/>
        <v>0.14828300141565628</v>
      </c>
      <c r="H100" s="194">
        <f t="shared" si="2"/>
        <v>0.14828300141565628</v>
      </c>
      <c r="I100" s="194">
        <f t="shared" si="2"/>
        <v>0.14828300141565628</v>
      </c>
      <c r="J100" s="194">
        <f t="shared" si="2"/>
        <v>0.14828300141565628</v>
      </c>
      <c r="K100" s="252"/>
      <c r="L100" s="4"/>
    </row>
    <row r="101">
      <c r="A101" s="312"/>
      <c r="B101" s="137" t="s">
        <v>100</v>
      </c>
      <c r="C101" s="138" t="s">
        <v>88</v>
      </c>
      <c r="D101" s="138"/>
      <c r="E101" s="138" t="s">
        <v>5</v>
      </c>
      <c r="F101" s="195">
        <f>ProdSerRet!C10</f>
        <v>0.29279764256188162</v>
      </c>
      <c r="G101" s="195">
        <f t="shared" si="2"/>
        <v>0.29279764256188162</v>
      </c>
      <c r="H101" s="195">
        <f t="shared" si="2"/>
        <v>0.29279764256188162</v>
      </c>
      <c r="I101" s="195">
        <f t="shared" si="2"/>
        <v>0.29279764256188162</v>
      </c>
      <c r="J101" s="195">
        <f t="shared" si="2"/>
        <v>0.29279764256188162</v>
      </c>
      <c r="K101" s="252"/>
      <c r="L101" s="4"/>
    </row>
    <row r="102" s="3" customFormat="true">
      <c r="A102" s="312"/>
      <c r="B102" s="139" t="s">
        <v>100</v>
      </c>
      <c r="C102" s="140" t="s">
        <v>88</v>
      </c>
      <c r="D102" s="140"/>
      <c r="E102" s="140" t="s">
        <v>6</v>
      </c>
      <c r="F102" s="196"/>
      <c r="G102" s="196">
        <f t="shared" si="2"/>
        <v>0</v>
      </c>
      <c r="H102" s="196">
        <f t="shared" si="2"/>
        <v>0</v>
      </c>
      <c r="I102" s="196">
        <f t="shared" si="2"/>
        <v>0</v>
      </c>
      <c r="J102" s="196">
        <f t="shared" si="2"/>
        <v>0</v>
      </c>
      <c r="K102" s="252"/>
      <c r="L102" s="4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</row>
    <row r="103" s="3" customFormat="true">
      <c r="A103" s="312"/>
      <c r="B103" s="139" t="s">
        <v>100</v>
      </c>
      <c r="C103" s="140" t="s">
        <v>88</v>
      </c>
      <c r="D103" s="140"/>
      <c r="E103" s="140" t="s">
        <v>7</v>
      </c>
      <c r="F103" s="196">
        <f>1-F101</f>
        <v>0.70720235743811832</v>
      </c>
      <c r="G103" s="196">
        <f t="shared" si="2"/>
        <v>0.70720235743811832</v>
      </c>
      <c r="H103" s="196">
        <f t="shared" si="2"/>
        <v>0.70720235743811832</v>
      </c>
      <c r="I103" s="196">
        <f t="shared" si="2"/>
        <v>0.70720235743811832</v>
      </c>
      <c r="J103" s="196">
        <f t="shared" si="2"/>
        <v>0.70720235743811832</v>
      </c>
      <c r="K103" s="252"/>
      <c r="L103" s="28"/>
    </row>
    <row r="104" s="3" customFormat="true">
      <c r="A104" s="312"/>
      <c r="B104" s="141" t="s">
        <v>100</v>
      </c>
      <c r="C104" s="142" t="s">
        <v>88</v>
      </c>
      <c r="D104" s="142"/>
      <c r="E104" s="142" t="s">
        <v>4</v>
      </c>
      <c r="F104" s="197"/>
      <c r="G104" s="197">
        <f t="shared" si="2"/>
        <v>0</v>
      </c>
      <c r="H104" s="197">
        <f t="shared" si="2"/>
        <v>0</v>
      </c>
      <c r="I104" s="197">
        <f t="shared" si="2"/>
        <v>0</v>
      </c>
      <c r="J104" s="197">
        <f t="shared" si="2"/>
        <v>0</v>
      </c>
      <c r="K104" s="252"/>
      <c r="L104" s="28"/>
    </row>
    <row r="105" s="3" customFormat="true">
      <c r="A105" s="312"/>
      <c r="B105" s="147" t="s">
        <v>101</v>
      </c>
      <c r="C105" s="148" t="s">
        <v>88</v>
      </c>
      <c r="D105" s="148"/>
      <c r="E105" s="148" t="s">
        <v>5</v>
      </c>
      <c r="F105" s="194">
        <f>ProdSerRet!D10</f>
        <v>0.27737123586925644</v>
      </c>
      <c r="G105" s="194">
        <f t="shared" si="2"/>
        <v>0.27737123586925644</v>
      </c>
      <c r="H105" s="194">
        <f t="shared" si="2"/>
        <v>0.27737123586925644</v>
      </c>
      <c r="I105" s="194">
        <f t="shared" si="2"/>
        <v>0.27737123586925644</v>
      </c>
      <c r="J105" s="194">
        <f t="shared" si="2"/>
        <v>0.27737123586925644</v>
      </c>
      <c r="K105" s="252"/>
      <c r="L105" s="28"/>
    </row>
    <row r="106" s="3" customFormat="true">
      <c r="A106" s="312"/>
      <c r="B106" s="147" t="s">
        <v>101</v>
      </c>
      <c r="C106" s="148" t="s">
        <v>88</v>
      </c>
      <c r="D106" s="148"/>
      <c r="E106" s="148" t="s">
        <v>6</v>
      </c>
      <c r="F106" s="194"/>
      <c r="G106" s="194"/>
      <c r="H106" s="198"/>
      <c r="I106" s="194"/>
      <c r="J106" s="198"/>
      <c r="K106" s="252"/>
      <c r="L106" s="28"/>
    </row>
    <row r="107" s="3" customFormat="true">
      <c r="A107" s="312"/>
      <c r="B107" s="147" t="s">
        <v>101</v>
      </c>
      <c r="C107" s="148" t="s">
        <v>88</v>
      </c>
      <c r="D107" s="148"/>
      <c r="E107" s="148" t="s">
        <v>7</v>
      </c>
      <c r="F107" s="194"/>
      <c r="G107" s="194"/>
      <c r="H107" s="198"/>
      <c r="I107" s="194"/>
      <c r="J107" s="198"/>
      <c r="K107" s="252"/>
      <c r="L107" s="4"/>
    </row>
    <row r="108" s="3" customFormat="true">
      <c r="A108" s="312"/>
      <c r="B108" s="147" t="s">
        <v>101</v>
      </c>
      <c r="C108" s="148" t="s">
        <v>88</v>
      </c>
      <c r="D108" s="148"/>
      <c r="E108" s="148" t="s">
        <v>4</v>
      </c>
      <c r="F108" s="194"/>
      <c r="G108" s="194"/>
      <c r="H108" s="198"/>
      <c r="I108" s="194"/>
      <c r="J108" s="198"/>
      <c r="K108" s="252"/>
      <c r="L108" s="4"/>
    </row>
    <row r="109" s="3" customFormat="true">
      <c r="A109" s="312"/>
      <c r="B109" s="137" t="s">
        <v>127</v>
      </c>
      <c r="C109" s="138" t="s">
        <v>88</v>
      </c>
      <c r="D109" s="138"/>
      <c r="E109" s="138"/>
      <c r="F109" s="199"/>
      <c r="G109" s="199"/>
      <c r="H109" s="199"/>
      <c r="I109" s="199"/>
      <c r="J109" s="199"/>
      <c r="K109" s="271"/>
      <c r="L109" s="4"/>
    </row>
    <row r="110" s="3" customFormat="true">
      <c r="A110" s="312"/>
      <c r="B110" s="141" t="s">
        <v>128</v>
      </c>
      <c r="C110" s="142" t="s">
        <v>88</v>
      </c>
      <c r="D110" s="142"/>
      <c r="E110" s="142"/>
      <c r="F110" s="200"/>
      <c r="G110" s="200"/>
      <c r="H110" s="201"/>
      <c r="I110" s="200"/>
      <c r="J110" s="201"/>
      <c r="K110" s="272"/>
      <c r="L110" s="4"/>
    </row>
    <row r="111" s="3" customFormat="true">
      <c r="A111" s="312"/>
      <c r="B111" s="162" t="s">
        <v>84</v>
      </c>
      <c r="C111" s="163" t="s">
        <v>87</v>
      </c>
      <c r="D111" s="163"/>
      <c r="E111" s="163"/>
      <c r="F111" s="164">
        <f>ProdSerRet!C4</f>
        <v>0</v>
      </c>
      <c r="G111" s="164">
        <f>ProdSerRet!D4</f>
        <v>133.125</v>
      </c>
      <c r="H111" s="164">
        <f>ProdSerRet!E4</f>
        <v>10.920000076293945</v>
      </c>
      <c r="I111" s="164">
        <f>ProdSerRet!F4</f>
        <v>7.2400002479553223</v>
      </c>
      <c r="J111" s="164">
        <f>ProdSerRet!G4</f>
        <v>17.111904144287109</v>
      </c>
      <c r="K111" s="270"/>
      <c r="L111" s="248" t="s">
        <v>158</v>
      </c>
    </row>
    <row r="112" s="3" customFormat="true">
      <c r="A112" s="312"/>
      <c r="B112" s="153" t="s">
        <v>129</v>
      </c>
      <c r="C112" s="154" t="s">
        <v>87</v>
      </c>
      <c r="D112" s="154" t="s">
        <v>26</v>
      </c>
      <c r="E112" s="155"/>
      <c r="F112" s="202"/>
      <c r="G112" s="202"/>
      <c r="H112" s="202"/>
      <c r="I112" s="202"/>
      <c r="J112" s="202"/>
      <c r="K112" s="252"/>
      <c r="L112" s="4"/>
    </row>
    <row r="113" s="3" customFormat="true">
      <c r="A113" s="312"/>
      <c r="B113" s="156" t="s">
        <v>129</v>
      </c>
      <c r="C113" s="157" t="s">
        <v>87</v>
      </c>
      <c r="D113" s="157" t="s">
        <v>85</v>
      </c>
      <c r="E113" s="158"/>
      <c r="F113" s="202"/>
      <c r="G113" s="202"/>
      <c r="H113" s="202"/>
      <c r="I113" s="202"/>
      <c r="J113" s="202"/>
      <c r="K113" s="252"/>
      <c r="L113" s="4"/>
    </row>
    <row r="114" s="3" customFormat="true">
      <c r="A114" s="312"/>
      <c r="B114" s="156" t="s">
        <v>129</v>
      </c>
      <c r="C114" s="157" t="s">
        <v>87</v>
      </c>
      <c r="D114" s="157" t="s">
        <v>86</v>
      </c>
      <c r="E114" s="158"/>
      <c r="F114" s="202"/>
      <c r="G114" s="202"/>
      <c r="H114" s="202"/>
      <c r="I114" s="202"/>
      <c r="J114" s="202"/>
      <c r="K114" s="252"/>
      <c r="L114" s="4"/>
    </row>
    <row r="115" s="3" customFormat="true">
      <c r="A115" s="312"/>
      <c r="B115" s="156" t="s">
        <v>129</v>
      </c>
      <c r="C115" s="157" t="s">
        <v>87</v>
      </c>
      <c r="D115" s="157" t="s">
        <v>88</v>
      </c>
      <c r="E115" s="158"/>
      <c r="F115" s="202"/>
      <c r="G115" s="202"/>
      <c r="H115" s="202"/>
      <c r="I115" s="202"/>
      <c r="J115" s="202"/>
      <c r="K115" s="252"/>
      <c r="L115" s="4"/>
    </row>
    <row r="116" s="3" customFormat="true">
      <c r="A116" s="312"/>
      <c r="B116" s="156" t="s">
        <v>129</v>
      </c>
      <c r="C116" s="157" t="s">
        <v>87</v>
      </c>
      <c r="D116" s="157" t="s">
        <v>10</v>
      </c>
      <c r="E116" s="158"/>
      <c r="F116" s="202">
        <f>IF(F111&lt;&gt;0,ProdSerRet!$C27,0)</f>
        <v>0</v>
      </c>
      <c r="G116" s="202">
        <f>IF(G111&lt;&gt;0,ProdSerRet!$C27,0)</f>
        <v>0.22132619720658231</v>
      </c>
      <c r="H116" s="202">
        <f>IF(H111&lt;&gt;0,ProdSerRet!$C27,0)</f>
        <v>0.22132619720658231</v>
      </c>
      <c r="I116" s="202">
        <f>IF(I111&lt;&gt;0,ProdSerRet!$C27,0)</f>
        <v>0.22132619720658231</v>
      </c>
      <c r="J116" s="202">
        <f>IF(J111&lt;&gt;0,ProdSerRet!$C27,0)</f>
        <v>0.22132619720658231</v>
      </c>
      <c r="K116" s="252"/>
      <c r="L116" s="4"/>
    </row>
    <row r="117">
      <c r="A117" s="312"/>
      <c r="B117" s="156" t="s">
        <v>129</v>
      </c>
      <c r="C117" s="157" t="s">
        <v>87</v>
      </c>
      <c r="D117" s="157" t="s">
        <v>87</v>
      </c>
      <c r="E117" s="158"/>
      <c r="F117" s="202"/>
      <c r="G117" s="202"/>
      <c r="H117" s="202"/>
      <c r="I117" s="202"/>
      <c r="J117" s="202"/>
      <c r="K117" s="252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12"/>
      <c r="B118" s="159" t="s">
        <v>129</v>
      </c>
      <c r="C118" s="160" t="s">
        <v>87</v>
      </c>
      <c r="D118" s="160" t="s">
        <v>89</v>
      </c>
      <c r="E118" s="161"/>
      <c r="F118" s="202">
        <f>IF(F111 &lt;&gt;0, ProdSerRet!$D27,0)</f>
        <v>0</v>
      </c>
      <c r="G118" s="202">
        <f>IF(G111 &lt;&gt;0, ProdSerRet!$D27,0)</f>
        <v>0.1363825833664721</v>
      </c>
      <c r="H118" s="202">
        <f>IF(H111 &lt;&gt;0, ProdSerRet!$D27,0)</f>
        <v>0.1363825833664721</v>
      </c>
      <c r="I118" s="202">
        <f>IF(I111 &lt;&gt;0, ProdSerRet!$D27,0)</f>
        <v>0.1363825833664721</v>
      </c>
      <c r="J118" s="202">
        <f>IF(J111 &lt;&gt;0, ProdSerRet!$D27,0)</f>
        <v>0.1363825833664721</v>
      </c>
      <c r="K118" s="252"/>
      <c r="L118" s="4"/>
    </row>
    <row r="119">
      <c r="A119" s="312"/>
      <c r="B119" s="162" t="s">
        <v>100</v>
      </c>
      <c r="C119" s="163" t="s">
        <v>87</v>
      </c>
      <c r="D119" s="163"/>
      <c r="E119" s="163" t="s">
        <v>5</v>
      </c>
      <c r="F119" s="203">
        <f>IF(F111&lt;&gt;0,ProdSerRet!$F10,0)</f>
        <v>0</v>
      </c>
      <c r="G119" s="203">
        <f>IF(G111&lt;&gt;0,ProdSerRet!$F10,0)</f>
        <v>0.41139039453927051</v>
      </c>
      <c r="H119" s="203">
        <f>IF(H111&lt;&gt;0,ProdSerRet!$F10,0)</f>
        <v>0.41139039453927051</v>
      </c>
      <c r="I119" s="203">
        <f>IF(I111&lt;&gt;0,ProdSerRet!$F10,0)</f>
        <v>0.41139039453927051</v>
      </c>
      <c r="J119" s="203">
        <f>IF(J111&lt;&gt;0,ProdSerRet!$F10,0)</f>
        <v>0.41139039453927051</v>
      </c>
      <c r="K119" s="273"/>
      <c r="L119" s="4"/>
    </row>
    <row r="120" s="3" customFormat="true">
      <c r="A120" s="312"/>
      <c r="B120" s="165" t="s">
        <v>100</v>
      </c>
      <c r="C120" s="166" t="s">
        <v>87</v>
      </c>
      <c r="D120" s="166"/>
      <c r="E120" s="166" t="s">
        <v>6</v>
      </c>
      <c r="F120" s="204"/>
      <c r="G120" s="204"/>
      <c r="H120" s="204"/>
      <c r="I120" s="204"/>
      <c r="J120" s="204"/>
      <c r="K120" s="252"/>
      <c r="L120" s="4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</row>
    <row r="121">
      <c r="A121" s="312"/>
      <c r="B121" s="165" t="s">
        <v>100</v>
      </c>
      <c r="C121" s="166" t="s">
        <v>87</v>
      </c>
      <c r="D121" s="166"/>
      <c r="E121" s="166" t="s">
        <v>7</v>
      </c>
      <c r="F121" s="204">
        <f>IF(F111&lt;&gt;0,1-F119,0)</f>
        <v>0</v>
      </c>
      <c r="G121" s="204">
        <f t="shared" ref="G121:J121" si="3">IF(G111&lt;&gt;0,1-G119,0)</f>
        <v>0.58860960546072949</v>
      </c>
      <c r="H121" s="204">
        <f t="shared" si="3"/>
        <v>0.58860960546072949</v>
      </c>
      <c r="I121" s="204">
        <f t="shared" si="3"/>
        <v>0.58860960546072949</v>
      </c>
      <c r="J121" s="204">
        <f t="shared" si="3"/>
        <v>0.58860960546072949</v>
      </c>
      <c r="K121" s="252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12"/>
      <c r="B122" s="167" t="s">
        <v>100</v>
      </c>
      <c r="C122" s="168" t="s">
        <v>87</v>
      </c>
      <c r="D122" s="168"/>
      <c r="E122" s="168" t="s">
        <v>4</v>
      </c>
      <c r="F122" s="205"/>
      <c r="G122" s="205"/>
      <c r="H122" s="205"/>
      <c r="I122" s="205"/>
      <c r="J122" s="205"/>
      <c r="K122" s="274"/>
      <c r="L122" s="4"/>
    </row>
    <row r="123">
      <c r="A123" s="312"/>
      <c r="B123" s="156" t="s">
        <v>101</v>
      </c>
      <c r="C123" s="157" t="s">
        <v>87</v>
      </c>
      <c r="D123" s="157"/>
      <c r="E123" s="157" t="s">
        <v>5</v>
      </c>
      <c r="F123" s="202">
        <f>IF(F111&lt;&gt;0,ProdSerRet!$G10,0)</f>
        <v>0</v>
      </c>
      <c r="G123" s="202">
        <f>IF(G111&lt;&gt;0,ProdSerRet!$G10,0)</f>
        <v>0.26973411122814583</v>
      </c>
      <c r="H123" s="202">
        <f>IF(H111&lt;&gt;0,ProdSerRet!$G10,0)</f>
        <v>0.26973411122814583</v>
      </c>
      <c r="I123" s="202">
        <f>IF(I111&lt;&gt;0,ProdSerRet!$G10,0)</f>
        <v>0.26973411122814583</v>
      </c>
      <c r="J123" s="202">
        <f>IF(J111&lt;&gt;0,ProdSerRet!$G10,0)</f>
        <v>0.26973411122814583</v>
      </c>
      <c r="K123" s="252"/>
      <c r="L123" s="4"/>
    </row>
    <row r="124">
      <c r="A124" s="312"/>
      <c r="B124" s="156" t="s">
        <v>101</v>
      </c>
      <c r="C124" s="157" t="s">
        <v>87</v>
      </c>
      <c r="D124" s="157"/>
      <c r="E124" s="157" t="s">
        <v>6</v>
      </c>
      <c r="F124" s="202"/>
      <c r="G124" s="202"/>
      <c r="H124" s="206"/>
      <c r="I124" s="202"/>
      <c r="J124" s="206"/>
      <c r="K124" s="252"/>
      <c r="L124" s="4"/>
    </row>
    <row r="125">
      <c r="A125" s="312"/>
      <c r="B125" s="156" t="s">
        <v>101</v>
      </c>
      <c r="C125" s="157" t="s">
        <v>87</v>
      </c>
      <c r="D125" s="157"/>
      <c r="E125" s="157" t="s">
        <v>7</v>
      </c>
      <c r="F125" s="202"/>
      <c r="G125" s="202"/>
      <c r="H125" s="206"/>
      <c r="I125" s="202"/>
      <c r="J125" s="206"/>
      <c r="K125" s="252"/>
      <c r="L125" s="4"/>
    </row>
    <row r="126">
      <c r="A126" s="312"/>
      <c r="B126" s="156" t="s">
        <v>101</v>
      </c>
      <c r="C126" s="157" t="s">
        <v>87</v>
      </c>
      <c r="D126" s="157"/>
      <c r="E126" s="157" t="s">
        <v>4</v>
      </c>
      <c r="F126" s="202"/>
      <c r="G126" s="202"/>
      <c r="H126" s="206"/>
      <c r="I126" s="202"/>
      <c r="J126" s="206"/>
      <c r="K126" s="252"/>
      <c r="L126" s="4"/>
    </row>
    <row r="127" ht="15" customHeight="true">
      <c r="A127" s="312"/>
      <c r="B127" s="162" t="s">
        <v>127</v>
      </c>
      <c r="C127" s="163" t="s">
        <v>87</v>
      </c>
      <c r="D127" s="163"/>
      <c r="E127" s="163"/>
      <c r="F127" s="169"/>
      <c r="G127" s="169"/>
      <c r="H127" s="170"/>
      <c r="I127" s="169"/>
      <c r="J127" s="170"/>
      <c r="K127" s="263"/>
      <c r="L127" s="4"/>
    </row>
    <row r="128">
      <c r="A128" s="312"/>
      <c r="B128" s="167" t="s">
        <v>128</v>
      </c>
      <c r="C128" s="168" t="s">
        <v>87</v>
      </c>
      <c r="D128" s="168"/>
      <c r="E128" s="168"/>
      <c r="F128" s="171"/>
      <c r="G128" s="171"/>
      <c r="H128" s="172"/>
      <c r="I128" s="171"/>
      <c r="J128" s="172"/>
      <c r="K128" s="265"/>
      <c r="L128" s="4"/>
    </row>
    <row r="129">
      <c r="A129" s="312"/>
      <c r="B129" s="173" t="s">
        <v>84</v>
      </c>
      <c r="C129" s="174" t="s">
        <v>10</v>
      </c>
      <c r="D129" s="174"/>
      <c r="E129" s="174"/>
      <c r="F129" s="175">
        <f>ProdSerRet!C5</f>
        <v>82.587501525878906</v>
      </c>
      <c r="G129" s="175">
        <f>ProdSerRet!D5</f>
        <v>145.44892883300781</v>
      </c>
      <c r="H129" s="175">
        <f>ProdSerRet!E5</f>
        <v>524.15887451171875</v>
      </c>
      <c r="I129" s="175">
        <f>ProdSerRet!F5</f>
        <v>92.422500610351563</v>
      </c>
      <c r="J129" s="175">
        <f>ProdSerRet!G5</f>
        <v>82.542884826660156</v>
      </c>
      <c r="K129" s="270"/>
      <c r="L129" s="248" t="s">
        <v>158</v>
      </c>
    </row>
    <row r="130">
      <c r="A130" s="312"/>
      <c r="B130" s="184" t="s">
        <v>129</v>
      </c>
      <c r="C130" s="185" t="s">
        <v>10</v>
      </c>
      <c r="D130" s="185" t="s">
        <v>26</v>
      </c>
      <c r="E130" s="186"/>
      <c r="F130" s="207"/>
      <c r="G130" s="207"/>
      <c r="H130" s="207"/>
      <c r="I130" s="207"/>
      <c r="J130" s="207"/>
      <c r="K130" s="252"/>
      <c r="L130" s="4"/>
    </row>
    <row r="131">
      <c r="A131" s="312"/>
      <c r="B131" s="187" t="s">
        <v>129</v>
      </c>
      <c r="C131" s="188" t="s">
        <v>10</v>
      </c>
      <c r="D131" s="188" t="s">
        <v>85</v>
      </c>
      <c r="E131" s="189"/>
      <c r="F131" s="207"/>
      <c r="G131" s="207"/>
      <c r="H131" s="207"/>
      <c r="I131" s="207"/>
      <c r="J131" s="207"/>
      <c r="K131" s="252"/>
      <c r="L131" s="4"/>
    </row>
    <row r="132">
      <c r="A132" s="312"/>
      <c r="B132" s="187" t="s">
        <v>129</v>
      </c>
      <c r="C132" s="188" t="s">
        <v>10</v>
      </c>
      <c r="D132" s="188" t="s">
        <v>86</v>
      </c>
      <c r="E132" s="189"/>
      <c r="F132" s="207"/>
      <c r="G132" s="207"/>
      <c r="H132" s="207"/>
      <c r="I132" s="207"/>
      <c r="J132" s="207"/>
      <c r="K132" s="252"/>
      <c r="L132" s="4"/>
    </row>
    <row r="133" ht="15" customHeight="true">
      <c r="A133" s="312"/>
      <c r="B133" s="187" t="s">
        <v>129</v>
      </c>
      <c r="C133" s="188" t="s">
        <v>10</v>
      </c>
      <c r="D133" s="188" t="s">
        <v>88</v>
      </c>
      <c r="E133" s="189"/>
      <c r="F133" s="207"/>
      <c r="G133" s="207"/>
      <c r="H133" s="207"/>
      <c r="I133" s="207"/>
      <c r="J133" s="207"/>
      <c r="K133" s="252"/>
      <c r="L133" s="4"/>
    </row>
    <row r="134">
      <c r="A134" s="312"/>
      <c r="B134" s="187" t="s">
        <v>129</v>
      </c>
      <c r="C134" s="188" t="s">
        <v>10</v>
      </c>
      <c r="D134" s="188" t="s">
        <v>10</v>
      </c>
      <c r="E134" s="189"/>
      <c r="F134" s="207">
        <f>ProdSerRet!C28</f>
        <v>0.30252753785658371</v>
      </c>
      <c r="G134" s="207">
        <f>F134</f>
        <v>0.30252753785658371</v>
      </c>
      <c r="H134" s="207">
        <f t="shared" ref="H134:J136" si="4">G134</f>
        <v>0.30252753785658371</v>
      </c>
      <c r="I134" s="207">
        <f t="shared" si="4"/>
        <v>0.30252753785658371</v>
      </c>
      <c r="J134" s="207">
        <f t="shared" si="4"/>
        <v>0.30252753785658371</v>
      </c>
      <c r="K134" s="252"/>
      <c r="L134" s="4"/>
    </row>
    <row r="135">
      <c r="A135" s="312"/>
      <c r="B135" s="187" t="s">
        <v>129</v>
      </c>
      <c r="C135" s="188" t="s">
        <v>10</v>
      </c>
      <c r="D135" s="188" t="s">
        <v>87</v>
      </c>
      <c r="E135" s="189"/>
      <c r="F135" s="207"/>
      <c r="G135" s="207"/>
      <c r="H135" s="207"/>
      <c r="I135" s="207"/>
      <c r="J135" s="207"/>
      <c r="K135" s="252"/>
      <c r="L135" s="30"/>
    </row>
    <row r="136">
      <c r="A136" s="312"/>
      <c r="B136" s="190" t="s">
        <v>129</v>
      </c>
      <c r="C136" s="191" t="s">
        <v>10</v>
      </c>
      <c r="D136" s="191" t="s">
        <v>89</v>
      </c>
      <c r="E136" s="192"/>
      <c r="F136" s="207">
        <f>ProdSerRet!D28</f>
        <v>0.37553999646588632</v>
      </c>
      <c r="G136" s="207">
        <f>F136</f>
        <v>0.37553999646588632</v>
      </c>
      <c r="H136" s="207">
        <f t="shared" si="4"/>
        <v>0.37553999646588632</v>
      </c>
      <c r="I136" s="207">
        <f t="shared" si="4"/>
        <v>0.37553999646588632</v>
      </c>
      <c r="J136" s="207">
        <f t="shared" si="4"/>
        <v>0.37553999646588632</v>
      </c>
      <c r="K136" s="252"/>
      <c r="L136" s="4"/>
    </row>
    <row r="137">
      <c r="A137" s="312"/>
      <c r="B137" s="173" t="s">
        <v>100</v>
      </c>
      <c r="C137" s="174" t="s">
        <v>10</v>
      </c>
      <c r="D137" s="174"/>
      <c r="E137" s="174" t="s">
        <v>5</v>
      </c>
      <c r="F137" s="208">
        <f>ProdSerRet!I10</f>
        <v>0.41457017440794203</v>
      </c>
      <c r="G137" s="208">
        <f>F137</f>
        <v>0.41457017440794203</v>
      </c>
      <c r="H137" s="209">
        <f t="shared" ref="H137:J137" si="5">G137</f>
        <v>0.41457017440794203</v>
      </c>
      <c r="I137" s="208">
        <f t="shared" si="5"/>
        <v>0.41457017440794203</v>
      </c>
      <c r="J137" s="209">
        <f t="shared" si="5"/>
        <v>0.41457017440794203</v>
      </c>
      <c r="K137" s="273"/>
      <c r="L137" s="4"/>
    </row>
    <row r="138">
      <c r="A138" s="312"/>
      <c r="B138" s="176" t="s">
        <v>100</v>
      </c>
      <c r="C138" s="177" t="s">
        <v>10</v>
      </c>
      <c r="D138" s="177"/>
      <c r="E138" s="177" t="s">
        <v>6</v>
      </c>
      <c r="F138" s="210"/>
      <c r="G138" s="210"/>
      <c r="H138" s="211"/>
      <c r="I138" s="210"/>
      <c r="J138" s="211"/>
      <c r="K138" s="252"/>
      <c r="L138" s="4"/>
    </row>
    <row r="139">
      <c r="A139" s="312"/>
      <c r="B139" s="176" t="s">
        <v>100</v>
      </c>
      <c r="C139" s="177" t="s">
        <v>10</v>
      </c>
      <c r="D139" s="177"/>
      <c r="E139" s="177" t="s">
        <v>7</v>
      </c>
      <c r="F139" s="210">
        <f>1-F137</f>
        <v>0.58542982559205803</v>
      </c>
      <c r="G139" s="210">
        <f>F139</f>
        <v>0.58542982559205803</v>
      </c>
      <c r="H139" s="211">
        <f t="shared" ref="H139:J139" si="6">G139</f>
        <v>0.58542982559205803</v>
      </c>
      <c r="I139" s="210">
        <f t="shared" si="6"/>
        <v>0.58542982559205803</v>
      </c>
      <c r="J139" s="211">
        <f t="shared" si="6"/>
        <v>0.58542982559205803</v>
      </c>
      <c r="K139" s="252"/>
      <c r="L139" s="4"/>
    </row>
    <row r="140">
      <c r="A140" s="312"/>
      <c r="B140" s="178" t="s">
        <v>100</v>
      </c>
      <c r="C140" s="179" t="s">
        <v>10</v>
      </c>
      <c r="D140" s="179"/>
      <c r="E140" s="179" t="s">
        <v>4</v>
      </c>
      <c r="F140" s="212"/>
      <c r="G140" s="212"/>
      <c r="H140" s="213"/>
      <c r="I140" s="212"/>
      <c r="J140" s="213"/>
      <c r="K140" s="274"/>
      <c r="L140" s="4"/>
    </row>
    <row r="141">
      <c r="A141" s="312"/>
      <c r="B141" s="187" t="s">
        <v>101</v>
      </c>
      <c r="C141" s="188" t="s">
        <v>10</v>
      </c>
      <c r="D141" s="188"/>
      <c r="E141" s="188" t="s">
        <v>5</v>
      </c>
      <c r="F141" s="207">
        <f>ProdSerRet!J10</f>
        <v>0.20939799735988696</v>
      </c>
      <c r="G141" s="207">
        <f>F141</f>
        <v>0.20939799735988696</v>
      </c>
      <c r="H141" s="207">
        <f t="shared" ref="H141:J141" si="7">G141</f>
        <v>0.20939799735988696</v>
      </c>
      <c r="I141" s="207">
        <f t="shared" si="7"/>
        <v>0.20939799735988696</v>
      </c>
      <c r="J141" s="207">
        <f t="shared" si="7"/>
        <v>0.20939799735988696</v>
      </c>
      <c r="K141" s="252"/>
      <c r="L141" s="215"/>
    </row>
    <row r="142">
      <c r="A142" s="312"/>
      <c r="B142" s="187" t="s">
        <v>101</v>
      </c>
      <c r="C142" s="188" t="s">
        <v>10</v>
      </c>
      <c r="D142" s="188"/>
      <c r="E142" s="188" t="s">
        <v>6</v>
      </c>
      <c r="F142" s="207"/>
      <c r="G142" s="207"/>
      <c r="H142" s="214"/>
      <c r="I142" s="207"/>
      <c r="J142" s="214"/>
      <c r="K142" s="252"/>
      <c r="L142" s="215"/>
    </row>
    <row r="143">
      <c r="A143" s="312"/>
      <c r="B143" s="187" t="s">
        <v>101</v>
      </c>
      <c r="C143" s="188" t="s">
        <v>10</v>
      </c>
      <c r="D143" s="188"/>
      <c r="E143" s="188" t="s">
        <v>7</v>
      </c>
      <c r="F143" s="207"/>
      <c r="G143" s="207"/>
      <c r="H143" s="214"/>
      <c r="I143" s="207"/>
      <c r="J143" s="214"/>
      <c r="K143" s="252"/>
      <c r="L143" s="4"/>
    </row>
    <row r="144">
      <c r="A144" s="312"/>
      <c r="B144" s="187" t="s">
        <v>101</v>
      </c>
      <c r="C144" s="188" t="s">
        <v>10</v>
      </c>
      <c r="D144" s="188"/>
      <c r="E144" s="188" t="s">
        <v>4</v>
      </c>
      <c r="F144" s="207"/>
      <c r="G144" s="207"/>
      <c r="H144" s="214"/>
      <c r="I144" s="207"/>
      <c r="J144" s="214"/>
      <c r="K144" s="252"/>
      <c r="L144" s="40"/>
    </row>
    <row r="145">
      <c r="A145" s="312"/>
      <c r="B145" s="173" t="s">
        <v>127</v>
      </c>
      <c r="C145" s="174" t="s">
        <v>10</v>
      </c>
      <c r="D145" s="174"/>
      <c r="E145" s="174"/>
      <c r="F145" s="180"/>
      <c r="G145" s="180"/>
      <c r="H145" s="181"/>
      <c r="I145" s="180"/>
      <c r="J145" s="181"/>
      <c r="K145" s="263"/>
      <c r="L145" s="4"/>
    </row>
    <row r="146">
      <c r="A146" s="313"/>
      <c r="B146" s="178" t="s">
        <v>128</v>
      </c>
      <c r="C146" s="179" t="s">
        <v>10</v>
      </c>
      <c r="D146" s="179"/>
      <c r="E146" s="179"/>
      <c r="F146" s="182"/>
      <c r="G146" s="182"/>
      <c r="H146" s="183"/>
      <c r="I146" s="182"/>
      <c r="J146" s="183"/>
      <c r="K146" s="265"/>
      <c r="L146" s="40"/>
    </row>
    <row r="147">
      <c r="A147" s="314" t="s">
        <v>142</v>
      </c>
      <c r="B147" s="239" t="s">
        <v>12</v>
      </c>
      <c r="C147" s="240"/>
      <c r="D147" s="240" t="s">
        <v>27</v>
      </c>
      <c r="E147" s="240"/>
      <c r="F147" s="241"/>
      <c r="G147" s="241"/>
      <c r="H147" s="241"/>
      <c r="I147" s="241"/>
      <c r="J147" s="242"/>
      <c r="K147" s="275"/>
      <c r="L147" s="4"/>
    </row>
    <row r="148">
      <c r="A148" s="315"/>
      <c r="B148" s="243" t="s">
        <v>12</v>
      </c>
      <c r="C148" s="229"/>
      <c r="D148" s="229" t="s">
        <v>14</v>
      </c>
      <c r="E148" s="229"/>
      <c r="F148" s="230"/>
      <c r="G148" s="230"/>
      <c r="H148" s="230"/>
      <c r="I148" s="230"/>
      <c r="J148" s="231"/>
      <c r="L148" s="4"/>
    </row>
    <row r="149">
      <c r="A149" s="315"/>
      <c r="B149" s="243" t="s">
        <v>12</v>
      </c>
      <c r="C149" s="229"/>
      <c r="D149" s="229" t="s">
        <v>11</v>
      </c>
      <c r="E149" s="229"/>
      <c r="F149" s="230"/>
      <c r="G149" s="230"/>
      <c r="H149" s="230"/>
      <c r="I149" s="230"/>
      <c r="J149" s="231"/>
    </row>
    <row r="150">
      <c r="A150" s="315"/>
      <c r="B150" s="236" t="s">
        <v>134</v>
      </c>
      <c r="C150" s="237"/>
      <c r="D150" s="237"/>
      <c r="E150" s="237"/>
      <c r="F150" s="238">
        <f>Endow!C5</f>
        <v>0.61492538452148438</v>
      </c>
      <c r="G150" s="238">
        <f>Endow!D5</f>
        <v>0.61167001724243164</v>
      </c>
      <c r="H150" s="238">
        <f>Endow!E5</f>
        <v>0.64668768644332886</v>
      </c>
      <c r="I150" s="238">
        <f>Endow!F5</f>
        <v>0.59040588140487671</v>
      </c>
      <c r="J150" s="238">
        <f>Endow!G5</f>
        <v>0.56664431095123291</v>
      </c>
      <c r="K150" s="276"/>
      <c r="L150" s="1" t="s">
        <v>159</v>
      </c>
    </row>
    <row r="151">
      <c r="A151" s="315"/>
      <c r="B151" s="243" t="s">
        <v>15</v>
      </c>
      <c r="C151" s="229"/>
      <c r="D151" s="229" t="s">
        <v>13</v>
      </c>
      <c r="E151" s="229"/>
      <c r="F151" s="230"/>
      <c r="G151" s="230"/>
      <c r="H151" s="230"/>
      <c r="I151" s="230"/>
      <c r="J151" s="231"/>
    </row>
    <row r="152">
      <c r="A152" s="315"/>
      <c r="B152" s="243" t="s">
        <v>16</v>
      </c>
      <c r="C152" s="229"/>
      <c r="D152" s="229" t="s">
        <v>13</v>
      </c>
      <c r="E152" s="229"/>
      <c r="F152" s="230"/>
      <c r="G152" s="230"/>
      <c r="H152" s="230"/>
      <c r="I152" s="230"/>
      <c r="J152" s="231"/>
    </row>
    <row r="153">
      <c r="A153" s="316"/>
      <c r="B153" s="244" t="s">
        <v>17</v>
      </c>
      <c r="C153" s="245"/>
      <c r="D153" s="245" t="s">
        <v>13</v>
      </c>
      <c r="E153" s="245"/>
      <c r="F153" s="246"/>
      <c r="G153" s="246"/>
      <c r="H153" s="246"/>
      <c r="I153" s="246"/>
      <c r="J153" s="247"/>
      <c r="K153" s="277"/>
    </row>
    <row r="154">
      <c r="A154" s="317" t="s">
        <v>143</v>
      </c>
      <c r="B154" s="3" t="s">
        <v>20</v>
      </c>
      <c r="C154" s="3"/>
      <c r="D154" s="3"/>
      <c r="E154" s="3"/>
    </row>
    <row r="155">
      <c r="A155" s="317"/>
      <c r="B155" s="3" t="s">
        <v>21</v>
      </c>
      <c r="C155" s="3"/>
      <c r="D155" s="3"/>
      <c r="E155" s="3"/>
    </row>
    <row r="156">
      <c r="A156" s="317"/>
      <c r="B156" s="3" t="s">
        <v>22</v>
      </c>
      <c r="C156" s="3"/>
      <c r="D156" s="3"/>
      <c r="E156" s="3"/>
    </row>
    <row r="157">
      <c r="A157" s="317"/>
      <c r="B157" s="3" t="s">
        <v>23</v>
      </c>
      <c r="C157" s="3"/>
      <c r="D157" s="3"/>
      <c r="E157" s="3"/>
    </row>
    <row r="158">
      <c r="A158" s="317"/>
      <c r="B158" s="3" t="s">
        <v>24</v>
      </c>
      <c r="C158" s="3"/>
      <c r="D158" s="3"/>
      <c r="E158" s="3"/>
    </row>
    <row r="159" ht="14.25" customHeight="true">
      <c r="A159" s="317"/>
      <c r="B159" s="3" t="s">
        <v>52</v>
      </c>
      <c r="C159" s="3"/>
      <c r="D159" s="3"/>
      <c r="E159" s="3"/>
    </row>
    <row r="160">
      <c r="A160" s="317"/>
      <c r="B160" s="10" t="s">
        <v>47</v>
      </c>
      <c r="C160" s="9" t="s">
        <v>10</v>
      </c>
      <c r="D160" s="9"/>
      <c r="E160" s="9"/>
    </row>
    <row r="161">
      <c r="A161" s="317"/>
      <c r="B161" s="10" t="s">
        <v>48</v>
      </c>
      <c r="C161" s="9" t="s">
        <v>10</v>
      </c>
    </row>
    <row r="162">
      <c r="A162" s="317"/>
      <c r="B162" s="10" t="s">
        <v>47</v>
      </c>
      <c r="C162" s="9" t="s">
        <v>25</v>
      </c>
    </row>
    <row r="163">
      <c r="A163" s="317"/>
      <c r="B163" s="10" t="s">
        <v>48</v>
      </c>
      <c r="C163" s="9" t="s">
        <v>25</v>
      </c>
      <c r="D163" s="9"/>
      <c r="E163" s="9"/>
    </row>
    <row r="164">
      <c r="A164" s="317"/>
      <c r="B164" t="s">
        <v>50</v>
      </c>
      <c r="C164" t="s">
        <v>25</v>
      </c>
      <c r="D164" s="9"/>
      <c r="E164" s="9"/>
    </row>
    <row r="165">
      <c r="A165" s="317"/>
      <c r="B165" t="s">
        <v>51</v>
      </c>
      <c r="C165" t="s">
        <v>25</v>
      </c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B169" s="11"/>
      <c r="C169" s="3"/>
      <c r="D169" s="3"/>
      <c r="E169" s="9"/>
    </row>
    <row r="170">
      <c r="B170" s="11"/>
      <c r="C170" s="3"/>
      <c r="D170" s="3"/>
      <c r="E170" s="9"/>
    </row>
    <row r="171">
      <c r="B171" s="11"/>
      <c r="C171" s="3"/>
      <c r="D171" s="3"/>
      <c r="E171" s="9"/>
    </row>
    <row r="172">
      <c r="B172" s="11"/>
      <c r="C172" s="3"/>
      <c r="D172" s="3"/>
      <c r="E172" s="9"/>
    </row>
    <row r="173">
      <c r="B173" s="11"/>
      <c r="C173" s="3"/>
      <c r="D173" s="3"/>
      <c r="E173" s="9"/>
    </row>
    <row r="174">
      <c r="B174" s="11"/>
      <c r="C174" s="3"/>
      <c r="D174" s="3"/>
      <c r="E174" s="3"/>
    </row>
    <row r="175">
      <c r="B175" s="11"/>
      <c r="C175" s="3"/>
      <c r="D175" s="3"/>
      <c r="E175" s="3"/>
    </row>
    <row r="176">
      <c r="B176" s="11"/>
      <c r="C176" s="3"/>
      <c r="D176" s="3"/>
      <c r="E176" s="3"/>
    </row>
  </sheetData>
  <mergeCells count="8">
    <mergeCell ref="A37:A146"/>
    <mergeCell ref="A147:A153"/>
    <mergeCell ref="A154:A165"/>
    <mergeCell ref="F1:I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4:G6"/>
  <sheetViews>
    <sheetView workbookViewId="0">
      <selection activeCell="E19" sqref="E19"/>
    </sheetView>
  </sheetViews>
  <sheetFormatPr defaultRowHeight="14.5"/>
  <cols>
    <col min="2" max="2" width="14.26953125" customWidth="true"/>
    <col min="3" max="4" width="11.453125" customWidth="true"/>
    <col min="6" max="6" width="10.54296875" customWidth="true"/>
  </cols>
  <sheetData>
    <row r="4">
      <c r="C4" t="s">
        <v>150</v>
      </c>
      <c r="D4" t="s">
        <v>151</v>
      </c>
      <c r="E4" t="s">
        <v>164</v>
      </c>
      <c r="F4" t="s">
        <v>152</v>
      </c>
      <c r="G4" t="s">
        <v>153</v>
      </c>
    </row>
    <row r="5">
      <c r="B5" t="s">
        <v>148</v>
      </c>
      <c r="C5">
        <v>64</v>
      </c>
      <c r="D5">
        <v>95</v>
      </c>
      <c r="E5">
        <v>66</v>
      </c>
      <c r="F5">
        <v>113</v>
      </c>
      <c r="G5">
        <v>347</v>
      </c>
    </row>
    <row r="6">
      <c r="B6" t="s">
        <v>149</v>
      </c>
      <c r="C6">
        <v>17.659316711941479</v>
      </c>
      <c r="D6">
        <v>22.324570025336435</v>
      </c>
      <c r="E6">
        <v>22.948643015612006</v>
      </c>
      <c r="F6">
        <v>137.31755092249182</v>
      </c>
      <c r="G6">
        <v>484.7499193246183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D20" sqref="D20"/>
    </sheetView>
  </sheetViews>
  <sheetFormatPr defaultRowHeight="14.5"/>
  <cols>
    <col min="2" max="2" width="26" customWidth="true"/>
    <col min="3" max="5" width="10.54296875" customWidth="true"/>
    <col min="6" max="8" width="13.7265625" customWidth="true"/>
  </cols>
  <sheetData>
    <row r="1">
      <c r="B1" s="13" t="s">
        <v>78</v>
      </c>
      <c r="C1" s="13"/>
      <c r="D1" s="13"/>
      <c r="E1" s="13"/>
      <c r="F1" s="13"/>
      <c r="G1" s="13"/>
      <c r="H1" s="13"/>
    </row>
    <row r="2">
      <c r="C2" t="s">
        <v>150</v>
      </c>
      <c r="D2" t="s">
        <v>151</v>
      </c>
      <c r="E2" t="s">
        <v>164</v>
      </c>
      <c r="F2" t="s">
        <v>152</v>
      </c>
      <c r="G2" t="s">
        <v>153</v>
      </c>
    </row>
    <row r="3">
      <c r="A3" t="s">
        <v>26</v>
      </c>
      <c r="B3" t="s">
        <v>90</v>
      </c>
      <c r="C3" s="15">
        <v>8.3001269745727768</v>
      </c>
      <c r="D3" s="15">
        <v>8.3717404703877154</v>
      </c>
      <c r="E3" s="15">
        <v>5.6657563805241473</v>
      </c>
      <c r="F3" s="15">
        <v>7.9918023198513328</v>
      </c>
      <c r="G3" s="15">
        <v>6.5275650045328444</v>
      </c>
      <c r="H3" s="15"/>
    </row>
    <row r="4">
      <c r="A4" t="s">
        <v>85</v>
      </c>
      <c r="B4" t="s">
        <v>91</v>
      </c>
      <c r="C4" s="15">
        <v>5.4292951203882698</v>
      </c>
      <c r="D4" s="15">
        <v>7.6910066748545924</v>
      </c>
      <c r="E4" s="15">
        <v>4.6699300578662326</v>
      </c>
      <c r="F4" s="15">
        <v>4.279328459658875</v>
      </c>
      <c r="G4" s="15">
        <v>3.6796992168202998</v>
      </c>
      <c r="H4" s="15"/>
    </row>
    <row r="5">
      <c r="A5" t="s">
        <v>86</v>
      </c>
      <c r="B5" t="s">
        <v>92</v>
      </c>
      <c r="C5" s="15">
        <v>2.6766855232417583</v>
      </c>
      <c r="D5" s="15">
        <v>4.2666705862380736</v>
      </c>
      <c r="E5" s="15">
        <v>2.2154629411946596</v>
      </c>
      <c r="F5" s="15">
        <v>2.1391438891084116</v>
      </c>
      <c r="G5" s="15">
        <v>1.9510687698134248</v>
      </c>
      <c r="H5" s="15"/>
    </row>
    <row r="6">
      <c r="A6" t="s">
        <v>88</v>
      </c>
      <c r="B6" t="s">
        <v>93</v>
      </c>
      <c r="C6" s="15">
        <v>1.2829626667499543</v>
      </c>
      <c r="D6" s="15">
        <v>8.039145122760436</v>
      </c>
      <c r="E6" s="15">
        <v>1.6360888358424692</v>
      </c>
      <c r="F6" s="15">
        <v>0.91909997910261154</v>
      </c>
      <c r="G6" s="15">
        <v>2.4521488219756504</v>
      </c>
      <c r="H6" s="15"/>
    </row>
    <row r="7">
      <c r="A7" t="s">
        <v>10</v>
      </c>
      <c r="B7" t="s">
        <v>94</v>
      </c>
      <c r="C7" s="15">
        <v>11.228445070126327</v>
      </c>
      <c r="D7" s="15">
        <v>40.321065393359838</v>
      </c>
      <c r="E7" s="15">
        <v>14.613769011797778</v>
      </c>
      <c r="F7" s="15">
        <v>17.049955152873512</v>
      </c>
      <c r="G7" s="15">
        <v>9.9335715073437267</v>
      </c>
      <c r="H7" s="15"/>
    </row>
    <row r="8">
      <c r="A8" t="s">
        <v>87</v>
      </c>
      <c r="B8" t="s">
        <v>95</v>
      </c>
      <c r="C8" s="15">
        <v>6.9951612750587406</v>
      </c>
      <c r="D8" s="15">
        <v>17.435608973197731</v>
      </c>
      <c r="E8" s="15">
        <v>7.3093474668734784</v>
      </c>
      <c r="F8" s="15">
        <v>3.9948438454223307</v>
      </c>
      <c r="G8" s="15">
        <v>2.867394720400342</v>
      </c>
      <c r="H8" s="15"/>
    </row>
    <row r="9">
      <c r="A9" t="s">
        <v>89</v>
      </c>
      <c r="B9" t="s">
        <v>96</v>
      </c>
      <c r="C9" s="15">
        <v>15.476622854817599</v>
      </c>
      <c r="D9" s="15">
        <v>64.220545406175901</v>
      </c>
      <c r="E9" s="15">
        <v>15.710497521056187</v>
      </c>
      <c r="F9" s="15">
        <v>7.0559069084254311</v>
      </c>
      <c r="G9" s="15">
        <v>7.2303465698271259</v>
      </c>
      <c r="H9" s="15"/>
    </row>
    <row r="10">
      <c r="C10" s="31">
        <f>SUM(C3:C9)</f>
        <v>51.389299484955423</v>
      </c>
      <c r="D10" s="31">
        <f t="shared" ref="D10:G10" si="0">SUM(D3:D9)</f>
        <v>150.34578262697431</v>
      </c>
      <c r="E10" s="31">
        <f t="shared" si="0"/>
        <v>51.820852215154943</v>
      </c>
      <c r="F10" s="31">
        <f t="shared" si="0"/>
        <v>43.430080554442512</v>
      </c>
      <c r="G10" s="31">
        <f t="shared" si="0"/>
        <v>34.641794610713411</v>
      </c>
      <c r="H10" s="31"/>
    </row>
    <row r="12">
      <c r="B12" s="13" t="s">
        <v>97</v>
      </c>
    </row>
    <row r="13">
      <c r="C13" t="str">
        <f>C2</f>
        <v>AquaFSm</v>
      </c>
      <c r="D13" t="str">
        <f t="shared" ref="D13:G13" si="1">D2</f>
        <v>AquaFBg</v>
      </c>
      <c r="E13" t="str">
        <f t="shared" si="1"/>
        <v>AquaNurs</v>
      </c>
      <c r="F13" t="str">
        <f t="shared" si="1"/>
        <v>AquaAg</v>
      </c>
      <c r="G13" t="str">
        <f t="shared" si="1"/>
        <v>AquaLL</v>
      </c>
    </row>
    <row r="14">
      <c r="A14" t="s">
        <v>26</v>
      </c>
      <c r="B14" t="s">
        <v>90</v>
      </c>
      <c r="C14" s="32">
        <f>C3/C$10</f>
        <v>0.16151469387129314</v>
      </c>
      <c r="D14" s="32">
        <f>D3/D$10</f>
        <v>5.5683241153222068E-2</v>
      </c>
      <c r="E14" s="32">
        <f t="shared" ref="E14:G14" si="2">E3/E$10</f>
        <v>0.1093335238293747</v>
      </c>
      <c r="F14" s="32">
        <f>F3/F$10</f>
        <v>0.18401536948182892</v>
      </c>
      <c r="G14" s="32">
        <f t="shared" si="2"/>
        <v>0.18843033618454955</v>
      </c>
      <c r="H14" s="32"/>
    </row>
    <row r="15">
      <c r="A15" t="s">
        <v>85</v>
      </c>
      <c r="B15" t="s">
        <v>91</v>
      </c>
      <c r="C15" s="32">
        <f t="shared" ref="C15:G20" si="3">C4/C$10</f>
        <v>0.10565030414508246</v>
      </c>
      <c r="D15" s="32">
        <f t="shared" si="3"/>
        <v>5.1155453385326351E-2</v>
      </c>
      <c r="E15" s="32">
        <f t="shared" si="3"/>
        <v>9.0116813179319299E-2</v>
      </c>
      <c r="F15" s="32">
        <f t="shared" si="3"/>
        <v>9.8533744469906065E-2</v>
      </c>
      <c r="G15" s="32">
        <f t="shared" si="3"/>
        <v>0.1062213796418707</v>
      </c>
      <c r="H15" s="32"/>
    </row>
    <row r="16">
      <c r="A16" t="s">
        <v>86</v>
      </c>
      <c r="B16" t="s">
        <v>92</v>
      </c>
      <c r="C16" s="32">
        <f t="shared" si="3"/>
        <v>5.2086437255782728E-2</v>
      </c>
      <c r="D16" s="32">
        <f t="shared" si="3"/>
        <v>2.8379050690262385E-2</v>
      </c>
      <c r="E16" s="32">
        <f t="shared" si="3"/>
        <v>4.2752344789627951E-2</v>
      </c>
      <c r="F16" s="32">
        <f t="shared" si="3"/>
        <v>4.9254891121531579E-2</v>
      </c>
      <c r="G16" s="32">
        <f t="shared" si="3"/>
        <v>5.6321238311655836E-2</v>
      </c>
      <c r="H16" s="32"/>
    </row>
    <row r="17">
      <c r="A17" t="s">
        <v>88</v>
      </c>
      <c r="B17" t="s">
        <v>93</v>
      </c>
      <c r="C17" s="32">
        <f t="shared" si="3"/>
        <v>2.4965560527353572E-2</v>
      </c>
      <c r="D17" s="32">
        <f t="shared" si="3"/>
        <v>5.3471038444134526E-2</v>
      </c>
      <c r="E17" s="32">
        <f t="shared" si="3"/>
        <v>3.1572017168872361E-2</v>
      </c>
      <c r="F17" s="32">
        <f t="shared" si="3"/>
        <v>2.1162750963596721E-2</v>
      </c>
      <c r="G17" s="32">
        <f t="shared" si="3"/>
        <v>7.0785848410327229E-2</v>
      </c>
      <c r="H17" s="32"/>
    </row>
    <row r="18">
      <c r="A18" t="s">
        <v>10</v>
      </c>
      <c r="B18" t="s">
        <v>94</v>
      </c>
      <c r="C18" s="32">
        <f t="shared" si="3"/>
        <v>0.218497725842975</v>
      </c>
      <c r="D18" s="32">
        <f t="shared" si="3"/>
        <v>0.26818886894487209</v>
      </c>
      <c r="E18" s="32">
        <f t="shared" si="3"/>
        <v>0.28200557086793721</v>
      </c>
      <c r="F18" s="32">
        <f t="shared" si="3"/>
        <v>0.39258400940565269</v>
      </c>
      <c r="G18" s="32">
        <f t="shared" si="3"/>
        <v>0.28675106526587524</v>
      </c>
      <c r="H18" s="32"/>
    </row>
    <row r="19">
      <c r="A19" t="s">
        <v>87</v>
      </c>
      <c r="B19" t="s">
        <v>95</v>
      </c>
      <c r="C19" s="32">
        <f t="shared" si="3"/>
        <v>0.13612096964090012</v>
      </c>
      <c r="D19" s="32">
        <f t="shared" si="3"/>
        <v>0.11597005694837174</v>
      </c>
      <c r="E19" s="32">
        <f t="shared" si="3"/>
        <v>0.14105031381046776</v>
      </c>
      <c r="F19" s="32">
        <f t="shared" si="3"/>
        <v>9.1983339529258454E-2</v>
      </c>
      <c r="G19" s="32">
        <f t="shared" si="3"/>
        <v>8.2772695601444513E-2</v>
      </c>
      <c r="H19" s="32"/>
    </row>
    <row r="20">
      <c r="A20" t="s">
        <v>89</v>
      </c>
      <c r="B20" t="s">
        <v>96</v>
      </c>
      <c r="C20" s="32">
        <f t="shared" si="3"/>
        <v>0.30116430871661304</v>
      </c>
      <c r="D20" s="32">
        <f t="shared" si="3"/>
        <v>0.4271522904338107</v>
      </c>
      <c r="E20" s="32">
        <f t="shared" si="3"/>
        <v>0.30316941635440087</v>
      </c>
      <c r="F20" s="32">
        <f t="shared" si="3"/>
        <v>0.16246589502822542</v>
      </c>
      <c r="G20" s="32">
        <f t="shared" si="3"/>
        <v>0.20871743658427702</v>
      </c>
      <c r="H2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8"/>
  <sheetViews>
    <sheetView tabSelected="true" workbookViewId="0">
      <selection activeCell="C11" sqref="C11"/>
    </sheetView>
  </sheetViews>
  <sheetFormatPr defaultRowHeight="14.5"/>
  <cols>
    <col min="2" max="2" width="17.54296875" customWidth="true"/>
    <col min="3" max="8" width="13.26953125" customWidth="true"/>
  </cols>
  <sheetData>
    <row r="1">
      <c r="C1" s="23" t="s">
        <v>72</v>
      </c>
      <c r="D1" s="23"/>
      <c r="E1" s="23"/>
      <c r="F1" s="23"/>
    </row>
    <row r="2">
      <c r="C2" t="s">
        <v>150</v>
      </c>
      <c r="D2" t="s">
        <v>151</v>
      </c>
      <c r="E2" t="s">
        <v>164</v>
      </c>
      <c r="H2" t="s">
        <v>174</v>
      </c>
    </row>
    <row r="3">
      <c r="B3" t="s">
        <v>73</v>
      </c>
      <c r="C3" s="24">
        <v>107.27379608154297</v>
      </c>
      <c r="D3" s="24">
        <v>907.57623291015625</v>
      </c>
      <c r="E3" s="24">
        <v>102.38776397705078</v>
      </c>
      <c r="H3" s="310">
        <v>0.15</v>
      </c>
      <c r="I3" s="310">
        <v>0.6</v>
      </c>
    </row>
    <row r="7">
      <c r="C7" s="23" t="s">
        <v>165</v>
      </c>
      <c r="D7" s="23"/>
      <c r="E7" s="23"/>
      <c r="F7" s="23"/>
    </row>
    <row r="8">
      <c r="C8" t="s">
        <v>150</v>
      </c>
      <c r="D8" t="s">
        <v>151</v>
      </c>
      <c r="E8" t="s">
        <v>164</v>
      </c>
    </row>
    <row r="9">
      <c r="C9" t="s">
        <v>8</v>
      </c>
      <c r="D9" t="s">
        <v>8</v>
      </c>
      <c r="E9" t="s">
        <v>8</v>
      </c>
    </row>
    <row r="10">
      <c r="B10" t="s">
        <v>61</v>
      </c>
      <c r="C10" s="18">
        <v>0.17072752641725361</v>
      </c>
      <c r="D10" s="18">
        <v>0.027781796293067068</v>
      </c>
      <c r="E10" s="18">
        <v>0.17393061946984731</v>
      </c>
      <c r="F10" s="21"/>
      <c r="G10" s="21"/>
      <c r="H10" s="20"/>
      <c r="I10" s="3"/>
    </row>
    <row r="11">
      <c r="B11" t="s">
        <v>62</v>
      </c>
      <c r="C11" s="18">
        <v>0.34537448398886766</v>
      </c>
      <c r="D11" s="18">
        <v>0.27965573781578135</v>
      </c>
      <c r="E11" s="18">
        <v>0.49597818331189858</v>
      </c>
      <c r="F11" s="21"/>
      <c r="G11" s="21"/>
      <c r="H11" s="20"/>
      <c r="I11" s="3"/>
    </row>
    <row r="12">
      <c r="B12" t="s">
        <v>63</v>
      </c>
      <c r="C12" s="18">
        <v>-0.042695223915634073</v>
      </c>
      <c r="D12" s="18">
        <v>0.073137310251512822</v>
      </c>
      <c r="E12" s="18">
        <v>0.031023585864751957</v>
      </c>
      <c r="F12" s="21"/>
      <c r="G12" s="21"/>
      <c r="H12" s="20"/>
      <c r="I12" s="3"/>
    </row>
    <row r="13">
      <c r="B13" t="s">
        <v>64</v>
      </c>
      <c r="C13" s="18">
        <v>0.52659321350951149</v>
      </c>
      <c r="D13" s="18">
        <v>0.61942515563964129</v>
      </c>
      <c r="E13" s="18">
        <v>0.29906761135350113</v>
      </c>
      <c r="F13" s="21"/>
      <c r="G13" s="21"/>
      <c r="H13" s="3"/>
      <c r="I13" s="3"/>
    </row>
    <row r="14">
      <c r="B14" t="s">
        <v>59</v>
      </c>
      <c r="C14" s="14">
        <v>1.8092917424992301</v>
      </c>
      <c r="D14" s="14">
        <v>1.716711144133658</v>
      </c>
      <c r="E14" s="14">
        <v>2.0769209882119757</v>
      </c>
      <c r="F14" s="21"/>
      <c r="G14" s="21" t="s">
        <v>170</v>
      </c>
      <c r="H14" s="20"/>
      <c r="I14" s="3"/>
    </row>
    <row r="15">
      <c r="C15" s="25"/>
      <c r="D15" s="25"/>
      <c r="F15" s="3"/>
      <c r="G15" s="3"/>
      <c r="H15" s="3"/>
      <c r="I15" s="3"/>
    </row>
    <row r="19">
      <c r="C19" s="23" t="s">
        <v>150</v>
      </c>
      <c r="D19" s="13" t="s">
        <v>151</v>
      </c>
      <c r="E19" s="13" t="s">
        <v>164</v>
      </c>
      <c r="F19" s="13"/>
    </row>
    <row r="20">
      <c r="C20" t="s">
        <v>150</v>
      </c>
      <c r="D20" t="s">
        <v>151</v>
      </c>
      <c r="E20" t="s">
        <v>164</v>
      </c>
    </row>
    <row r="21" ht="14.25" customHeight="true">
      <c r="C21" t="s">
        <v>9</v>
      </c>
      <c r="D21" t="s">
        <v>9</v>
      </c>
      <c r="E21" t="s">
        <v>9</v>
      </c>
    </row>
    <row r="22" ht="14.25" customHeight="true">
      <c r="B22" t="s">
        <v>61</v>
      </c>
      <c r="C22" s="19">
        <v>0.087745223232685826</v>
      </c>
      <c r="D22" s="19">
        <v>0.10309217333282217</v>
      </c>
      <c r="E22" s="19">
        <v>0.11976329294262</v>
      </c>
    </row>
    <row r="23" ht="14.25" customHeight="true">
      <c r="B23" t="s">
        <v>62</v>
      </c>
      <c r="C23" s="19">
        <v>0.0882875641198336</v>
      </c>
      <c r="D23" s="19">
        <v>0.097593564718066045</v>
      </c>
      <c r="E23" s="19">
        <v>0.1785079900871287</v>
      </c>
    </row>
    <row r="24" ht="14.25" customHeight="true">
      <c r="B24" t="s">
        <v>63</v>
      </c>
      <c r="C24" s="19">
        <v>0.04131082501867761</v>
      </c>
      <c r="D24" s="19">
        <v>0.044894911686997593</v>
      </c>
      <c r="E24" s="19">
        <v>0.15453056276912325</v>
      </c>
    </row>
    <row r="25">
      <c r="B25" t="s">
        <v>64</v>
      </c>
      <c r="C25" s="19">
        <v>0.072265008399425484</v>
      </c>
      <c r="D25" s="19">
        <v>0.061518913298975457</v>
      </c>
      <c r="E25" s="19">
        <v>0.21660166504423975</v>
      </c>
    </row>
    <row r="26">
      <c r="B26" t="s">
        <v>59</v>
      </c>
      <c r="C26">
        <v>0.20201988981837624</v>
      </c>
      <c r="D26">
        <v>0.17037139816909169</v>
      </c>
      <c r="E26">
        <v>0.39848951125761112</v>
      </c>
      <c r="G26" s="21" t="s">
        <v>170</v>
      </c>
    </row>
    <row r="30">
      <c r="C30" s="23" t="s">
        <v>161</v>
      </c>
      <c r="D30" s="13"/>
      <c r="E30" s="13"/>
      <c r="F30" s="13"/>
    </row>
    <row r="31">
      <c r="C31" t="s">
        <v>150</v>
      </c>
      <c r="D31" t="s">
        <v>151</v>
      </c>
      <c r="E31" t="s">
        <v>164</v>
      </c>
    </row>
    <row r="32">
      <c r="B32" t="s">
        <v>168</v>
      </c>
      <c r="C32" s="32">
        <v>0.11411485697008658</v>
      </c>
      <c r="D32" s="32">
        <v>0.089996141320724879</v>
      </c>
      <c r="E32" s="32">
        <v>0.54471593702583854</v>
      </c>
    </row>
    <row r="33">
      <c r="B33" t="s">
        <v>162</v>
      </c>
      <c r="C33" s="32">
        <v>0.15026443869660544</v>
      </c>
      <c r="D33" s="32">
        <v>0.082452484663229297</v>
      </c>
      <c r="E33" s="32">
        <v>0.27530932263038205</v>
      </c>
    </row>
    <row r="36">
      <c r="C36" s="13" t="s">
        <v>163</v>
      </c>
      <c r="D36" s="13"/>
      <c r="E36" s="13"/>
      <c r="F36" s="13"/>
    </row>
    <row r="68">
      <c r="H68" s="305" t="e">
        <f>Fish!E22:E25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M24"/>
  <sheetViews>
    <sheetView workbookViewId="0">
      <selection activeCell="F21" sqref="F21"/>
    </sheetView>
  </sheetViews>
  <sheetFormatPr defaultColWidth="9.1796875" defaultRowHeight="14.5"/>
  <cols>
    <col min="1" max="1" width="20" style="5" customWidth="true"/>
    <col min="2" max="2" width="10" style="5" customWidth="true"/>
    <col min="3" max="3" width="16" style="5" customWidth="true"/>
    <col min="4" max="4" width="15.26953125" style="5" customWidth="true"/>
    <col min="5" max="5" width="14.54296875" style="5" customWidth="true"/>
    <col min="6" max="6" width="14.81640625" style="5" customWidth="true"/>
    <col min="7" max="7" width="14.26953125" style="5" customWidth="true"/>
    <col min="8" max="8" width="9.1796875" style="5" customWidth="true"/>
    <col min="9" max="9" width="10" style="5" customWidth="true"/>
    <col min="10" max="10" width="7.81640625" style="5" customWidth="true"/>
    <col min="11" max="11" width="11.54296875" style="5" customWidth="true"/>
    <col min="12" max="12" width="6.81640625" style="5" customWidth="true"/>
    <col min="13" max="13" width="10.7265625" style="5" customWidth="true"/>
    <col min="14" max="14" width="10" style="5" customWidth="true"/>
    <col min="15" max="15" width="7.81640625" style="5" customWidth="true"/>
    <col min="16" max="16" width="12.54296875" style="5" customWidth="true"/>
    <col min="17" max="17" width="9.1796875" style="5" customWidth="true"/>
    <col min="18" max="18" width="11" style="5" customWidth="true"/>
    <col min="19" max="19" width="9.453125" style="5" customWidth="true"/>
    <col min="20" max="20" width="10" style="5" customWidth="true"/>
    <col min="21" max="21" width="12.54296875" style="5" customWidth="true"/>
    <col min="22" max="22" width="8.7265625" style="5" customWidth="true"/>
    <col min="23" max="25" width="9.1796875" style="5"/>
    <col min="26" max="26" width="15.26953125" style="5" customWidth="true"/>
    <col min="27" max="16384" width="9.1796875" style="5"/>
  </cols>
  <sheetData>
    <row r="1">
      <c r="B1" s="23" t="s">
        <v>72</v>
      </c>
      <c r="C1" s="23"/>
      <c r="D1" s="23"/>
      <c r="E1" s="23"/>
      <c r="F1" s="23"/>
    </row>
    <row r="2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</row>
    <row r="3">
      <c r="B3" t="s">
        <v>74</v>
      </c>
      <c r="C3" s="24">
        <v>0</v>
      </c>
      <c r="D3" s="24">
        <v>0</v>
      </c>
      <c r="E3" s="24">
        <v>0</v>
      </c>
      <c r="F3" s="24">
        <v>3.5153961181640625</v>
      </c>
      <c r="G3" s="24">
        <v>0</v>
      </c>
      <c r="H3" s="24"/>
    </row>
    <row r="4">
      <c r="B4" t="s">
        <v>160</v>
      </c>
      <c r="C4">
        <v>1.5509693622589111</v>
      </c>
      <c r="D4">
        <v>1.02196204662323</v>
      </c>
      <c r="E4">
        <v>0.22800178825855255</v>
      </c>
      <c r="F4">
        <v>3.7429747581481934</v>
      </c>
      <c r="G4">
        <v>8.6819246411323547E-2</v>
      </c>
      <c r="H4"/>
    </row>
    <row r="7">
      <c r="B7" s="23" t="s">
        <v>71</v>
      </c>
      <c r="C7" s="23"/>
      <c r="D7" s="23"/>
      <c r="E7" s="23"/>
      <c r="F7" s="23"/>
    </row>
    <row r="8">
      <c r="B8"/>
      <c r="C8" t="s">
        <v>152</v>
      </c>
      <c r="D8" t="s">
        <v>152</v>
      </c>
      <c r="E8" t="s">
        <v>152</v>
      </c>
      <c r="F8" t="s">
        <v>152</v>
      </c>
      <c r="G8" t="s">
        <v>152</v>
      </c>
      <c r="H8" t="s">
        <v>152</v>
      </c>
      <c r="K8" s="26"/>
    </row>
    <row r="9">
      <c r="B9"/>
      <c r="C9" t="s">
        <v>8</v>
      </c>
      <c r="D9" t="s">
        <v>9</v>
      </c>
      <c r="E9" t="s">
        <v>60</v>
      </c>
      <c r="F9" t="s">
        <v>60</v>
      </c>
      <c r="G9" t="s">
        <v>60</v>
      </c>
      <c r="H9" t="s">
        <v>60</v>
      </c>
      <c r="K9" s="26"/>
    </row>
    <row r="10">
      <c r="B10" t="s">
        <v>61</v>
      </c>
      <c r="C10" s="18">
        <v>9.7356770042990676E-2</v>
      </c>
      <c r="D10" s="18">
        <v>4.4205479185325233E-2</v>
      </c>
      <c r="E10" s="25">
        <v>3.1137593480004583E-2</v>
      </c>
      <c r="F10" s="25"/>
      <c r="G10" s="25"/>
      <c r="H10" s="25"/>
      <c r="K10" s="14"/>
      <c r="L10"/>
      <c r="M10" s="16"/>
    </row>
    <row r="11">
      <c r="B11" t="s">
        <v>62</v>
      </c>
      <c r="C11" s="18">
        <v>0.1989675747992834</v>
      </c>
      <c r="D11" s="18">
        <v>9.9290051197500256E-2</v>
      </c>
      <c r="E11" s="25">
        <v>4.9187881200225603E-2</v>
      </c>
      <c r="F11" s="25"/>
      <c r="G11" s="25"/>
      <c r="H11" s="25"/>
      <c r="K11" s="14"/>
      <c r="L11"/>
      <c r="M11" s="16"/>
    </row>
    <row r="12">
      <c r="B12" t="s">
        <v>63</v>
      </c>
      <c r="C12" s="18">
        <v>0.25540457621296753</v>
      </c>
      <c r="D12" s="18">
        <v>6.7566533978513407E-2</v>
      </c>
      <c r="E12" s="25">
        <v>3.39593092126879E-4</v>
      </c>
      <c r="F12" s="25"/>
      <c r="G12" s="25"/>
      <c r="H12" s="25"/>
      <c r="K12" s="14"/>
      <c r="L12"/>
      <c r="M12" s="16"/>
    </row>
    <row r="13">
      <c r="B13" t="s">
        <v>64</v>
      </c>
      <c r="C13" s="18">
        <v>0.44827107894474594</v>
      </c>
      <c r="D13" s="18">
        <v>8.5840441299547016E-2</v>
      </c>
      <c r="E13" s="25">
        <v>1.9345683718173434E-6</v>
      </c>
      <c r="F13" s="25"/>
      <c r="G13" s="25"/>
      <c r="H13" s="25"/>
      <c r="K13" s="14"/>
      <c r="L13"/>
      <c r="M13" s="16"/>
    </row>
    <row r="14">
      <c r="B14" t="s">
        <v>59</v>
      </c>
      <c r="C14" s="18">
        <v>4.0232739082393891</v>
      </c>
      <c r="D14" s="18">
        <v>0.89953018228774628</v>
      </c>
      <c r="E14" s="25">
        <v>3.1184638777047287E-5</v>
      </c>
      <c r="F14" s="25"/>
      <c r="G14" s="25"/>
      <c r="H14" s="25"/>
      <c r="K14" s="14"/>
      <c r="L14"/>
    </row>
    <row r="15">
      <c r="K15" s="26"/>
    </row>
    <row r="19" ht="18.75" customHeight="true">
      <c r="B19"/>
      <c r="C19" s="23" t="s">
        <v>161</v>
      </c>
      <c r="D19" s="13"/>
      <c r="E19" s="13"/>
      <c r="F19" s="13"/>
    </row>
    <row r="20" ht="18.75" customHeight="true">
      <c r="B20"/>
      <c r="C20" t="s">
        <v>150</v>
      </c>
      <c r="D20" t="s">
        <v>151</v>
      </c>
      <c r="E20" t="s">
        <v>164</v>
      </c>
      <c r="F20" t="s">
        <v>152</v>
      </c>
      <c r="G20" t="s">
        <v>153</v>
      </c>
    </row>
    <row r="21" ht="18.75" customHeight="true">
      <c r="B21" t="s">
        <v>175</v>
      </c>
      <c r="C21"/>
      <c r="D21"/>
      <c r="E21"/>
      <c r="F21">
        <v>0.1027066964985659</v>
      </c>
      <c r="G21"/>
    </row>
    <row r="22" ht="18.75" customHeight="true">
      <c r="B22" t="s">
        <v>162</v>
      </c>
      <c r="C22"/>
      <c r="D22"/>
      <c r="E22"/>
      <c r="F22">
        <v>1.4046106199844404E-2</v>
      </c>
      <c r="G22"/>
    </row>
    <row r="23" ht="18.75" customHeight="true"/>
    <row r="24" ht="18.75" customHeight="true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K28"/>
  <sheetViews>
    <sheetView workbookViewId="0">
      <selection activeCell="B20" sqref="B20"/>
    </sheetView>
  </sheetViews>
  <sheetFormatPr defaultRowHeight="14.5"/>
  <cols>
    <col min="1" max="1" width="19" customWidth="true"/>
    <col min="2" max="2" width="15.81640625" customWidth="true"/>
    <col min="3" max="3" width="19.26953125" customWidth="true"/>
    <col min="4" max="4" width="16.7265625" customWidth="true"/>
  </cols>
  <sheetData>
    <row r="2">
      <c r="C2" t="s">
        <v>150</v>
      </c>
      <c r="D2" t="s">
        <v>151</v>
      </c>
      <c r="E2" t="s">
        <v>164</v>
      </c>
      <c r="F2" t="s">
        <v>152</v>
      </c>
      <c r="G2" t="s">
        <v>153</v>
      </c>
      <c r="H2" t="s">
        <v>154</v>
      </c>
    </row>
    <row r="3">
      <c r="B3" t="s">
        <v>110</v>
      </c>
      <c r="C3">
        <v>6.0999999046325684</v>
      </c>
      <c r="D3">
        <v>50.840000152587891</v>
      </c>
      <c r="E3" s="27">
        <v>61.691665649414063</v>
      </c>
      <c r="F3" s="27">
        <v>42.833332061767578</v>
      </c>
      <c r="G3" s="27">
        <v>46.599998474121094</v>
      </c>
      <c r="H3" s="27">
        <v>18.116273880004883</v>
      </c>
    </row>
    <row r="4">
      <c r="B4" t="s">
        <v>69</v>
      </c>
      <c r="D4">
        <v>133.125</v>
      </c>
      <c r="E4">
        <v>10.920000076293945</v>
      </c>
      <c r="F4">
        <v>7.2400002479553223</v>
      </c>
      <c r="G4">
        <v>17.111904144287109</v>
      </c>
      <c r="H4">
        <v>19.261402130126953</v>
      </c>
    </row>
    <row r="5">
      <c r="B5" t="s">
        <v>111</v>
      </c>
      <c r="C5">
        <v>82.587501525878906</v>
      </c>
      <c r="D5">
        <v>145.44892883300781</v>
      </c>
      <c r="E5">
        <v>524.15887451171875</v>
      </c>
      <c r="F5">
        <v>92.422500610351563</v>
      </c>
      <c r="G5">
        <v>82.542884826660156</v>
      </c>
      <c r="H5">
        <v>93.977943420410156</v>
      </c>
    </row>
    <row r="8" ht="29">
      <c r="A8" t="s">
        <v>77</v>
      </c>
      <c r="C8" s="7" t="s">
        <v>67</v>
      </c>
      <c r="D8" s="7" t="s">
        <v>67</v>
      </c>
      <c r="E8" s="7" t="s">
        <v>67</v>
      </c>
      <c r="F8" s="7" t="s">
        <v>69</v>
      </c>
      <c r="G8" s="7" t="s">
        <v>69</v>
      </c>
      <c r="H8" s="7" t="s">
        <v>69</v>
      </c>
      <c r="I8" s="7" t="s">
        <v>70</v>
      </c>
      <c r="J8" s="7" t="s">
        <v>70</v>
      </c>
      <c r="K8" s="7" t="s">
        <v>70</v>
      </c>
    </row>
    <row r="9">
      <c r="C9" t="s">
        <v>68</v>
      </c>
      <c r="D9" t="s">
        <v>9</v>
      </c>
      <c r="E9" t="s">
        <v>60</v>
      </c>
      <c r="F9" t="s">
        <v>68</v>
      </c>
      <c r="G9" t="s">
        <v>9</v>
      </c>
      <c r="H9" t="s">
        <v>60</v>
      </c>
      <c r="I9" t="s">
        <v>68</v>
      </c>
      <c r="J9" t="s">
        <v>9</v>
      </c>
      <c r="K9" t="s">
        <v>60</v>
      </c>
    </row>
    <row r="10">
      <c r="A10" t="s">
        <v>75</v>
      </c>
      <c r="B10" t="s">
        <v>65</v>
      </c>
      <c r="C10" s="18">
        <v>0.29279764256188162</v>
      </c>
      <c r="D10" s="18">
        <v>0.27737123586925644</v>
      </c>
      <c r="E10" s="17">
        <v>0.326208673139816</v>
      </c>
      <c r="F10" s="19">
        <v>0.41139039453927051</v>
      </c>
      <c r="G10" s="19">
        <v>0.26973411122814583</v>
      </c>
      <c r="H10" s="17">
        <v>0.22462831820269957</v>
      </c>
      <c r="I10" s="18">
        <v>0.41457017440794203</v>
      </c>
      <c r="J10" s="18">
        <v>0.20939799735988696</v>
      </c>
      <c r="K10" s="17">
        <v>6.6375721112827385E-2</v>
      </c>
    </row>
    <row r="11">
      <c r="B11" t="s">
        <v>59</v>
      </c>
      <c r="C11" s="14">
        <v>3.7573047666205381</v>
      </c>
      <c r="D11" s="14">
        <v>0.49892791160194294</v>
      </c>
      <c r="E11" s="20">
        <v>1.3380229239171935E-4</v>
      </c>
      <c r="F11" s="21">
        <v>3.5289531599374384</v>
      </c>
      <c r="G11" s="21">
        <v>0.72779529261145504</v>
      </c>
      <c r="H11" s="20">
        <v>1.6740167648320745E-2</v>
      </c>
      <c r="I11" s="14">
        <v>3.5346311552490759</v>
      </c>
      <c r="J11" s="14">
        <v>0.35872622652278674</v>
      </c>
      <c r="K11" s="20">
        <v>6.0673880015572905E-8</v>
      </c>
    </row>
    <row r="12">
      <c r="A12" t="s">
        <v>76</v>
      </c>
      <c r="B12" t="s">
        <v>66</v>
      </c>
      <c r="C12" s="22">
        <f>1-C10</f>
        <v>0.70720235743811832</v>
      </c>
      <c r="D12" s="14"/>
      <c r="E12" s="20"/>
      <c r="F12" s="22">
        <f>1-F10</f>
        <v>0.58860960546072949</v>
      </c>
      <c r="G12" s="21"/>
      <c r="H12" s="20"/>
      <c r="I12" s="22">
        <f>1-I10</f>
        <v>0.58542982559205803</v>
      </c>
      <c r="J12" s="14"/>
      <c r="K12" s="17"/>
    </row>
    <row r="20" ht="29">
      <c r="C20" s="7" t="s">
        <v>172</v>
      </c>
      <c r="D20" s="7" t="s">
        <v>173</v>
      </c>
    </row>
    <row r="21">
      <c r="B21" t="s">
        <v>67</v>
      </c>
      <c r="C21">
        <v>0.38813333282537688</v>
      </c>
      <c r="D21">
        <v>0.38204139885705091</v>
      </c>
    </row>
    <row r="22">
      <c r="B22" t="s">
        <v>69</v>
      </c>
      <c r="C22">
        <v>0.35770878057305439</v>
      </c>
      <c r="D22">
        <v>0.38126708309476026</v>
      </c>
    </row>
    <row r="23">
      <c r="B23" t="s">
        <v>70</v>
      </c>
      <c r="C23">
        <v>0.67806753432247002</v>
      </c>
      <c r="D23">
        <v>0.55383863325815852</v>
      </c>
    </row>
    <row r="25" ht="43.5">
      <c r="C25" s="8" t="s">
        <v>112</v>
      </c>
      <c r="D25" s="7" t="s">
        <v>113</v>
      </c>
    </row>
    <row r="26">
      <c r="B26" t="s">
        <v>67</v>
      </c>
      <c r="C26" s="13">
        <f>C21*(1-D21)</f>
        <v>0.23985033140972059</v>
      </c>
      <c r="D26">
        <f>C21*D21</f>
        <v>0.14828300141565628</v>
      </c>
    </row>
    <row r="27">
      <c r="B27" t="s">
        <v>69</v>
      </c>
      <c r="C27" s="13">
        <f t="shared" ref="C27" si="0">C22*(1-D22)</f>
        <v>0.22132619720658231</v>
      </c>
      <c r="D27">
        <f t="shared" ref="D27:D28" si="1">C22*D22</f>
        <v>0.1363825833664721</v>
      </c>
    </row>
    <row r="28">
      <c r="B28" t="s">
        <v>70</v>
      </c>
      <c r="C28" s="13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4:H5"/>
  <sheetViews>
    <sheetView workbookViewId="0">
      <selection activeCell="C5" sqref="C5"/>
    </sheetView>
  </sheetViews>
  <sheetFormatPr defaultRowHeight="14.5"/>
  <sheetData>
    <row r="4">
      <c r="C4" t="s">
        <v>152</v>
      </c>
      <c r="D4" t="s">
        <v>151</v>
      </c>
      <c r="E4" t="s">
        <v>150</v>
      </c>
      <c r="F4" t="s">
        <v>153</v>
      </c>
      <c r="G4" t="s">
        <v>164</v>
      </c>
      <c r="H4" t="s">
        <v>164</v>
      </c>
    </row>
    <row r="5">
      <c r="B5" t="s">
        <v>155</v>
      </c>
      <c r="C5">
        <v>0.61492538452148438</v>
      </c>
      <c r="D5">
        <v>0.61167001724243164</v>
      </c>
      <c r="E5">
        <v>0.64668768644332886</v>
      </c>
      <c r="F5">
        <v>0.59040588140487671</v>
      </c>
      <c r="G5">
        <v>0.56664431095123291</v>
      </c>
      <c r="H5">
        <v>0.60625737905502319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AllAccounts</vt:lpstr>
      <vt:lpstr>Input</vt:lpstr>
      <vt:lpstr>Demog</vt:lpstr>
      <vt:lpstr>Cons</vt:lpstr>
      <vt:lpstr>Fish</vt:lpstr>
      <vt:lpstr>Crop</vt:lpstr>
      <vt:lpstr>ProdSerRet</vt:lpstr>
      <vt:lpstr>Endow</vt:lpstr>
      <vt:lpstr>Index_div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locadmin</cp:lastModifiedBy>
  <dcterms:created xsi:type="dcterms:W3CDTF">2015-09-23T21:50:44Z</dcterms:created>
  <dcterms:modified xsi:type="dcterms:W3CDTF">2017-06-28T09:05:49Z</dcterms:modified>
</cp:coreProperties>
</file>