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63D41E0F-234E-40D6-9D26-2FC2812156BC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Index_BR" sheetId="1" r:id="rId1"/>
    <sheet name="AllAccounts" sheetId="9" r:id="rId2"/>
    <sheet name="Input_BR" sheetId="4" r:id="rId3"/>
    <sheet name="Aux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4" l="1"/>
  <c r="K18" i="4"/>
  <c r="K17" i="4"/>
  <c r="S12" i="4"/>
  <c r="S11" i="4"/>
  <c r="Q11" i="4"/>
  <c r="H4" i="4" l="1"/>
  <c r="G4" i="4"/>
  <c r="F4" i="4"/>
  <c r="K27" i="4" l="1"/>
  <c r="K21" i="10" l="1"/>
  <c r="I21" i="10" l="1"/>
  <c r="I19" i="10"/>
  <c r="I16" i="10"/>
  <c r="I14" i="10"/>
  <c r="I13" i="10"/>
  <c r="F118" i="4"/>
  <c r="G118" i="4" s="1"/>
  <c r="G3" i="4"/>
  <c r="F3" i="4"/>
  <c r="E19" i="10"/>
  <c r="E18" i="10"/>
  <c r="E14" i="10"/>
  <c r="E12" i="10"/>
  <c r="I12" i="4" l="1"/>
  <c r="H14" i="4" s="1"/>
  <c r="G127" i="4"/>
  <c r="F127" i="4"/>
  <c r="G14" i="4" l="1"/>
  <c r="F14" i="4"/>
  <c r="M14" i="4"/>
</calcChain>
</file>

<file path=xl/sharedStrings.xml><?xml version="1.0" encoding="utf-8"?>
<sst xmlns="http://schemas.openxmlformats.org/spreadsheetml/2006/main" count="463" uniqueCount="130">
  <si>
    <t>All accounts</t>
  </si>
  <si>
    <t>land</t>
  </si>
  <si>
    <t>labor</t>
  </si>
  <si>
    <t>capital</t>
  </si>
  <si>
    <t>input</t>
  </si>
  <si>
    <t>crop</t>
  </si>
  <si>
    <t>live</t>
  </si>
  <si>
    <t>ser</t>
  </si>
  <si>
    <t>hotel</t>
  </si>
  <si>
    <t>outside</t>
  </si>
  <si>
    <t>tourist</t>
  </si>
  <si>
    <t>Variable</t>
  </si>
  <si>
    <t>Commodity</t>
  </si>
  <si>
    <t>Factor</t>
  </si>
  <si>
    <t>Hhobs</t>
  </si>
  <si>
    <t>HHNum</t>
  </si>
  <si>
    <t>Hhsize</t>
  </si>
  <si>
    <t>Hhexp</t>
  </si>
  <si>
    <t>savsh</t>
  </si>
  <si>
    <t>savsh_se</t>
  </si>
  <si>
    <t>Demographics</t>
  </si>
  <si>
    <t>Consumption and Expenditure</t>
  </si>
  <si>
    <t>QP</t>
  </si>
  <si>
    <t>idsh</t>
  </si>
  <si>
    <t>fshare</t>
  </si>
  <si>
    <t>fshare_se</t>
  </si>
  <si>
    <t>endow</t>
  </si>
  <si>
    <t>Production</t>
  </si>
  <si>
    <t>ZOIendow</t>
  </si>
  <si>
    <t>ROCendow</t>
  </si>
  <si>
    <t>ROWendow</t>
  </si>
  <si>
    <t>revsh_zoi</t>
  </si>
  <si>
    <t>revsh_row</t>
  </si>
  <si>
    <t>Endowments</t>
  </si>
  <si>
    <t>Trade</t>
  </si>
  <si>
    <t>Tourists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</si>
  <si>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</si>
  <si>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</si>
  <si>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</si>
  <si>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</si>
  <si>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</si>
  <si>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</si>
  <si>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</si>
  <si>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</si>
  <si>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</si>
  <si>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</si>
  <si>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</si>
  <si>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</si>
  <si>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par</t>
  </si>
  <si>
    <t>alldata</t>
  </si>
  <si>
    <t>retail</t>
  </si>
  <si>
    <t>eshare</t>
  </si>
  <si>
    <t>eshare_se</t>
  </si>
  <si>
    <t>emin</t>
  </si>
  <si>
    <t>Com2</t>
  </si>
  <si>
    <t>Land</t>
  </si>
  <si>
    <t>Labor</t>
  </si>
  <si>
    <t>Capital</t>
  </si>
  <si>
    <t>Input</t>
  </si>
  <si>
    <t>AllAccounts!B2</t>
  </si>
  <si>
    <t>transfoutsh</t>
  </si>
  <si>
    <t>transfoutsh_se</t>
  </si>
  <si>
    <t>transfinsh</t>
  </si>
  <si>
    <t>transfinsh_se</t>
  </si>
  <si>
    <t>exproZAM</t>
  </si>
  <si>
    <t>remits</t>
  </si>
  <si>
    <t>NONSCtransfers</t>
  </si>
  <si>
    <t>Hhinc</t>
  </si>
  <si>
    <t>revsh_vil</t>
  </si>
  <si>
    <t>other</t>
  </si>
  <si>
    <t>wrkagepop</t>
  </si>
  <si>
    <t>pshift</t>
  </si>
  <si>
    <t>pshift_se</t>
  </si>
  <si>
    <t>fish</t>
  </si>
  <si>
    <t>poor</t>
  </si>
  <si>
    <t>rich</t>
  </si>
  <si>
    <t>Poor</t>
  </si>
  <si>
    <t>Non-poor</t>
  </si>
  <si>
    <t>Input_BR!B3</t>
  </si>
  <si>
    <t>Input_BR!F2</t>
  </si>
  <si>
    <t>Input_BR!C2:C300</t>
  </si>
  <si>
    <t>Input_BR!E2:E300</t>
  </si>
  <si>
    <t>Input_BR!B2</t>
  </si>
  <si>
    <t>&lt;- annual, pctrimmmed p(2 98)</t>
  </si>
  <si>
    <t>&lt;- SE for "outside" is computed via remainder for the poor</t>
  </si>
  <si>
    <t>&lt;- annual, 5-95% PC trimmed</t>
  </si>
  <si>
    <t>&lt;-QP is small, I'll have to dig into it.</t>
  </si>
  <si>
    <t>OLS eshares</t>
  </si>
  <si>
    <t>Agg</t>
  </si>
  <si>
    <t>NP</t>
  </si>
  <si>
    <t>&lt;- using v3 poverty (to ensure poor sample size, 1.9usd + 10%)</t>
  </si>
  <si>
    <t>&lt;- using v3 poverty</t>
  </si>
  <si>
    <t>&lt;- fishing model using CRS cobb-douglas</t>
  </si>
  <si>
    <t>tourist spending (avg)</t>
  </si>
  <si>
    <t>Population (including rural areas)</t>
  </si>
  <si>
    <t>Prado</t>
  </si>
  <si>
    <t>Alcobaca</t>
  </si>
  <si>
    <t>Caravelas</t>
  </si>
  <si>
    <t>Nova Vicosa</t>
  </si>
  <si>
    <t>Teixeira de Freitas</t>
  </si>
  <si>
    <t>Itamaraju</t>
  </si>
  <si>
    <t>Mucuri</t>
  </si>
  <si>
    <t>Total</t>
  </si>
  <si>
    <t>Avg HH size</t>
  </si>
  <si>
    <t>Total HH #</t>
  </si>
  <si>
    <t>% poor</t>
  </si>
  <si>
    <t>from data -&gt;</t>
  </si>
  <si>
    <t>PoorHH</t>
  </si>
  <si>
    <t>NonpoorHH</t>
  </si>
  <si>
    <t>HH numbers</t>
  </si>
  <si>
    <t>Tourist numbers</t>
  </si>
  <si>
    <t>Corumbau</t>
  </si>
  <si>
    <t>cumuruxatiba</t>
  </si>
  <si>
    <t>Guaratiba</t>
  </si>
  <si>
    <t>Muruci</t>
  </si>
  <si>
    <t>number in survey area</t>
  </si>
  <si>
    <t>%in survey area</t>
  </si>
  <si>
    <t>Tourists to Bahia</t>
  </si>
  <si>
    <t>Tourists to survey area</t>
  </si>
  <si>
    <t>Tourist groups to survey area</t>
  </si>
  <si>
    <t>&lt;-</t>
  </si>
  <si>
    <t>NOTE:</t>
  </si>
  <si>
    <t>All tourist information is by GROUP</t>
  </si>
  <si>
    <t>Divided by 1/10</t>
  </si>
  <si>
    <t>Original Fish Ses...model doesn't converge. Too high</t>
  </si>
  <si>
    <t>Method 2 (historical data + trend)</t>
  </si>
  <si>
    <t>per-person-per day exp</t>
  </si>
  <si>
    <t>avg#days</t>
  </si>
  <si>
    <t>avg group size</t>
  </si>
  <si>
    <t>total per group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</si>
</sst>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2" fillId="0" borderId="10" xfId="0" applyNumberFormat="1" applyFont="1" applyFill="1" applyBorder="1" applyAlignment="1">
      <alignment horizontal="right" vertical="center"/>
    </xf>
    <xf numFmtId="164" fontId="2" fillId="0" borderId="5" xfId="0" applyNumberFormat="1" applyFont="1" applyFill="1" applyBorder="1" applyAlignment="1">
      <alignment horizontal="right" vertical="center"/>
    </xf>
    <xf numFmtId="164" fontId="2" fillId="0" borderId="35" xfId="0" applyNumberFormat="1" applyFont="1" applyFill="1" applyBorder="1" applyAlignment="1">
      <alignment horizontal="right" vertical="center"/>
    </xf>
    <xf numFmtId="0" fontId="2" fillId="0" borderId="0" xfId="0" applyFont="1" applyFill="1"/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35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3" xfId="0" applyFont="1" applyFill="1" applyBorder="1"/>
    <xf numFmtId="0" fontId="2" fillId="0" borderId="23" xfId="0" applyFont="1" applyFill="1" applyBorder="1"/>
    <xf numFmtId="0" fontId="2" fillId="0" borderId="24" xfId="0" applyFont="1" applyFill="1" applyBorder="1"/>
    <xf numFmtId="164" fontId="2" fillId="0" borderId="26" xfId="0" applyNumberFormat="1" applyFont="1" applyFill="1" applyBorder="1" applyAlignment="1">
      <alignment horizontal="right" vertical="center"/>
    </xf>
    <xf numFmtId="0" fontId="2" fillId="0" borderId="4" xfId="0" applyFont="1" applyFill="1" applyBorder="1"/>
    <xf numFmtId="0" fontId="2" fillId="0" borderId="5" xfId="0" applyFont="1" applyFill="1" applyBorder="1"/>
    <xf numFmtId="164" fontId="2" fillId="0" borderId="16" xfId="0" applyNumberFormat="1" applyFont="1" applyFill="1" applyBorder="1" applyAlignment="1">
      <alignment horizontal="right" vertical="center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164" fontId="2" fillId="0" borderId="18" xfId="0" applyNumberFormat="1" applyFont="1" applyFill="1" applyBorder="1" applyAlignment="1">
      <alignment horizontal="right" vertical="center"/>
    </xf>
    <xf numFmtId="164" fontId="2" fillId="0" borderId="19" xfId="0" applyNumberFormat="1" applyFont="1" applyFill="1" applyBorder="1" applyAlignment="1">
      <alignment horizontal="right" vertical="center"/>
    </xf>
    <xf numFmtId="164" fontId="2" fillId="0" borderId="3" xfId="0" applyNumberFormat="1" applyFont="1" applyFill="1" applyBorder="1" applyAlignment="1">
      <alignment horizontal="right" vertical="center"/>
    </xf>
    <xf numFmtId="164" fontId="2" fillId="0" borderId="9" xfId="0" applyNumberFormat="1" applyFont="1" applyFill="1" applyBorder="1" applyAlignment="1">
      <alignment horizontal="right" vertical="center"/>
    </xf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8" xfId="0" applyNumberFormat="1" applyFont="1" applyFill="1" applyBorder="1" applyAlignment="1">
      <alignment horizontal="right" vertical="center"/>
    </xf>
    <xf numFmtId="164" fontId="2" fillId="0" borderId="11" xfId="0" applyNumberFormat="1" applyFont="1" applyFill="1" applyBorder="1" applyAlignment="1">
      <alignment horizontal="right" vertical="center"/>
    </xf>
    <xf numFmtId="164" fontId="2" fillId="0" borderId="20" xfId="0" applyNumberFormat="1" applyFont="1" applyFill="1" applyBorder="1" applyAlignment="1">
      <alignment horizontal="right" vertical="center"/>
    </xf>
    <xf numFmtId="0" fontId="2" fillId="0" borderId="35" xfId="0" applyFont="1" applyFill="1" applyBorder="1"/>
    <xf numFmtId="0" fontId="2" fillId="0" borderId="32" xfId="0" applyFont="1" applyFill="1" applyBorder="1"/>
    <xf numFmtId="164" fontId="2" fillId="0" borderId="30" xfId="0" applyNumberFormat="1" applyFont="1" applyFill="1" applyBorder="1" applyAlignment="1">
      <alignment horizontal="right" vertical="center"/>
    </xf>
    <xf numFmtId="164" fontId="2" fillId="0" borderId="18" xfId="0" applyNumberFormat="1" applyFont="1" applyFill="1" applyBorder="1" applyAlignment="1">
      <alignment horizontal="right"/>
    </xf>
    <xf numFmtId="164" fontId="2" fillId="0" borderId="19" xfId="0" applyNumberFormat="1" applyFont="1" applyFill="1" applyBorder="1" applyAlignment="1">
      <alignment horizontal="right"/>
    </xf>
    <xf numFmtId="164" fontId="2" fillId="0" borderId="20" xfId="0" applyNumberFormat="1" applyFont="1" applyFill="1" applyBorder="1" applyAlignment="1">
      <alignment horizontal="right"/>
    </xf>
    <xf numFmtId="164" fontId="2" fillId="0" borderId="37" xfId="0" applyNumberFormat="1" applyFont="1" applyFill="1" applyBorder="1" applyAlignment="1">
      <alignment horizontal="right" vertical="center"/>
    </xf>
    <xf numFmtId="164" fontId="2" fillId="0" borderId="29" xfId="0" applyNumberFormat="1" applyFont="1" applyFill="1" applyBorder="1" applyAlignment="1">
      <alignment horizontal="right" vertical="center"/>
    </xf>
    <xf numFmtId="164" fontId="2" fillId="0" borderId="14" xfId="0" applyNumberFormat="1" applyFont="1" applyFill="1" applyBorder="1" applyAlignment="1">
      <alignment horizontal="right" vertical="center"/>
    </xf>
    <xf numFmtId="164" fontId="2" fillId="0" borderId="25" xfId="0" applyNumberFormat="1" applyFont="1" applyFill="1" applyBorder="1" applyAlignment="1">
      <alignment horizontal="right" vertical="center"/>
    </xf>
    <xf numFmtId="164" fontId="2" fillId="0" borderId="36" xfId="0" applyNumberFormat="1" applyFont="1" applyFill="1" applyBorder="1" applyAlignment="1">
      <alignment horizontal="right" vertical="center"/>
    </xf>
    <xf numFmtId="0" fontId="2" fillId="0" borderId="38" xfId="0" applyFont="1" applyFill="1" applyBorder="1"/>
    <xf numFmtId="164" fontId="2" fillId="0" borderId="38" xfId="0" applyNumberFormat="1" applyFont="1" applyFill="1" applyBorder="1" applyAlignment="1">
      <alignment horizontal="right" vertical="center"/>
    </xf>
    <xf numFmtId="164" fontId="2" fillId="0" borderId="16" xfId="0" applyNumberFormat="1" applyFont="1" applyFill="1" applyBorder="1"/>
    <xf numFmtId="0" fontId="5" fillId="0" borderId="0" xfId="0" applyFont="1" applyFill="1"/>
    <xf numFmtId="0" fontId="5" fillId="2" borderId="0" xfId="0" applyFont="1" applyFill="1"/>
    <xf numFmtId="164" fontId="2" fillId="0" borderId="0" xfId="0" applyNumberFormat="1" applyFont="1" applyFill="1"/>
    <xf numFmtId="164" fontId="2" fillId="0" borderId="0" xfId="0" applyNumberFormat="1" applyFont="1" applyFill="1" applyBorder="1" applyAlignment="1">
      <alignment horizontal="right" vertical="center"/>
    </xf>
    <xf numFmtId="165" fontId="6" fillId="0" borderId="10" xfId="0" applyNumberFormat="1" applyFont="1" applyFill="1" applyBorder="1" applyAlignment="1">
      <alignment horizontal="right" vertical="center"/>
    </xf>
    <xf numFmtId="165" fontId="6" fillId="0" borderId="10" xfId="0" applyNumberFormat="1" applyFont="1" applyFill="1" applyBorder="1"/>
    <xf numFmtId="165" fontId="6" fillId="0" borderId="5" xfId="0" applyNumberFormat="1" applyFont="1" applyBorder="1"/>
    <xf numFmtId="165" fontId="6" fillId="0" borderId="5" xfId="0" applyNumberFormat="1" applyFont="1" applyFill="1" applyBorder="1" applyAlignment="1">
      <alignment horizontal="right" vertical="center"/>
    </xf>
    <xf numFmtId="165" fontId="6" fillId="0" borderId="8" xfId="0" applyNumberFormat="1" applyFont="1" applyFill="1" applyBorder="1"/>
    <xf numFmtId="0" fontId="0" fillId="2" borderId="0" xfId="0" applyFill="1"/>
    <xf numFmtId="0" fontId="2" fillId="2" borderId="0" xfId="0" applyFont="1" applyFill="1" applyAlignment="1">
      <alignment wrapText="1"/>
    </xf>
    <xf numFmtId="164" fontId="2" fillId="3" borderId="9" xfId="0" applyNumberFormat="1" applyFont="1" applyFill="1" applyBorder="1" applyAlignment="1">
      <alignment horizontal="right" vertical="center"/>
    </xf>
    <xf numFmtId="164" fontId="2" fillId="3" borderId="3" xfId="0" applyNumberFormat="1" applyFont="1" applyFill="1" applyBorder="1" applyAlignment="1">
      <alignment horizontal="right" vertical="center"/>
    </xf>
    <xf numFmtId="0" fontId="5" fillId="0" borderId="4" xfId="0" applyFont="1" applyFill="1" applyBorder="1"/>
    <xf numFmtId="0" fontId="5" fillId="0" borderId="0" xfId="0" applyFont="1" applyFill="1" applyBorder="1"/>
    <xf numFmtId="164" fontId="5" fillId="0" borderId="10" xfId="0" applyNumberFormat="1" applyFont="1" applyFill="1" applyBorder="1" applyAlignment="1">
      <alignment horizontal="right" vertical="center"/>
    </xf>
    <xf numFmtId="164" fontId="5" fillId="0" borderId="11" xfId="0" applyNumberFormat="1" applyFont="1" applyFill="1" applyBorder="1" applyAlignment="1">
      <alignment horizontal="right" vertical="center"/>
    </xf>
    <xf numFmtId="0" fontId="2" fillId="2" borderId="0" xfId="0" applyFont="1" applyFill="1"/>
    <xf numFmtId="1" fontId="5" fillId="0" borderId="19" xfId="0" applyNumberFormat="1" applyFont="1" applyFill="1" applyBorder="1" applyAlignment="1">
      <alignment horizontal="right" vertical="center"/>
    </xf>
    <xf numFmtId="164" fontId="5" fillId="0" borderId="30" xfId="0" applyNumberFormat="1" applyFont="1" applyFill="1" applyBorder="1" applyAlignment="1">
      <alignment horizontal="right" vertical="center"/>
    </xf>
    <xf numFmtId="164" fontId="5" fillId="0" borderId="29" xfId="0" applyNumberFormat="1" applyFont="1" applyFill="1" applyBorder="1" applyAlignment="1">
      <alignment horizontal="right" vertical="center"/>
    </xf>
    <xf numFmtId="164" fontId="5" fillId="3" borderId="10" xfId="0" applyNumberFormat="1" applyFont="1" applyFill="1" applyBorder="1" applyAlignment="1">
      <alignment horizontal="right" vertical="center"/>
    </xf>
    <xf numFmtId="164" fontId="5" fillId="3" borderId="9" xfId="0" applyNumberFormat="1" applyFont="1" applyFill="1" applyBorder="1" applyAlignment="1">
      <alignment horizontal="right" vertical="center"/>
    </xf>
    <xf numFmtId="164" fontId="5" fillId="0" borderId="9" xfId="0" applyNumberFormat="1" applyFont="1" applyFill="1" applyBorder="1" applyAlignment="1">
      <alignment horizontal="right" vertical="center"/>
    </xf>
    <xf numFmtId="164" fontId="5" fillId="3" borderId="11" xfId="0" applyNumberFormat="1" applyFont="1" applyFill="1" applyBorder="1" applyAlignment="1">
      <alignment horizontal="right" vertical="center"/>
    </xf>
    <xf numFmtId="0" fontId="2" fillId="2" borderId="36" xfId="0" applyFont="1" applyFill="1" applyBorder="1"/>
    <xf numFmtId="0" fontId="4" fillId="0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horizontal="center" vertical="top" wrapText="1"/>
    </xf>
    <xf numFmtId="0" fontId="3" fillId="0" borderId="34" xfId="0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center" vertical="top" wrapText="1"/>
    </xf>
    <xf numFmtId="0" fontId="3" fillId="0" borderId="28" xfId="0" applyFont="1" applyFill="1" applyBorder="1" applyAlignment="1">
      <alignment horizontal="center" vertical="top" wrapText="1"/>
    </xf>
    <xf numFmtId="0" fontId="3" fillId="0" borderId="17" xfId="0" applyFont="1" applyFill="1" applyBorder="1" applyAlignment="1">
      <alignment horizontal="center" vertical="top" wrapText="1"/>
    </xf>
    <xf numFmtId="0" fontId="3" fillId="0" borderId="33" xfId="0" applyFont="1" applyFill="1" applyBorder="1" applyAlignment="1">
      <alignment horizontal="center" vertical="top" wrapText="1"/>
    </xf>
    <xf numFmtId="0" fontId="3" fillId="0" borderId="27" xfId="0" applyFont="1" applyFill="1" applyBorder="1" applyAlignment="1">
      <alignment horizontal="center" vertical="top" wrapText="1"/>
    </xf>
    <xf numFmtId="0" fontId="3" fillId="0" borderId="22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2" sqref="C12"/>
    </sheetView>
  </sheetViews>
  <sheetFormatPr defaultRowHeight="14.5" x14ac:dyDescent="0.35"/>
  <cols>
    <col min="1" max="1" width="11.26953125" customWidth="1"/>
    <col min="2" max="2" width="12.54296875" customWidth="1"/>
    <col min="3" max="3" width="14.7265625" customWidth="1"/>
    <col min="4" max="4" width="15" customWidth="1"/>
    <col min="5" max="5" width="17.7265625" customWidth="1"/>
  </cols>
  <sheetData>
    <row r="1" spans="1:5" x14ac:dyDescent="0.35">
      <c r="A1" s="1" t="s">
        <v>36</v>
      </c>
      <c r="B1" s="1" t="s">
        <v>37</v>
      </c>
      <c r="C1" s="1" t="s">
        <v>38</v>
      </c>
      <c r="D1" s="1" t="s">
        <v>39</v>
      </c>
      <c r="E1" s="1"/>
    </row>
    <row r="2" spans="1:5" x14ac:dyDescent="0.35">
      <c r="A2" s="1"/>
      <c r="B2" s="1"/>
      <c r="C2" s="1"/>
      <c r="D2" s="1" t="s">
        <v>40</v>
      </c>
      <c r="E2" s="1" t="s">
        <v>41</v>
      </c>
    </row>
    <row r="3" spans="1:5" x14ac:dyDescent="0.35">
      <c r="A3" s="1" t="s">
        <v>42</v>
      </c>
      <c r="B3" s="1" t="s">
        <v>43</v>
      </c>
      <c r="C3" s="1" t="s">
        <v>59</v>
      </c>
      <c r="D3" s="1">
        <v>1</v>
      </c>
      <c r="E3" s="1"/>
    </row>
    <row r="4" spans="1:5" x14ac:dyDescent="0.35">
      <c r="A4" s="1" t="s">
        <v>42</v>
      </c>
      <c r="B4" s="1" t="s">
        <v>44</v>
      </c>
      <c r="C4" s="1" t="s">
        <v>78</v>
      </c>
      <c r="D4" s="1">
        <v>1</v>
      </c>
      <c r="E4" s="1"/>
    </row>
    <row r="5" spans="1:5" x14ac:dyDescent="0.35">
      <c r="A5" s="1" t="s">
        <v>42</v>
      </c>
      <c r="B5" s="1" t="s">
        <v>45</v>
      </c>
      <c r="C5" s="1" t="s">
        <v>79</v>
      </c>
      <c r="D5" s="1"/>
      <c r="E5" s="1">
        <v>1</v>
      </c>
    </row>
    <row r="6" spans="1:5" x14ac:dyDescent="0.35">
      <c r="A6" s="1" t="s">
        <v>42</v>
      </c>
      <c r="B6" s="1" t="s">
        <v>46</v>
      </c>
      <c r="C6" s="1" t="s">
        <v>80</v>
      </c>
      <c r="D6" s="1">
        <v>1</v>
      </c>
      <c r="E6" s="1"/>
    </row>
    <row r="7" spans="1:5" x14ac:dyDescent="0.35">
      <c r="A7" s="1" t="s">
        <v>42</v>
      </c>
      <c r="B7" s="1" t="s">
        <v>47</v>
      </c>
      <c r="C7" s="1" t="s">
        <v>81</v>
      </c>
      <c r="D7" s="1">
        <v>1</v>
      </c>
      <c r="E7" s="1"/>
    </row>
    <row r="8" spans="1:5" x14ac:dyDescent="0.35">
      <c r="A8" s="1" t="s">
        <v>48</v>
      </c>
      <c r="B8" s="1" t="s">
        <v>49</v>
      </c>
      <c r="C8" s="1" t="s">
        <v>82</v>
      </c>
      <c r="D8" s="1">
        <v>4</v>
      </c>
      <c r="E8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5"/>
  <sheetViews>
    <sheetView workbookViewId="0">
      <selection activeCell="B15" sqref="B15"/>
    </sheetView>
  </sheetViews>
  <sheetFormatPr defaultColWidth="9.1796875" defaultRowHeight="13" x14ac:dyDescent="0.3"/>
  <cols>
    <col min="1" max="1" width="9.1796875" style="3"/>
    <col min="2" max="2" width="11.54296875" style="3" bestFit="1" customWidth="1"/>
    <col min="3" max="16384" width="9.1796875" style="3"/>
  </cols>
  <sheetData>
    <row r="1" spans="2:2" x14ac:dyDescent="0.3">
      <c r="B1" s="3" t="s">
        <v>0</v>
      </c>
    </row>
    <row r="2" spans="2:2" x14ac:dyDescent="0.3">
      <c r="B2" s="4" t="s">
        <v>55</v>
      </c>
    </row>
    <row r="3" spans="2:2" x14ac:dyDescent="0.3">
      <c r="B3" s="4" t="s">
        <v>56</v>
      </c>
    </row>
    <row r="4" spans="2:2" x14ac:dyDescent="0.3">
      <c r="B4" s="4" t="s">
        <v>57</v>
      </c>
    </row>
    <row r="5" spans="2:2" x14ac:dyDescent="0.3">
      <c r="B5" s="4" t="s">
        <v>58</v>
      </c>
    </row>
    <row r="6" spans="2:2" x14ac:dyDescent="0.3">
      <c r="B6" s="4" t="s">
        <v>5</v>
      </c>
    </row>
    <row r="7" spans="2:2" x14ac:dyDescent="0.3">
      <c r="B7" s="4" t="s">
        <v>6</v>
      </c>
    </row>
    <row r="8" spans="2:2" x14ac:dyDescent="0.3">
      <c r="B8" s="4" t="s">
        <v>73</v>
      </c>
    </row>
    <row r="9" spans="2:2" x14ac:dyDescent="0.3">
      <c r="B9" s="4" t="s">
        <v>50</v>
      </c>
    </row>
    <row r="10" spans="2:2" x14ac:dyDescent="0.3">
      <c r="B10" s="4" t="s">
        <v>7</v>
      </c>
    </row>
    <row r="11" spans="2:2" x14ac:dyDescent="0.3">
      <c r="B11" s="4" t="s">
        <v>8</v>
      </c>
    </row>
    <row r="12" spans="2:2" x14ac:dyDescent="0.3">
      <c r="B12" s="4" t="s">
        <v>9</v>
      </c>
    </row>
    <row r="13" spans="2:2" x14ac:dyDescent="0.3">
      <c r="B13" s="5" t="s">
        <v>74</v>
      </c>
    </row>
    <row r="14" spans="2:2" x14ac:dyDescent="0.3">
      <c r="B14" s="5" t="s">
        <v>75</v>
      </c>
    </row>
    <row r="15" spans="2:2" x14ac:dyDescent="0.3">
      <c r="B15" s="5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6"/>
  <sheetViews>
    <sheetView tabSelected="1" workbookViewId="0">
      <pane xSplit="5" ySplit="2" topLeftCell="F3" activePane="bottomRight" state="frozen"/>
      <selection pane="topRight" activeCell="F1" sqref="F1"/>
      <selection pane="bottomLeft" activeCell="A5" sqref="A5"/>
      <selection pane="bottomRight" activeCell="K19" sqref="K19"/>
    </sheetView>
  </sheetViews>
  <sheetFormatPr defaultColWidth="9.1796875" defaultRowHeight="13" x14ac:dyDescent="0.3"/>
  <cols>
    <col min="1" max="1" width="12.54296875" style="2" customWidth="1"/>
    <col min="2" max="2" width="13.54296875" style="9" bestFit="1" customWidth="1"/>
    <col min="3" max="3" width="11.26953125" style="9" bestFit="1" customWidth="1"/>
    <col min="4" max="4" width="9.1796875" style="9"/>
    <col min="5" max="5" width="16.54296875" style="9" customWidth="1"/>
    <col min="6" max="6" width="16.1796875" style="9" customWidth="1"/>
    <col min="7" max="7" width="15.81640625" style="9" customWidth="1"/>
    <col min="8" max="8" width="13.81640625" style="9" customWidth="1"/>
    <col min="9" max="10" width="9.1796875" style="9"/>
    <col min="11" max="11" width="22.26953125" style="9" customWidth="1"/>
    <col min="12" max="16384" width="9.1796875" style="9"/>
  </cols>
  <sheetData>
    <row r="1" spans="1:19" s="15" customFormat="1" ht="25.5" customHeight="1" x14ac:dyDescent="0.3">
      <c r="A1" s="10"/>
      <c r="B1" s="11" t="s">
        <v>11</v>
      </c>
      <c r="C1" s="11" t="s">
        <v>12</v>
      </c>
      <c r="D1" s="11" t="s">
        <v>54</v>
      </c>
      <c r="E1" s="11" t="s">
        <v>13</v>
      </c>
      <c r="F1" s="12" t="s">
        <v>76</v>
      </c>
      <c r="G1" s="13" t="s">
        <v>77</v>
      </c>
      <c r="H1" s="14" t="s">
        <v>35</v>
      </c>
      <c r="I1" s="15" t="s">
        <v>120</v>
      </c>
      <c r="J1" s="15" t="s">
        <v>121</v>
      </c>
      <c r="K1" s="65" t="s">
        <v>122</v>
      </c>
    </row>
    <row r="2" spans="1:19" ht="13.5" thickBot="1" x14ac:dyDescent="0.35">
      <c r="A2" s="16"/>
      <c r="B2" s="17"/>
      <c r="C2" s="17"/>
      <c r="D2" s="17"/>
      <c r="E2" s="17"/>
      <c r="F2" s="18" t="s">
        <v>74</v>
      </c>
      <c r="G2" s="19" t="s">
        <v>75</v>
      </c>
      <c r="H2" s="20" t="s">
        <v>10</v>
      </c>
    </row>
    <row r="3" spans="1:19" x14ac:dyDescent="0.3">
      <c r="A3" s="87" t="s">
        <v>20</v>
      </c>
      <c r="B3" s="21" t="s">
        <v>14</v>
      </c>
      <c r="C3" s="21"/>
      <c r="D3" s="21"/>
      <c r="E3" s="21"/>
      <c r="F3" s="48">
        <f>590*0.1355932</f>
        <v>79.999988000000002</v>
      </c>
      <c r="G3" s="48">
        <f>590*(1-0.1355932)</f>
        <v>510.00001200000003</v>
      </c>
      <c r="H3" s="74">
        <v>501</v>
      </c>
    </row>
    <row r="4" spans="1:19" ht="14.5" x14ac:dyDescent="0.35">
      <c r="A4" s="88"/>
      <c r="B4" s="3" t="s">
        <v>15</v>
      </c>
      <c r="C4" s="3"/>
      <c r="D4" s="3"/>
      <c r="E4" s="3"/>
      <c r="F4" s="9">
        <f>O4/1000</f>
        <v>14.770854512271377</v>
      </c>
      <c r="G4" s="9">
        <f>P4/1000</f>
        <v>94.164213855990297</v>
      </c>
      <c r="H4" s="9">
        <f>Q4/1000</f>
        <v>431.96872852233673</v>
      </c>
      <c r="J4" s="9" t="s">
        <v>93</v>
      </c>
      <c r="L4" s="9">
        <v>2022</v>
      </c>
      <c r="O4">
        <v>14770.854512271377</v>
      </c>
      <c r="P4" s="6">
        <v>94164.213855990296</v>
      </c>
      <c r="Q4" s="73">
        <v>431968.72852233675</v>
      </c>
    </row>
    <row r="5" spans="1:19" x14ac:dyDescent="0.3">
      <c r="A5" s="88"/>
      <c r="B5" s="3" t="s">
        <v>16</v>
      </c>
      <c r="C5" s="3"/>
      <c r="D5" s="3"/>
      <c r="E5" s="3"/>
      <c r="F5" s="6">
        <v>4.2</v>
      </c>
      <c r="G5" s="6">
        <v>3.44</v>
      </c>
      <c r="H5" s="32">
        <v>2.91</v>
      </c>
    </row>
    <row r="6" spans="1:19" x14ac:dyDescent="0.3">
      <c r="A6" s="89"/>
      <c r="B6" s="3" t="s">
        <v>67</v>
      </c>
      <c r="C6" s="3"/>
      <c r="D6" s="3"/>
      <c r="E6" s="3"/>
      <c r="F6" s="6"/>
      <c r="G6" s="6"/>
      <c r="H6" s="32"/>
      <c r="L6" s="81" t="s">
        <v>87</v>
      </c>
      <c r="M6" s="81"/>
      <c r="N6" s="81"/>
    </row>
    <row r="7" spans="1:19" ht="13.5" thickBot="1" x14ac:dyDescent="0.35">
      <c r="A7" s="90"/>
      <c r="B7" s="22" t="s">
        <v>17</v>
      </c>
      <c r="C7" s="23"/>
      <c r="D7" s="23"/>
      <c r="E7" s="23"/>
      <c r="F7" s="50">
        <v>10510.57</v>
      </c>
      <c r="G7" s="50">
        <v>28937.07</v>
      </c>
      <c r="H7" s="80">
        <v>2362.92</v>
      </c>
      <c r="I7" s="9" t="s">
        <v>85</v>
      </c>
      <c r="L7" s="9" t="s">
        <v>88</v>
      </c>
      <c r="M7" s="9" t="s">
        <v>76</v>
      </c>
      <c r="N7" s="9" t="s">
        <v>89</v>
      </c>
    </row>
    <row r="8" spans="1:19" ht="12.75" customHeight="1" x14ac:dyDescent="0.3">
      <c r="A8" s="82" t="s">
        <v>21</v>
      </c>
      <c r="B8" s="42" t="s">
        <v>51</v>
      </c>
      <c r="C8" s="21" t="s">
        <v>5</v>
      </c>
      <c r="D8" s="21"/>
      <c r="E8" s="52"/>
      <c r="F8" s="53">
        <v>7.5362799999999994E-2</v>
      </c>
      <c r="G8" s="48">
        <v>3.0061000000000001E-2</v>
      </c>
      <c r="H8" s="49">
        <v>6.7909999999999997E-4</v>
      </c>
      <c r="I8" s="9" t="s">
        <v>90</v>
      </c>
      <c r="L8" s="9">
        <v>4.2992700000000002E-2</v>
      </c>
      <c r="M8" s="9">
        <v>7.3193900000000006E-2</v>
      </c>
      <c r="N8" s="9">
        <v>4.0188599999999998E-2</v>
      </c>
    </row>
    <row r="9" spans="1:19" ht="12.75" customHeight="1" x14ac:dyDescent="0.3">
      <c r="A9" s="83"/>
      <c r="B9" s="25" t="s">
        <v>51</v>
      </c>
      <c r="C9" s="3" t="s">
        <v>6</v>
      </c>
      <c r="D9" s="3"/>
      <c r="E9" s="26"/>
      <c r="F9" s="7">
        <v>6.1957199999999997E-2</v>
      </c>
      <c r="G9" s="6">
        <v>5.0437099999999999E-2</v>
      </c>
      <c r="H9" s="27">
        <v>0</v>
      </c>
      <c r="L9" s="9">
        <v>5.9613800000000002E-2</v>
      </c>
      <c r="M9" s="9">
        <v>7.1865499999999999E-2</v>
      </c>
      <c r="N9" s="9">
        <v>5.3620599999999997E-2</v>
      </c>
    </row>
    <row r="10" spans="1:19" ht="12.75" customHeight="1" x14ac:dyDescent="0.3">
      <c r="A10" s="83"/>
      <c r="B10" s="25" t="s">
        <v>51</v>
      </c>
      <c r="C10" s="3" t="s">
        <v>73</v>
      </c>
      <c r="D10" s="3"/>
      <c r="E10" s="26"/>
      <c r="F10" s="7">
        <v>3.3401500000000001E-2</v>
      </c>
      <c r="G10" s="6">
        <v>2.5464799999999999E-2</v>
      </c>
      <c r="H10" s="54">
        <v>5.3777E-3</v>
      </c>
      <c r="L10" s="9">
        <v>2.47881E-2</v>
      </c>
      <c r="M10" s="9">
        <v>2.0920600000000001E-2</v>
      </c>
      <c r="N10" s="9">
        <v>2.4516699999999999E-2</v>
      </c>
    </row>
    <row r="11" spans="1:19" ht="12.75" customHeight="1" x14ac:dyDescent="0.3">
      <c r="A11" s="83"/>
      <c r="B11" s="25" t="s">
        <v>51</v>
      </c>
      <c r="C11" s="3" t="s">
        <v>50</v>
      </c>
      <c r="D11" s="3"/>
      <c r="E11" s="26"/>
      <c r="F11" s="7">
        <v>0.42992469999999999</v>
      </c>
      <c r="G11" s="6">
        <v>0.53765660000000004</v>
      </c>
      <c r="H11" s="27">
        <v>9.6975599999999995E-2</v>
      </c>
      <c r="L11" s="9">
        <v>0.53577600000000003</v>
      </c>
      <c r="M11" s="9">
        <v>0.46634189999999998</v>
      </c>
      <c r="N11" s="9">
        <v>0.53769409999999995</v>
      </c>
      <c r="P11" s="9">
        <v>4400</v>
      </c>
      <c r="Q11" s="9">
        <f>P11*O4</f>
        <v>64991759.853994057</v>
      </c>
      <c r="R11" s="9">
        <v>4650.51</v>
      </c>
      <c r="S11" s="9">
        <f>R11/P11</f>
        <v>1.056934090909091</v>
      </c>
    </row>
    <row r="12" spans="1:19" ht="12.75" customHeight="1" x14ac:dyDescent="0.3">
      <c r="A12" s="83"/>
      <c r="B12" s="25" t="s">
        <v>51</v>
      </c>
      <c r="C12" s="3" t="s">
        <v>7</v>
      </c>
      <c r="D12" s="3"/>
      <c r="E12" s="26"/>
      <c r="F12" s="7">
        <v>0.34319490000000002</v>
      </c>
      <c r="G12" s="6">
        <v>0.30975789999999997</v>
      </c>
      <c r="H12" s="27">
        <v>0.1111125</v>
      </c>
      <c r="I12" s="57">
        <f>SUM(H8:H13)</f>
        <v>0.83688869999999993</v>
      </c>
      <c r="L12" s="9">
        <v>0.30422700000000003</v>
      </c>
      <c r="M12" s="9">
        <v>0.30384650000000002</v>
      </c>
      <c r="N12" s="9">
        <v>0.30792839999999999</v>
      </c>
      <c r="R12" s="9">
        <v>1346.92</v>
      </c>
      <c r="S12" s="9">
        <f>R12/P11</f>
        <v>0.30611818181818184</v>
      </c>
    </row>
    <row r="13" spans="1:19" ht="12.75" customHeight="1" x14ac:dyDescent="0.3">
      <c r="A13" s="83"/>
      <c r="B13" s="25" t="s">
        <v>51</v>
      </c>
      <c r="C13" s="3" t="s">
        <v>8</v>
      </c>
      <c r="D13" s="3"/>
      <c r="E13" s="26"/>
      <c r="F13" s="7">
        <v>0</v>
      </c>
      <c r="G13" s="7">
        <v>0</v>
      </c>
      <c r="H13" s="27">
        <v>0.62274379999999996</v>
      </c>
      <c r="L13" s="9">
        <v>0</v>
      </c>
      <c r="M13" s="9">
        <v>0</v>
      </c>
      <c r="N13" s="9">
        <v>0</v>
      </c>
    </row>
    <row r="14" spans="1:19" ht="12.75" customHeight="1" x14ac:dyDescent="0.3">
      <c r="A14" s="83"/>
      <c r="B14" s="25" t="s">
        <v>51</v>
      </c>
      <c r="C14" s="3" t="s">
        <v>9</v>
      </c>
      <c r="D14" s="3"/>
      <c r="E14" s="26"/>
      <c r="F14" s="7">
        <f>1-SUM(F8:F13)</f>
        <v>5.6158900000000012E-2</v>
      </c>
      <c r="G14" s="39">
        <f>1-SUM(G8:G13)</f>
        <v>4.662260000000007E-2</v>
      </c>
      <c r="H14" s="27">
        <f>1-I12</f>
        <v>0.16311130000000007</v>
      </c>
      <c r="I14" s="55"/>
      <c r="L14" s="9">
        <v>3.2602399999999997E-2</v>
      </c>
      <c r="M14" s="9">
        <f>1-SUM(M8:M12)</f>
        <v>6.3831599999999988E-2</v>
      </c>
      <c r="N14" s="9">
        <v>3.6051600000000003E-2</v>
      </c>
    </row>
    <row r="15" spans="1:19" ht="12.75" customHeight="1" x14ac:dyDescent="0.3">
      <c r="A15" s="83"/>
      <c r="B15" s="28" t="s">
        <v>52</v>
      </c>
      <c r="C15" s="29" t="s">
        <v>5</v>
      </c>
      <c r="D15" s="29"/>
      <c r="E15" s="30"/>
      <c r="F15" s="33">
        <v>1.6411800000000001E-2</v>
      </c>
      <c r="G15" s="34">
        <v>4.8809999999999999E-3</v>
      </c>
      <c r="H15" s="31">
        <v>0</v>
      </c>
      <c r="J15" s="9">
        <v>4000</v>
      </c>
    </row>
    <row r="16" spans="1:19" ht="12.75" customHeight="1" x14ac:dyDescent="0.3">
      <c r="A16" s="83"/>
      <c r="B16" s="25" t="s">
        <v>52</v>
      </c>
      <c r="C16" s="3" t="s">
        <v>6</v>
      </c>
      <c r="D16" s="3"/>
      <c r="E16" s="26"/>
      <c r="F16" s="7">
        <v>1.4021199999999999E-2</v>
      </c>
      <c r="G16" s="6">
        <v>9.2041999999999992E-3</v>
      </c>
      <c r="H16" s="32">
        <v>0</v>
      </c>
    </row>
    <row r="17" spans="1:12" ht="12.75" customHeight="1" x14ac:dyDescent="0.3">
      <c r="A17" s="83"/>
      <c r="B17" s="25" t="s">
        <v>52</v>
      </c>
      <c r="C17" s="3" t="s">
        <v>73</v>
      </c>
      <c r="D17" s="3"/>
      <c r="E17" s="26"/>
      <c r="F17" s="7">
        <v>1.1292099999999999E-2</v>
      </c>
      <c r="G17" s="6">
        <v>5.5922999999999997E-3</v>
      </c>
      <c r="H17" s="32">
        <v>0</v>
      </c>
      <c r="K17" s="9">
        <f>((F7*F4)+(G7*G4))/(F4+G4)</f>
        <v>26438.561900199998</v>
      </c>
    </row>
    <row r="18" spans="1:12" ht="12.75" customHeight="1" x14ac:dyDescent="0.3">
      <c r="A18" s="83"/>
      <c r="B18" s="25" t="s">
        <v>52</v>
      </c>
      <c r="C18" s="3" t="s">
        <v>50</v>
      </c>
      <c r="D18" s="3"/>
      <c r="E18" s="26"/>
      <c r="F18" s="7">
        <v>3.4409299999999997E-2</v>
      </c>
      <c r="G18" s="6">
        <v>2.62896E-2</v>
      </c>
      <c r="H18" s="32">
        <v>0</v>
      </c>
      <c r="K18" s="57">
        <f>AVERAGE(F7:G7)</f>
        <v>19723.82</v>
      </c>
    </row>
    <row r="19" spans="1:12" ht="12.75" customHeight="1" x14ac:dyDescent="0.3">
      <c r="A19" s="83"/>
      <c r="B19" s="25" t="s">
        <v>52</v>
      </c>
      <c r="C19" s="3" t="s">
        <v>7</v>
      </c>
      <c r="D19" s="3"/>
      <c r="E19" s="26"/>
      <c r="F19" s="7">
        <v>3.02364E-2</v>
      </c>
      <c r="G19" s="6">
        <v>2.27873E-2</v>
      </c>
      <c r="H19" s="32">
        <v>0</v>
      </c>
      <c r="K19" s="9">
        <f>K18/AVERAGE(F5:G5)</f>
        <v>5163.3036649214655</v>
      </c>
    </row>
    <row r="20" spans="1:12" ht="12.75" customHeight="1" x14ac:dyDescent="0.3">
      <c r="A20" s="83"/>
      <c r="B20" s="25" t="s">
        <v>52</v>
      </c>
      <c r="C20" s="3" t="s">
        <v>8</v>
      </c>
      <c r="D20" s="3"/>
      <c r="E20" s="26"/>
      <c r="F20" s="7">
        <v>0</v>
      </c>
      <c r="G20" s="6">
        <v>0</v>
      </c>
      <c r="H20" s="32">
        <v>0</v>
      </c>
    </row>
    <row r="21" spans="1:12" ht="12.75" customHeight="1" x14ac:dyDescent="0.3">
      <c r="A21" s="83"/>
      <c r="B21" s="25" t="s">
        <v>52</v>
      </c>
      <c r="C21" s="3" t="s">
        <v>9</v>
      </c>
      <c r="D21" s="3"/>
      <c r="E21" s="26"/>
      <c r="F21" s="7">
        <v>0</v>
      </c>
      <c r="G21" s="6">
        <v>0</v>
      </c>
      <c r="H21" s="32">
        <v>0</v>
      </c>
      <c r="I21" s="55" t="s">
        <v>84</v>
      </c>
    </row>
    <row r="22" spans="1:12" ht="12.75" customHeight="1" x14ac:dyDescent="0.3">
      <c r="A22" s="83"/>
      <c r="B22" s="28" t="s">
        <v>53</v>
      </c>
      <c r="C22" s="29" t="s">
        <v>5</v>
      </c>
      <c r="D22" s="29"/>
      <c r="E22" s="30"/>
      <c r="F22" s="33"/>
      <c r="G22" s="34"/>
      <c r="H22" s="31"/>
    </row>
    <row r="23" spans="1:12" ht="12.75" customHeight="1" x14ac:dyDescent="0.3">
      <c r="A23" s="83"/>
      <c r="B23" s="25" t="s">
        <v>53</v>
      </c>
      <c r="C23" s="3" t="s">
        <v>6</v>
      </c>
      <c r="D23" s="3"/>
      <c r="E23" s="26"/>
      <c r="F23" s="7"/>
      <c r="G23" s="6"/>
      <c r="H23" s="32"/>
    </row>
    <row r="24" spans="1:12" ht="12.75" customHeight="1" x14ac:dyDescent="0.3">
      <c r="A24" s="83"/>
      <c r="B24" s="25" t="s">
        <v>53</v>
      </c>
      <c r="C24" s="3" t="s">
        <v>50</v>
      </c>
      <c r="D24" s="3"/>
      <c r="E24" s="26"/>
      <c r="F24" s="7"/>
      <c r="G24" s="6"/>
      <c r="H24" s="32"/>
      <c r="J24" s="9" t="s">
        <v>126</v>
      </c>
      <c r="K24" s="9" t="s">
        <v>127</v>
      </c>
      <c r="L24" s="9" t="s">
        <v>128</v>
      </c>
    </row>
    <row r="25" spans="1:12" ht="12.75" customHeight="1" x14ac:dyDescent="0.3">
      <c r="A25" s="83"/>
      <c r="B25" s="25" t="s">
        <v>53</v>
      </c>
      <c r="C25" s="3" t="s">
        <v>7</v>
      </c>
      <c r="D25" s="3"/>
      <c r="E25" s="26"/>
      <c r="F25" s="7"/>
      <c r="G25" s="6"/>
      <c r="H25" s="32"/>
      <c r="J25" s="9">
        <v>140</v>
      </c>
      <c r="K25" s="9">
        <v>5.8</v>
      </c>
      <c r="L25" s="9">
        <v>2.91</v>
      </c>
    </row>
    <row r="26" spans="1:12" ht="12.75" customHeight="1" x14ac:dyDescent="0.3">
      <c r="A26" s="83"/>
      <c r="B26" s="25" t="s">
        <v>53</v>
      </c>
      <c r="C26" s="3" t="s">
        <v>8</v>
      </c>
      <c r="D26" s="3"/>
      <c r="E26" s="26"/>
      <c r="F26" s="7"/>
      <c r="G26" s="6"/>
      <c r="H26" s="32"/>
      <c r="K26" s="9" t="s">
        <v>129</v>
      </c>
    </row>
    <row r="27" spans="1:12" ht="12.75" customHeight="1" x14ac:dyDescent="0.3">
      <c r="A27" s="83"/>
      <c r="B27" s="35" t="s">
        <v>53</v>
      </c>
      <c r="C27" s="36" t="s">
        <v>9</v>
      </c>
      <c r="D27" s="36"/>
      <c r="E27" s="37"/>
      <c r="F27" s="38"/>
      <c r="G27" s="39"/>
      <c r="H27" s="40"/>
      <c r="K27" s="72">
        <f>J25*K25*L25</f>
        <v>2362.92</v>
      </c>
    </row>
    <row r="28" spans="1:12" ht="12.75" customHeight="1" x14ac:dyDescent="0.3">
      <c r="A28" s="83"/>
      <c r="B28" s="28" t="s">
        <v>60</v>
      </c>
      <c r="C28" s="29"/>
      <c r="D28" s="29"/>
      <c r="E28" s="30"/>
      <c r="F28" s="57">
        <v>1.8134999999999998E-2</v>
      </c>
      <c r="G28" s="6">
        <v>0.03</v>
      </c>
      <c r="H28" s="32"/>
      <c r="I28" s="9" t="s">
        <v>91</v>
      </c>
    </row>
    <row r="29" spans="1:12" ht="12.75" customHeight="1" x14ac:dyDescent="0.3">
      <c r="A29" s="83"/>
      <c r="B29" s="25" t="s">
        <v>61</v>
      </c>
      <c r="C29" s="3"/>
      <c r="D29" s="3"/>
      <c r="E29" s="26"/>
      <c r="F29" s="7"/>
      <c r="G29" s="6"/>
      <c r="H29" s="32"/>
    </row>
    <row r="30" spans="1:12" ht="12.75" customHeight="1" x14ac:dyDescent="0.3">
      <c r="A30" s="83"/>
      <c r="B30" s="25" t="s">
        <v>62</v>
      </c>
      <c r="C30" s="3"/>
      <c r="D30" s="3"/>
      <c r="E30" s="26"/>
      <c r="F30" s="7">
        <v>6.5246299999999993E-2</v>
      </c>
      <c r="G30" s="6">
        <v>0.03</v>
      </c>
      <c r="H30" s="32"/>
    </row>
    <row r="31" spans="1:12" ht="12.75" customHeight="1" x14ac:dyDescent="0.3">
      <c r="A31" s="83"/>
      <c r="B31" s="25" t="s">
        <v>63</v>
      </c>
      <c r="C31" s="3"/>
      <c r="D31" s="3"/>
      <c r="E31" s="26"/>
      <c r="F31" s="7"/>
      <c r="G31" s="6"/>
      <c r="H31" s="32"/>
    </row>
    <row r="32" spans="1:12" ht="12.75" customHeight="1" x14ac:dyDescent="0.3">
      <c r="A32" s="83"/>
      <c r="B32" s="25" t="s">
        <v>18</v>
      </c>
      <c r="C32" s="3"/>
      <c r="D32" s="3"/>
      <c r="E32" s="26"/>
      <c r="F32" s="7"/>
      <c r="G32" s="7"/>
      <c r="H32" s="32"/>
    </row>
    <row r="33" spans="1:9" ht="12.75" customHeight="1" thickBot="1" x14ac:dyDescent="0.35">
      <c r="A33" s="84"/>
      <c r="B33" s="22" t="s">
        <v>19</v>
      </c>
      <c r="C33" s="23"/>
      <c r="D33" s="23"/>
      <c r="E33" s="41"/>
      <c r="F33" s="8"/>
      <c r="G33" s="8"/>
      <c r="H33" s="24"/>
    </row>
    <row r="34" spans="1:9" ht="12.75" customHeight="1" x14ac:dyDescent="0.3">
      <c r="A34" s="85" t="s">
        <v>27</v>
      </c>
      <c r="B34" s="42" t="s">
        <v>22</v>
      </c>
      <c r="C34" s="21" t="s">
        <v>5</v>
      </c>
      <c r="D34" s="21"/>
      <c r="E34" s="21"/>
      <c r="F34" s="75">
        <v>5024.8029999999999</v>
      </c>
      <c r="G34" s="75">
        <v>4124.5969999999998</v>
      </c>
      <c r="H34" s="43">
        <v>0</v>
      </c>
      <c r="I34" s="56" t="s">
        <v>86</v>
      </c>
    </row>
    <row r="35" spans="1:9" ht="12.75" customHeight="1" x14ac:dyDescent="0.3">
      <c r="A35" s="86"/>
      <c r="B35" s="25" t="s">
        <v>23</v>
      </c>
      <c r="C35" s="3" t="s">
        <v>5</v>
      </c>
      <c r="D35" s="3" t="s">
        <v>5</v>
      </c>
      <c r="E35" s="3"/>
      <c r="F35" s="6"/>
      <c r="G35" s="6"/>
      <c r="H35" s="32"/>
    </row>
    <row r="36" spans="1:9" ht="12.75" customHeight="1" x14ac:dyDescent="0.3">
      <c r="A36" s="86"/>
      <c r="B36" s="25" t="s">
        <v>23</v>
      </c>
      <c r="C36" s="3" t="s">
        <v>5</v>
      </c>
      <c r="D36" s="3" t="s">
        <v>6</v>
      </c>
      <c r="E36" s="3"/>
      <c r="F36" s="6"/>
      <c r="G36" s="6"/>
      <c r="H36" s="32"/>
    </row>
    <row r="37" spans="1:9" ht="12.75" customHeight="1" x14ac:dyDescent="0.3">
      <c r="A37" s="86"/>
      <c r="B37" s="68" t="s">
        <v>23</v>
      </c>
      <c r="C37" s="69" t="s">
        <v>5</v>
      </c>
      <c r="D37" s="69" t="s">
        <v>73</v>
      </c>
      <c r="E37" s="3"/>
      <c r="F37" s="6"/>
      <c r="G37" s="6"/>
      <c r="H37" s="32"/>
    </row>
    <row r="38" spans="1:9" ht="12.75" customHeight="1" x14ac:dyDescent="0.3">
      <c r="A38" s="86"/>
      <c r="B38" s="25" t="s">
        <v>23</v>
      </c>
      <c r="C38" s="3" t="s">
        <v>5</v>
      </c>
      <c r="D38" s="3" t="s">
        <v>50</v>
      </c>
      <c r="E38" s="3"/>
      <c r="F38" s="6"/>
      <c r="G38" s="6"/>
      <c r="H38" s="32"/>
    </row>
    <row r="39" spans="1:9" ht="12.75" customHeight="1" x14ac:dyDescent="0.3">
      <c r="A39" s="86"/>
      <c r="B39" s="25" t="s">
        <v>23</v>
      </c>
      <c r="C39" s="3" t="s">
        <v>5</v>
      </c>
      <c r="D39" s="3" t="s">
        <v>7</v>
      </c>
      <c r="E39" s="3"/>
      <c r="F39" s="6"/>
      <c r="G39" s="6"/>
      <c r="H39" s="32"/>
    </row>
    <row r="40" spans="1:9" ht="12.75" customHeight="1" x14ac:dyDescent="0.3">
      <c r="A40" s="86"/>
      <c r="B40" s="25" t="s">
        <v>23</v>
      </c>
      <c r="C40" s="3" t="s">
        <v>5</v>
      </c>
      <c r="D40" s="3" t="s">
        <v>8</v>
      </c>
      <c r="E40" s="3"/>
      <c r="F40" s="6"/>
      <c r="G40" s="6"/>
      <c r="H40" s="32"/>
    </row>
    <row r="41" spans="1:9" ht="12.75" customHeight="1" x14ac:dyDescent="0.3">
      <c r="A41" s="86"/>
      <c r="B41" s="35" t="s">
        <v>23</v>
      </c>
      <c r="C41" s="36" t="s">
        <v>5</v>
      </c>
      <c r="D41" s="36" t="s">
        <v>9</v>
      </c>
      <c r="E41" s="36"/>
      <c r="F41" s="39"/>
      <c r="G41" s="39"/>
      <c r="H41" s="40"/>
    </row>
    <row r="42" spans="1:9" ht="12.75" customHeight="1" x14ac:dyDescent="0.3">
      <c r="A42" s="86"/>
      <c r="B42" s="28" t="s">
        <v>24</v>
      </c>
      <c r="C42" s="29" t="s">
        <v>5</v>
      </c>
      <c r="D42" s="29"/>
      <c r="E42" s="29" t="s">
        <v>55</v>
      </c>
      <c r="F42" s="34">
        <v>0.27243089999999998</v>
      </c>
      <c r="G42" s="34">
        <v>0.32734839999999998</v>
      </c>
      <c r="H42" s="31"/>
    </row>
    <row r="43" spans="1:9" ht="12.75" customHeight="1" x14ac:dyDescent="0.3">
      <c r="A43" s="86"/>
      <c r="B43" s="25" t="s">
        <v>24</v>
      </c>
      <c r="C43" s="3" t="s">
        <v>5</v>
      </c>
      <c r="D43" s="3"/>
      <c r="E43" s="3" t="s">
        <v>56</v>
      </c>
      <c r="F43" s="6">
        <v>0.18971660000000001</v>
      </c>
      <c r="G43" s="6">
        <v>0.33651809999999999</v>
      </c>
      <c r="H43" s="32"/>
    </row>
    <row r="44" spans="1:9" ht="12.75" customHeight="1" x14ac:dyDescent="0.3">
      <c r="A44" s="86"/>
      <c r="B44" s="25" t="s">
        <v>24</v>
      </c>
      <c r="C44" s="3" t="s">
        <v>5</v>
      </c>
      <c r="D44" s="3"/>
      <c r="E44" s="3" t="s">
        <v>57</v>
      </c>
      <c r="F44" s="6">
        <v>0.22950319999999999</v>
      </c>
      <c r="G44" s="6">
        <v>0.1548726</v>
      </c>
      <c r="H44" s="32"/>
    </row>
    <row r="45" spans="1:9" ht="12.75" customHeight="1" x14ac:dyDescent="0.3">
      <c r="A45" s="86"/>
      <c r="B45" s="35" t="s">
        <v>24</v>
      </c>
      <c r="C45" s="36" t="s">
        <v>5</v>
      </c>
      <c r="D45" s="36"/>
      <c r="E45" s="36" t="s">
        <v>58</v>
      </c>
      <c r="F45" s="39">
        <v>0.3083494</v>
      </c>
      <c r="G45" s="39">
        <v>0.1812609</v>
      </c>
      <c r="H45" s="40"/>
    </row>
    <row r="46" spans="1:9" ht="12.75" customHeight="1" x14ac:dyDescent="0.3">
      <c r="A46" s="86"/>
      <c r="B46" s="28" t="s">
        <v>25</v>
      </c>
      <c r="C46" s="29" t="s">
        <v>5</v>
      </c>
      <c r="D46" s="29"/>
      <c r="E46" s="29" t="s">
        <v>55</v>
      </c>
      <c r="F46" s="34">
        <v>9.0329900000000005E-2</v>
      </c>
      <c r="G46" s="34">
        <v>4.7572999999999997E-2</v>
      </c>
      <c r="H46" s="31"/>
    </row>
    <row r="47" spans="1:9" ht="12.75" customHeight="1" x14ac:dyDescent="0.3">
      <c r="A47" s="86"/>
      <c r="B47" s="25" t="s">
        <v>25</v>
      </c>
      <c r="C47" s="3" t="s">
        <v>5</v>
      </c>
      <c r="D47" s="3"/>
      <c r="E47" s="3" t="s">
        <v>56</v>
      </c>
      <c r="F47" s="6">
        <v>8.7843900000000003E-2</v>
      </c>
      <c r="G47" s="6">
        <v>7.0351499999999997E-2</v>
      </c>
      <c r="H47" s="32"/>
    </row>
    <row r="48" spans="1:9" ht="12.75" customHeight="1" x14ac:dyDescent="0.3">
      <c r="A48" s="86"/>
      <c r="B48" s="25" t="s">
        <v>25</v>
      </c>
      <c r="C48" s="3" t="s">
        <v>5</v>
      </c>
      <c r="D48" s="3"/>
      <c r="E48" s="3" t="s">
        <v>57</v>
      </c>
      <c r="F48" s="6">
        <v>0.10951619999999999</v>
      </c>
      <c r="G48" s="6">
        <v>4.7182099999999998E-2</v>
      </c>
      <c r="H48" s="32"/>
    </row>
    <row r="49" spans="1:8" ht="12.75" customHeight="1" x14ac:dyDescent="0.3">
      <c r="A49" s="86"/>
      <c r="B49" s="35" t="s">
        <v>25</v>
      </c>
      <c r="C49" s="36" t="s">
        <v>5</v>
      </c>
      <c r="D49" s="36"/>
      <c r="E49" s="36" t="s">
        <v>58</v>
      </c>
      <c r="F49" s="39">
        <v>0.104412</v>
      </c>
      <c r="G49" s="39">
        <v>4.9938000000000003E-2</v>
      </c>
      <c r="H49" s="40"/>
    </row>
    <row r="50" spans="1:8" ht="12.75" customHeight="1" x14ac:dyDescent="0.3">
      <c r="A50" s="86"/>
      <c r="B50" s="28" t="s">
        <v>71</v>
      </c>
      <c r="C50" s="29" t="s">
        <v>5</v>
      </c>
      <c r="D50" s="29"/>
      <c r="E50" s="29"/>
      <c r="F50" s="34">
        <v>3.6236329999999999</v>
      </c>
      <c r="G50" s="34">
        <v>2.422196</v>
      </c>
      <c r="H50" s="31"/>
    </row>
    <row r="51" spans="1:8" ht="12.75" customHeight="1" x14ac:dyDescent="0.3">
      <c r="A51" s="86"/>
      <c r="B51" s="35" t="s">
        <v>72</v>
      </c>
      <c r="C51" s="36" t="s">
        <v>5</v>
      </c>
      <c r="D51" s="36"/>
      <c r="E51" s="36"/>
      <c r="F51" s="39">
        <v>0.74485159999999995</v>
      </c>
      <c r="G51" s="39">
        <v>0.40542410000000001</v>
      </c>
      <c r="H51" s="40"/>
    </row>
    <row r="52" spans="1:8" ht="12.75" customHeight="1" x14ac:dyDescent="0.3">
      <c r="A52" s="86"/>
      <c r="B52" s="28" t="s">
        <v>22</v>
      </c>
      <c r="C52" s="29" t="s">
        <v>6</v>
      </c>
      <c r="D52" s="29"/>
      <c r="E52" s="29"/>
      <c r="F52" s="34">
        <v>9783.8690000000006</v>
      </c>
      <c r="G52" s="34">
        <v>9783.8690000000006</v>
      </c>
      <c r="H52" s="44">
        <v>0</v>
      </c>
    </row>
    <row r="53" spans="1:8" ht="12.75" customHeight="1" x14ac:dyDescent="0.3">
      <c r="A53" s="86"/>
      <c r="B53" s="25" t="s">
        <v>23</v>
      </c>
      <c r="C53" s="3" t="s">
        <v>6</v>
      </c>
      <c r="D53" s="3" t="s">
        <v>5</v>
      </c>
      <c r="E53" s="3"/>
      <c r="F53" s="6"/>
      <c r="G53" s="6"/>
      <c r="H53" s="45"/>
    </row>
    <row r="54" spans="1:8" ht="12.75" customHeight="1" x14ac:dyDescent="0.3">
      <c r="A54" s="86"/>
      <c r="B54" s="25" t="s">
        <v>23</v>
      </c>
      <c r="C54" s="3" t="s">
        <v>6</v>
      </c>
      <c r="D54" s="3" t="s">
        <v>6</v>
      </c>
      <c r="E54" s="3"/>
      <c r="F54" s="6"/>
      <c r="G54" s="6"/>
      <c r="H54" s="45"/>
    </row>
    <row r="55" spans="1:8" ht="12.75" customHeight="1" x14ac:dyDescent="0.3">
      <c r="A55" s="86"/>
      <c r="B55" s="68" t="s">
        <v>23</v>
      </c>
      <c r="C55" s="69" t="s">
        <v>6</v>
      </c>
      <c r="D55" s="69" t="s">
        <v>73</v>
      </c>
      <c r="E55" s="3"/>
      <c r="F55" s="6"/>
      <c r="G55" s="6"/>
      <c r="H55" s="45"/>
    </row>
    <row r="56" spans="1:8" ht="12.75" customHeight="1" x14ac:dyDescent="0.3">
      <c r="A56" s="86"/>
      <c r="B56" s="25" t="s">
        <v>23</v>
      </c>
      <c r="C56" s="3" t="s">
        <v>6</v>
      </c>
      <c r="D56" s="3" t="s">
        <v>50</v>
      </c>
      <c r="E56" s="3"/>
      <c r="F56" s="6"/>
      <c r="G56" s="6"/>
      <c r="H56" s="45"/>
    </row>
    <row r="57" spans="1:8" ht="12.75" customHeight="1" x14ac:dyDescent="0.3">
      <c r="A57" s="86"/>
      <c r="B57" s="25" t="s">
        <v>23</v>
      </c>
      <c r="C57" s="3" t="s">
        <v>6</v>
      </c>
      <c r="D57" s="3" t="s">
        <v>7</v>
      </c>
      <c r="E57" s="3"/>
      <c r="F57" s="6"/>
      <c r="G57" s="6"/>
      <c r="H57" s="45"/>
    </row>
    <row r="58" spans="1:8" ht="12.75" customHeight="1" x14ac:dyDescent="0.3">
      <c r="A58" s="86"/>
      <c r="B58" s="25" t="s">
        <v>23</v>
      </c>
      <c r="C58" s="3" t="s">
        <v>6</v>
      </c>
      <c r="D58" s="3" t="s">
        <v>8</v>
      </c>
      <c r="E58" s="3"/>
      <c r="F58" s="6"/>
      <c r="G58" s="6"/>
      <c r="H58" s="45"/>
    </row>
    <row r="59" spans="1:8" ht="12.75" customHeight="1" x14ac:dyDescent="0.3">
      <c r="A59" s="86"/>
      <c r="B59" s="35" t="s">
        <v>23</v>
      </c>
      <c r="C59" s="36" t="s">
        <v>6</v>
      </c>
      <c r="D59" s="36" t="s">
        <v>9</v>
      </c>
      <c r="E59" s="36"/>
      <c r="F59" s="39"/>
      <c r="G59" s="39"/>
      <c r="H59" s="46"/>
    </row>
    <row r="60" spans="1:8" ht="12.75" customHeight="1" x14ac:dyDescent="0.3">
      <c r="A60" s="86"/>
      <c r="B60" s="28" t="s">
        <v>24</v>
      </c>
      <c r="C60" s="29" t="s">
        <v>6</v>
      </c>
      <c r="D60" s="29"/>
      <c r="E60" s="29" t="s">
        <v>55</v>
      </c>
      <c r="F60" s="34">
        <v>0.1101048</v>
      </c>
      <c r="G60" s="34">
        <v>0.1101048</v>
      </c>
      <c r="H60" s="44"/>
    </row>
    <row r="61" spans="1:8" ht="12.75" customHeight="1" x14ac:dyDescent="0.3">
      <c r="A61" s="86"/>
      <c r="B61" s="25" t="s">
        <v>24</v>
      </c>
      <c r="C61" s="3" t="s">
        <v>6</v>
      </c>
      <c r="D61" s="3"/>
      <c r="E61" s="3" t="s">
        <v>56</v>
      </c>
      <c r="F61" s="6">
        <v>0.3996036</v>
      </c>
      <c r="G61" s="6">
        <v>0.3996036</v>
      </c>
      <c r="H61" s="45"/>
    </row>
    <row r="62" spans="1:8" ht="12.75" customHeight="1" x14ac:dyDescent="0.3">
      <c r="A62" s="86"/>
      <c r="B62" s="25" t="s">
        <v>24</v>
      </c>
      <c r="C62" s="3" t="s">
        <v>6</v>
      </c>
      <c r="D62" s="3"/>
      <c r="E62" s="3" t="s">
        <v>57</v>
      </c>
      <c r="F62" s="6">
        <v>0.24995580000000001</v>
      </c>
      <c r="G62" s="6">
        <v>0.24995580000000001</v>
      </c>
      <c r="H62" s="45"/>
    </row>
    <row r="63" spans="1:8" ht="12.75" customHeight="1" x14ac:dyDescent="0.3">
      <c r="A63" s="86"/>
      <c r="B63" s="35" t="s">
        <v>24</v>
      </c>
      <c r="C63" s="36" t="s">
        <v>6</v>
      </c>
      <c r="D63" s="36"/>
      <c r="E63" s="36" t="s">
        <v>58</v>
      </c>
      <c r="F63" s="39">
        <v>0.24033579999999999</v>
      </c>
      <c r="G63" s="39">
        <v>0.24033579999999999</v>
      </c>
      <c r="H63" s="46"/>
    </row>
    <row r="64" spans="1:8" ht="12.75" customHeight="1" x14ac:dyDescent="0.3">
      <c r="A64" s="86"/>
      <c r="B64" s="28" t="s">
        <v>25</v>
      </c>
      <c r="C64" s="29" t="s">
        <v>6</v>
      </c>
      <c r="D64" s="29"/>
      <c r="E64" s="29" t="s">
        <v>55</v>
      </c>
      <c r="F64" s="34">
        <v>4.0256E-2</v>
      </c>
      <c r="G64" s="34">
        <v>4.0256E-2</v>
      </c>
      <c r="H64" s="44"/>
    </row>
    <row r="65" spans="1:13" ht="12.75" customHeight="1" x14ac:dyDescent="0.3">
      <c r="A65" s="86"/>
      <c r="B65" s="25" t="s">
        <v>25</v>
      </c>
      <c r="C65" s="3" t="s">
        <v>6</v>
      </c>
      <c r="D65" s="3"/>
      <c r="E65" s="3" t="s">
        <v>56</v>
      </c>
      <c r="F65" s="6">
        <v>0.12757170000000001</v>
      </c>
      <c r="G65" s="6">
        <v>0.12757170000000001</v>
      </c>
      <c r="H65" s="45"/>
    </row>
    <row r="66" spans="1:13" ht="12.75" customHeight="1" x14ac:dyDescent="0.3">
      <c r="A66" s="86"/>
      <c r="B66" s="25" t="s">
        <v>25</v>
      </c>
      <c r="C66" s="3" t="s">
        <v>6</v>
      </c>
      <c r="D66" s="3"/>
      <c r="E66" s="3" t="s">
        <v>57</v>
      </c>
      <c r="F66" s="6">
        <v>7.4147599999999994E-2</v>
      </c>
      <c r="G66" s="6">
        <v>7.4147599999999994E-2</v>
      </c>
      <c r="H66" s="45"/>
    </row>
    <row r="67" spans="1:13" ht="12.75" customHeight="1" x14ac:dyDescent="0.3">
      <c r="A67" s="86"/>
      <c r="B67" s="35" t="s">
        <v>25</v>
      </c>
      <c r="C67" s="36" t="s">
        <v>6</v>
      </c>
      <c r="D67" s="36"/>
      <c r="E67" s="36" t="s">
        <v>58</v>
      </c>
      <c r="F67" s="39">
        <v>0.12121990000000001</v>
      </c>
      <c r="G67" s="39">
        <v>0.12121990000000001</v>
      </c>
      <c r="H67" s="46"/>
    </row>
    <row r="68" spans="1:13" ht="12.75" customHeight="1" x14ac:dyDescent="0.3">
      <c r="A68" s="86"/>
      <c r="B68" s="28" t="s">
        <v>71</v>
      </c>
      <c r="C68" s="29" t="s">
        <v>6</v>
      </c>
      <c r="D68" s="29"/>
      <c r="E68" s="29"/>
      <c r="F68" s="34">
        <v>3.1900300000000001</v>
      </c>
      <c r="G68" s="34">
        <v>3.1900300000000001</v>
      </c>
      <c r="H68" s="44"/>
    </row>
    <row r="69" spans="1:13" ht="12.75" customHeight="1" x14ac:dyDescent="0.3">
      <c r="A69" s="86"/>
      <c r="B69" s="35" t="s">
        <v>72</v>
      </c>
      <c r="C69" s="36" t="s">
        <v>6</v>
      </c>
      <c r="D69" s="36"/>
      <c r="E69" s="36"/>
      <c r="F69" s="39">
        <v>0.64492430000000001</v>
      </c>
      <c r="G69" s="39">
        <v>0.64492430000000001</v>
      </c>
      <c r="H69" s="46"/>
    </row>
    <row r="70" spans="1:13" ht="12.75" customHeight="1" x14ac:dyDescent="0.3">
      <c r="A70" s="86"/>
      <c r="B70" s="28" t="s">
        <v>22</v>
      </c>
      <c r="C70" s="3" t="s">
        <v>73</v>
      </c>
      <c r="D70" s="29"/>
      <c r="E70" s="29"/>
      <c r="F70" s="34">
        <v>12274.11</v>
      </c>
      <c r="G70" s="34">
        <v>12274.11</v>
      </c>
      <c r="H70" s="44">
        <v>0</v>
      </c>
    </row>
    <row r="71" spans="1:13" ht="12.75" customHeight="1" x14ac:dyDescent="0.3">
      <c r="A71" s="86"/>
      <c r="B71" s="25" t="s">
        <v>23</v>
      </c>
      <c r="C71" s="3" t="s">
        <v>73</v>
      </c>
      <c r="D71" s="3" t="s">
        <v>5</v>
      </c>
      <c r="E71" s="3"/>
      <c r="F71" s="6"/>
      <c r="G71" s="6"/>
      <c r="H71" s="45"/>
    </row>
    <row r="72" spans="1:13" ht="12.75" customHeight="1" x14ac:dyDescent="0.3">
      <c r="A72" s="86"/>
      <c r="B72" s="25" t="s">
        <v>23</v>
      </c>
      <c r="C72" s="3" t="s">
        <v>73</v>
      </c>
      <c r="D72" s="3" t="s">
        <v>6</v>
      </c>
      <c r="E72" s="3"/>
      <c r="F72" s="6"/>
      <c r="G72" s="6"/>
      <c r="H72" s="45"/>
    </row>
    <row r="73" spans="1:13" ht="12.75" customHeight="1" x14ac:dyDescent="0.3">
      <c r="A73" s="86"/>
      <c r="B73" s="68" t="s">
        <v>23</v>
      </c>
      <c r="C73" s="69" t="s">
        <v>73</v>
      </c>
      <c r="D73" s="69" t="s">
        <v>73</v>
      </c>
      <c r="E73" s="3"/>
      <c r="F73" s="6"/>
      <c r="G73" s="6"/>
      <c r="H73" s="45"/>
    </row>
    <row r="74" spans="1:13" ht="12.75" customHeight="1" x14ac:dyDescent="0.3">
      <c r="A74" s="86"/>
      <c r="B74" s="25" t="s">
        <v>23</v>
      </c>
      <c r="C74" s="3" t="s">
        <v>73</v>
      </c>
      <c r="D74" s="3" t="s">
        <v>50</v>
      </c>
      <c r="E74" s="3"/>
      <c r="F74" s="6"/>
      <c r="G74" s="6"/>
      <c r="H74" s="45"/>
    </row>
    <row r="75" spans="1:13" ht="12.75" customHeight="1" x14ac:dyDescent="0.3">
      <c r="A75" s="86"/>
      <c r="B75" s="25" t="s">
        <v>23</v>
      </c>
      <c r="C75" s="3" t="s">
        <v>73</v>
      </c>
      <c r="D75" s="3" t="s">
        <v>7</v>
      </c>
      <c r="E75" s="3"/>
      <c r="F75" s="6"/>
      <c r="G75" s="6"/>
      <c r="H75" s="45"/>
    </row>
    <row r="76" spans="1:13" ht="12.75" customHeight="1" x14ac:dyDescent="0.3">
      <c r="A76" s="86"/>
      <c r="B76" s="25" t="s">
        <v>23</v>
      </c>
      <c r="C76" s="3" t="s">
        <v>73</v>
      </c>
      <c r="D76" s="3" t="s">
        <v>8</v>
      </c>
      <c r="E76" s="3"/>
      <c r="F76" s="6"/>
      <c r="G76" s="6"/>
      <c r="H76" s="45"/>
    </row>
    <row r="77" spans="1:13" ht="12.75" customHeight="1" x14ac:dyDescent="0.3">
      <c r="A77" s="86"/>
      <c r="B77" s="35" t="s">
        <v>23</v>
      </c>
      <c r="C77" s="36" t="s">
        <v>73</v>
      </c>
      <c r="D77" s="36" t="s">
        <v>9</v>
      </c>
      <c r="E77" s="36"/>
      <c r="F77" s="39"/>
      <c r="G77" s="39"/>
      <c r="H77" s="46"/>
    </row>
    <row r="78" spans="1:13" ht="12.75" customHeight="1" x14ac:dyDescent="0.3">
      <c r="A78" s="86"/>
      <c r="B78" s="25" t="s">
        <v>24</v>
      </c>
      <c r="C78" s="3" t="s">
        <v>73</v>
      </c>
      <c r="D78" s="3"/>
      <c r="E78" s="3" t="s">
        <v>56</v>
      </c>
      <c r="F78" s="70">
        <v>0.3172181</v>
      </c>
      <c r="G78" s="70">
        <v>0.3172181</v>
      </c>
      <c r="H78" s="45"/>
      <c r="I78" s="9" t="s">
        <v>92</v>
      </c>
    </row>
    <row r="79" spans="1:13" ht="12.75" customHeight="1" x14ac:dyDescent="0.3">
      <c r="A79" s="86"/>
      <c r="B79" s="25" t="s">
        <v>24</v>
      </c>
      <c r="C79" s="3" t="s">
        <v>73</v>
      </c>
      <c r="D79" s="3"/>
      <c r="E79" s="3" t="s">
        <v>57</v>
      </c>
      <c r="F79" s="70">
        <v>0.59565900000000005</v>
      </c>
      <c r="G79" s="70">
        <v>0.59565900000000005</v>
      </c>
      <c r="H79" s="45"/>
    </row>
    <row r="80" spans="1:13" ht="12.75" customHeight="1" x14ac:dyDescent="0.3">
      <c r="A80" s="86"/>
      <c r="B80" s="35" t="s">
        <v>24</v>
      </c>
      <c r="C80" s="36" t="s">
        <v>73</v>
      </c>
      <c r="D80" s="36"/>
      <c r="E80" s="36" t="s">
        <v>58</v>
      </c>
      <c r="F80" s="71">
        <v>8.7122900000000003E-2</v>
      </c>
      <c r="G80" s="71">
        <v>8.7122900000000003E-2</v>
      </c>
      <c r="H80" s="46"/>
      <c r="L80" s="55" t="s">
        <v>124</v>
      </c>
      <c r="M80" s="55"/>
    </row>
    <row r="81" spans="1:13" ht="12.75" customHeight="1" x14ac:dyDescent="0.3">
      <c r="A81" s="86"/>
      <c r="B81" s="25" t="s">
        <v>25</v>
      </c>
      <c r="C81" s="3" t="s">
        <v>73</v>
      </c>
      <c r="D81" s="3"/>
      <c r="E81" s="3" t="s">
        <v>56</v>
      </c>
      <c r="F81" s="76">
        <v>0.13032759999999999</v>
      </c>
      <c r="G81" s="76">
        <v>0.13032759999999999</v>
      </c>
      <c r="H81" s="45"/>
      <c r="L81" s="70">
        <v>0.1208586</v>
      </c>
      <c r="M81" s="70">
        <v>0.1208586</v>
      </c>
    </row>
    <row r="82" spans="1:13" ht="12.75" customHeight="1" x14ac:dyDescent="0.3">
      <c r="A82" s="86"/>
      <c r="B82" s="25" t="s">
        <v>25</v>
      </c>
      <c r="C82" s="3" t="s">
        <v>73</v>
      </c>
      <c r="D82" s="3"/>
      <c r="E82" s="3" t="s">
        <v>57</v>
      </c>
      <c r="F82" s="76">
        <v>0.14266229999999999</v>
      </c>
      <c r="G82" s="76">
        <v>0.14266229999999999</v>
      </c>
      <c r="H82" s="45"/>
      <c r="L82" s="70">
        <v>0.14556730000000001</v>
      </c>
      <c r="M82" s="70">
        <v>0.14556730000000001</v>
      </c>
    </row>
    <row r="83" spans="1:13" ht="12.75" customHeight="1" x14ac:dyDescent="0.3">
      <c r="A83" s="86"/>
      <c r="B83" s="35" t="s">
        <v>25</v>
      </c>
      <c r="C83" s="36" t="s">
        <v>73</v>
      </c>
      <c r="D83" s="36"/>
      <c r="E83" s="36" t="s">
        <v>58</v>
      </c>
      <c r="F83" s="79">
        <v>7.2268200000000005E-2</v>
      </c>
      <c r="G83" s="79">
        <v>7.2268200000000005E-2</v>
      </c>
      <c r="H83" s="46"/>
      <c r="L83" s="71">
        <v>7.5346300000000005E-2</v>
      </c>
      <c r="M83" s="71">
        <v>7.5346300000000005E-2</v>
      </c>
    </row>
    <row r="84" spans="1:13" ht="12.75" customHeight="1" x14ac:dyDescent="0.3">
      <c r="A84" s="86"/>
      <c r="B84" s="28" t="s">
        <v>71</v>
      </c>
      <c r="C84" s="3" t="s">
        <v>73</v>
      </c>
      <c r="D84" s="29"/>
      <c r="E84" s="29"/>
      <c r="F84" s="78">
        <v>0</v>
      </c>
      <c r="G84" s="78">
        <v>0</v>
      </c>
      <c r="H84" s="44"/>
    </row>
    <row r="85" spans="1:13" ht="12.75" customHeight="1" x14ac:dyDescent="0.3">
      <c r="A85" s="86"/>
      <c r="B85" s="35" t="s">
        <v>72</v>
      </c>
      <c r="C85" s="36" t="s">
        <v>73</v>
      </c>
      <c r="D85" s="36"/>
      <c r="E85" s="36"/>
      <c r="F85" s="71">
        <v>0</v>
      </c>
      <c r="G85" s="71">
        <v>0</v>
      </c>
      <c r="H85" s="46"/>
    </row>
    <row r="86" spans="1:13" ht="12.75" customHeight="1" x14ac:dyDescent="0.3">
      <c r="A86" s="86"/>
      <c r="B86" s="28" t="s">
        <v>22</v>
      </c>
      <c r="C86" s="3" t="s">
        <v>50</v>
      </c>
      <c r="D86" s="29"/>
      <c r="E86" s="29"/>
      <c r="F86" s="77">
        <v>30368.66</v>
      </c>
      <c r="G86" s="77">
        <v>30368.66</v>
      </c>
      <c r="H86" s="31">
        <v>0</v>
      </c>
      <c r="I86" s="55" t="s">
        <v>83</v>
      </c>
      <c r="K86" s="72" t="s">
        <v>123</v>
      </c>
    </row>
    <row r="87" spans="1:13" ht="12.75" customHeight="1" x14ac:dyDescent="0.3">
      <c r="A87" s="86"/>
      <c r="B87" s="25" t="s">
        <v>23</v>
      </c>
      <c r="C87" s="3" t="s">
        <v>50</v>
      </c>
      <c r="D87" s="3" t="s">
        <v>5</v>
      </c>
      <c r="E87" s="3"/>
      <c r="F87" s="6"/>
      <c r="G87" s="6"/>
      <c r="H87" s="32"/>
    </row>
    <row r="88" spans="1:13" ht="12.75" customHeight="1" x14ac:dyDescent="0.3">
      <c r="A88" s="86"/>
      <c r="B88" s="25" t="s">
        <v>23</v>
      </c>
      <c r="C88" s="3" t="s">
        <v>50</v>
      </c>
      <c r="D88" s="3" t="s">
        <v>6</v>
      </c>
      <c r="E88" s="3"/>
      <c r="F88" s="6"/>
      <c r="G88" s="6"/>
      <c r="H88" s="32"/>
    </row>
    <row r="89" spans="1:13" ht="12.75" customHeight="1" x14ac:dyDescent="0.3">
      <c r="A89" s="86"/>
      <c r="B89" s="68" t="s">
        <v>23</v>
      </c>
      <c r="C89" s="69" t="s">
        <v>50</v>
      </c>
      <c r="D89" s="69" t="s">
        <v>73</v>
      </c>
      <c r="E89" s="3"/>
      <c r="F89" s="6"/>
      <c r="G89" s="6"/>
      <c r="H89" s="32"/>
    </row>
    <row r="90" spans="1:13" ht="12.75" customHeight="1" x14ac:dyDescent="0.3">
      <c r="A90" s="86"/>
      <c r="B90" s="25" t="s">
        <v>23</v>
      </c>
      <c r="C90" s="3" t="s">
        <v>50</v>
      </c>
      <c r="D90" s="3" t="s">
        <v>50</v>
      </c>
      <c r="E90" s="3"/>
      <c r="F90" s="6"/>
      <c r="G90" s="6"/>
      <c r="H90" s="32"/>
    </row>
    <row r="91" spans="1:13" ht="12.75" customHeight="1" x14ac:dyDescent="0.3">
      <c r="A91" s="86"/>
      <c r="B91" s="25" t="s">
        <v>23</v>
      </c>
      <c r="C91" s="3" t="s">
        <v>50</v>
      </c>
      <c r="D91" s="3" t="s">
        <v>7</v>
      </c>
      <c r="E91" s="3"/>
      <c r="F91" s="6"/>
      <c r="G91" s="6"/>
      <c r="H91" s="32"/>
    </row>
    <row r="92" spans="1:13" ht="12.75" customHeight="1" x14ac:dyDescent="0.3">
      <c r="A92" s="86"/>
      <c r="B92" s="25" t="s">
        <v>23</v>
      </c>
      <c r="C92" s="3" t="s">
        <v>50</v>
      </c>
      <c r="D92" s="3" t="s">
        <v>8</v>
      </c>
      <c r="E92" s="3"/>
      <c r="F92" s="6"/>
      <c r="G92" s="6"/>
      <c r="H92" s="32"/>
    </row>
    <row r="93" spans="1:13" ht="12.75" customHeight="1" x14ac:dyDescent="0.3">
      <c r="A93" s="86"/>
      <c r="B93" s="35" t="s">
        <v>23</v>
      </c>
      <c r="C93" s="36" t="s">
        <v>50</v>
      </c>
      <c r="D93" s="36" t="s">
        <v>9</v>
      </c>
      <c r="E93" s="36"/>
      <c r="F93" s="39">
        <v>0.43018420000000002</v>
      </c>
      <c r="G93" s="39">
        <v>0.43018420000000002</v>
      </c>
      <c r="H93" s="40"/>
      <c r="J93" s="39">
        <v>0.30565969999999998</v>
      </c>
      <c r="K93" s="39">
        <v>0.30565969999999998</v>
      </c>
    </row>
    <row r="94" spans="1:13" ht="12.75" customHeight="1" x14ac:dyDescent="0.3">
      <c r="A94" s="86"/>
      <c r="B94" s="25" t="s">
        <v>24</v>
      </c>
      <c r="C94" s="3" t="s">
        <v>50</v>
      </c>
      <c r="D94" s="3"/>
      <c r="E94" s="3" t="s">
        <v>56</v>
      </c>
      <c r="F94" s="6">
        <v>0.28588819999999998</v>
      </c>
      <c r="G94" s="6">
        <v>0.28588819999999998</v>
      </c>
      <c r="H94" s="32"/>
    </row>
    <row r="95" spans="1:13" ht="12.75" customHeight="1" x14ac:dyDescent="0.3">
      <c r="A95" s="86"/>
      <c r="B95" s="25" t="s">
        <v>24</v>
      </c>
      <c r="C95" s="3" t="s">
        <v>50</v>
      </c>
      <c r="D95" s="3"/>
      <c r="E95" s="3" t="s">
        <v>57</v>
      </c>
      <c r="F95" s="6">
        <v>0.27082079999999997</v>
      </c>
      <c r="G95" s="6">
        <v>0.27082079999999997</v>
      </c>
      <c r="H95" s="32"/>
    </row>
    <row r="96" spans="1:13" ht="12.75" customHeight="1" x14ac:dyDescent="0.3">
      <c r="A96" s="86"/>
      <c r="B96" s="35" t="s">
        <v>24</v>
      </c>
      <c r="C96" s="36" t="s">
        <v>50</v>
      </c>
      <c r="D96" s="36"/>
      <c r="E96" s="36" t="s">
        <v>58</v>
      </c>
      <c r="F96" s="39">
        <v>0.44329109999999999</v>
      </c>
      <c r="G96" s="39">
        <v>0.44329109999999999</v>
      </c>
      <c r="H96" s="40"/>
    </row>
    <row r="97" spans="1:11" ht="12.75" customHeight="1" x14ac:dyDescent="0.3">
      <c r="A97" s="86"/>
      <c r="B97" s="25" t="s">
        <v>25</v>
      </c>
      <c r="C97" s="3" t="s">
        <v>50</v>
      </c>
      <c r="D97" s="3"/>
      <c r="E97" s="3" t="s">
        <v>56</v>
      </c>
      <c r="F97" s="6">
        <v>4.1839000000000001E-2</v>
      </c>
      <c r="G97" s="6">
        <v>4.1839000000000001E-2</v>
      </c>
      <c r="H97" s="32"/>
    </row>
    <row r="98" spans="1:11" ht="12.75" customHeight="1" x14ac:dyDescent="0.3">
      <c r="A98" s="86"/>
      <c r="B98" s="25" t="s">
        <v>25</v>
      </c>
      <c r="C98" s="3" t="s">
        <v>50</v>
      </c>
      <c r="D98" s="3"/>
      <c r="E98" s="3" t="s">
        <v>57</v>
      </c>
      <c r="F98" s="6">
        <v>5.1214900000000001E-2</v>
      </c>
      <c r="G98" s="6">
        <v>5.1214900000000001E-2</v>
      </c>
      <c r="H98" s="32"/>
    </row>
    <row r="99" spans="1:11" ht="12.75" customHeight="1" x14ac:dyDescent="0.3">
      <c r="A99" s="86"/>
      <c r="B99" s="35" t="s">
        <v>25</v>
      </c>
      <c r="C99" s="36" t="s">
        <v>50</v>
      </c>
      <c r="D99" s="36"/>
      <c r="E99" s="36" t="s">
        <v>58</v>
      </c>
      <c r="F99" s="39">
        <v>5.8400100000000003E-2</v>
      </c>
      <c r="G99" s="39">
        <v>5.8400100000000003E-2</v>
      </c>
      <c r="H99" s="40"/>
    </row>
    <row r="100" spans="1:11" ht="12.75" customHeight="1" x14ac:dyDescent="0.3">
      <c r="A100" s="86"/>
      <c r="B100" s="28" t="s">
        <v>71</v>
      </c>
      <c r="C100" s="29" t="s">
        <v>50</v>
      </c>
      <c r="D100" s="29"/>
      <c r="E100" s="29"/>
      <c r="F100" s="34">
        <v>2.5029539999999999</v>
      </c>
      <c r="G100" s="34">
        <v>2.5029539999999999</v>
      </c>
      <c r="H100" s="31"/>
    </row>
    <row r="101" spans="1:11" ht="12.75" customHeight="1" x14ac:dyDescent="0.3">
      <c r="A101" s="86"/>
      <c r="B101" s="35" t="s">
        <v>72</v>
      </c>
      <c r="C101" s="36" t="s">
        <v>50</v>
      </c>
      <c r="D101" s="36"/>
      <c r="E101" s="36"/>
      <c r="F101" s="39">
        <v>0.32811940000000001</v>
      </c>
      <c r="G101" s="39">
        <v>0.32811940000000001</v>
      </c>
      <c r="H101" s="40"/>
    </row>
    <row r="102" spans="1:11" ht="12.75" customHeight="1" x14ac:dyDescent="0.3">
      <c r="A102" s="86"/>
      <c r="B102" s="3" t="s">
        <v>22</v>
      </c>
      <c r="C102" s="3" t="s">
        <v>7</v>
      </c>
      <c r="D102" s="3"/>
      <c r="E102" s="3"/>
      <c r="F102" s="76">
        <v>30575.11</v>
      </c>
      <c r="G102" s="76">
        <v>30575.11</v>
      </c>
      <c r="H102" s="31">
        <v>0</v>
      </c>
      <c r="I102" s="55" t="s">
        <v>83</v>
      </c>
    </row>
    <row r="103" spans="1:11" ht="12.75" customHeight="1" x14ac:dyDescent="0.3">
      <c r="A103" s="86"/>
      <c r="B103" s="3" t="s">
        <v>23</v>
      </c>
      <c r="C103" s="3" t="s">
        <v>7</v>
      </c>
      <c r="D103" s="3" t="s">
        <v>5</v>
      </c>
      <c r="E103" s="3"/>
      <c r="F103" s="6"/>
      <c r="G103" s="6"/>
      <c r="H103" s="32"/>
    </row>
    <row r="104" spans="1:11" ht="12.75" customHeight="1" x14ac:dyDescent="0.3">
      <c r="A104" s="86"/>
      <c r="B104" s="3" t="s">
        <v>23</v>
      </c>
      <c r="C104" s="3" t="s">
        <v>7</v>
      </c>
      <c r="D104" s="3" t="s">
        <v>6</v>
      </c>
      <c r="E104" s="3"/>
      <c r="F104" s="6"/>
      <c r="G104" s="6"/>
      <c r="H104" s="32"/>
    </row>
    <row r="105" spans="1:11" ht="12.75" customHeight="1" x14ac:dyDescent="0.3">
      <c r="A105" s="86"/>
      <c r="B105" s="69" t="s">
        <v>23</v>
      </c>
      <c r="C105" s="69" t="s">
        <v>7</v>
      </c>
      <c r="D105" s="69" t="s">
        <v>73</v>
      </c>
      <c r="E105" s="3"/>
      <c r="F105" s="6"/>
      <c r="G105" s="6"/>
      <c r="H105" s="32"/>
    </row>
    <row r="106" spans="1:11" ht="12.75" customHeight="1" x14ac:dyDescent="0.3">
      <c r="A106" s="86"/>
      <c r="B106" s="3" t="s">
        <v>23</v>
      </c>
      <c r="C106" s="3" t="s">
        <v>7</v>
      </c>
      <c r="D106" s="3" t="s">
        <v>50</v>
      </c>
      <c r="E106" s="3"/>
      <c r="F106" s="6"/>
      <c r="G106" s="6"/>
      <c r="H106" s="32"/>
    </row>
    <row r="107" spans="1:11" ht="12.75" customHeight="1" x14ac:dyDescent="0.3">
      <c r="A107" s="86"/>
      <c r="B107" s="3" t="s">
        <v>23</v>
      </c>
      <c r="C107" s="3" t="s">
        <v>7</v>
      </c>
      <c r="D107" s="3" t="s">
        <v>7</v>
      </c>
      <c r="E107" s="3"/>
      <c r="F107" s="6"/>
      <c r="G107" s="6"/>
      <c r="H107" s="32"/>
    </row>
    <row r="108" spans="1:11" ht="12.75" customHeight="1" x14ac:dyDescent="0.3">
      <c r="A108" s="86"/>
      <c r="B108" s="3" t="s">
        <v>23</v>
      </c>
      <c r="C108" s="3" t="s">
        <v>7</v>
      </c>
      <c r="D108" s="3" t="s">
        <v>8</v>
      </c>
      <c r="E108" s="3"/>
      <c r="F108" s="6"/>
      <c r="G108" s="6"/>
      <c r="H108" s="32"/>
    </row>
    <row r="109" spans="1:11" ht="12.75" customHeight="1" x14ac:dyDescent="0.3">
      <c r="A109" s="86"/>
      <c r="B109" s="3" t="s">
        <v>23</v>
      </c>
      <c r="C109" s="3" t="s">
        <v>7</v>
      </c>
      <c r="D109" s="3" t="s">
        <v>9</v>
      </c>
      <c r="E109" s="3"/>
      <c r="F109" s="6">
        <v>0.3623942</v>
      </c>
      <c r="G109" s="6">
        <v>0.3623942</v>
      </c>
      <c r="H109" s="32"/>
      <c r="J109" s="6">
        <v>0.2765068</v>
      </c>
      <c r="K109" s="6">
        <v>0.2765068</v>
      </c>
    </row>
    <row r="110" spans="1:11" ht="12.75" customHeight="1" x14ac:dyDescent="0.3">
      <c r="A110" s="86"/>
      <c r="B110" s="28" t="s">
        <v>24</v>
      </c>
      <c r="C110" s="29" t="s">
        <v>7</v>
      </c>
      <c r="D110" s="29"/>
      <c r="E110" s="29" t="s">
        <v>2</v>
      </c>
      <c r="F110" s="34">
        <v>0.35619190000000001</v>
      </c>
      <c r="G110" s="34">
        <v>0.35619190000000001</v>
      </c>
      <c r="H110" s="31"/>
    </row>
    <row r="111" spans="1:11" ht="12.75" customHeight="1" x14ac:dyDescent="0.3">
      <c r="A111" s="86"/>
      <c r="B111" s="25" t="s">
        <v>24</v>
      </c>
      <c r="C111" s="3" t="s">
        <v>7</v>
      </c>
      <c r="D111" s="3"/>
      <c r="E111" s="3" t="s">
        <v>3</v>
      </c>
      <c r="F111" s="6">
        <v>0.2107511</v>
      </c>
      <c r="G111" s="6">
        <v>0.2107511</v>
      </c>
      <c r="H111" s="32"/>
    </row>
    <row r="112" spans="1:11" ht="12.75" customHeight="1" x14ac:dyDescent="0.3">
      <c r="A112" s="86"/>
      <c r="B112" s="35" t="s">
        <v>24</v>
      </c>
      <c r="C112" s="36" t="s">
        <v>7</v>
      </c>
      <c r="D112" s="36"/>
      <c r="E112" s="36" t="s">
        <v>4</v>
      </c>
      <c r="F112" s="39">
        <v>0.43305700000000003</v>
      </c>
      <c r="G112" s="39">
        <v>0.43305700000000003</v>
      </c>
      <c r="H112" s="40"/>
    </row>
    <row r="113" spans="1:8" ht="12.75" customHeight="1" x14ac:dyDescent="0.3">
      <c r="A113" s="86"/>
      <c r="B113" s="25" t="s">
        <v>25</v>
      </c>
      <c r="C113" s="3" t="s">
        <v>7</v>
      </c>
      <c r="D113" s="3"/>
      <c r="E113" s="3" t="s">
        <v>2</v>
      </c>
      <c r="F113" s="6">
        <v>5.5603399999999997E-2</v>
      </c>
      <c r="G113" s="6">
        <v>5.5603399999999997E-2</v>
      </c>
      <c r="H113" s="32"/>
    </row>
    <row r="114" spans="1:8" ht="12.75" customHeight="1" x14ac:dyDescent="0.3">
      <c r="A114" s="86"/>
      <c r="B114" s="25" t="s">
        <v>25</v>
      </c>
      <c r="C114" s="3" t="s">
        <v>7</v>
      </c>
      <c r="D114" s="3"/>
      <c r="E114" s="3" t="s">
        <v>3</v>
      </c>
      <c r="F114" s="6">
        <v>6.2301299999999997E-2</v>
      </c>
      <c r="G114" s="6">
        <v>6.2301299999999997E-2</v>
      </c>
      <c r="H114" s="32"/>
    </row>
    <row r="115" spans="1:8" ht="12.75" customHeight="1" x14ac:dyDescent="0.3">
      <c r="A115" s="86"/>
      <c r="B115" s="35" t="s">
        <v>25</v>
      </c>
      <c r="C115" s="36" t="s">
        <v>7</v>
      </c>
      <c r="D115" s="36"/>
      <c r="E115" s="36" t="s">
        <v>4</v>
      </c>
      <c r="F115" s="39">
        <v>8.7587799999999993E-2</v>
      </c>
      <c r="G115" s="39">
        <v>8.7587799999999993E-2</v>
      </c>
      <c r="H115" s="40"/>
    </row>
    <row r="116" spans="1:8" ht="12.75" customHeight="1" x14ac:dyDescent="0.3">
      <c r="A116" s="86"/>
      <c r="B116" s="28" t="s">
        <v>71</v>
      </c>
      <c r="C116" s="29" t="s">
        <v>7</v>
      </c>
      <c r="D116" s="29"/>
      <c r="E116" s="29"/>
      <c r="F116" s="34">
        <v>2.8810250000000002</v>
      </c>
      <c r="G116" s="34">
        <v>2.8810250000000002</v>
      </c>
      <c r="H116" s="31"/>
    </row>
    <row r="117" spans="1:8" ht="12.75" customHeight="1" x14ac:dyDescent="0.3">
      <c r="A117" s="86"/>
      <c r="B117" s="25" t="s">
        <v>72</v>
      </c>
      <c r="C117" s="3" t="s">
        <v>7</v>
      </c>
      <c r="D117" s="3"/>
      <c r="E117" s="3"/>
      <c r="F117" s="6">
        <v>0.43051230000000001</v>
      </c>
      <c r="G117" s="6">
        <v>0.43051230000000001</v>
      </c>
      <c r="H117" s="32"/>
    </row>
    <row r="118" spans="1:8" ht="12.75" customHeight="1" x14ac:dyDescent="0.3">
      <c r="A118" s="86"/>
      <c r="B118" s="28" t="s">
        <v>22</v>
      </c>
      <c r="C118" s="29" t="s">
        <v>8</v>
      </c>
      <c r="D118" s="29"/>
      <c r="E118" s="29"/>
      <c r="F118" s="66">
        <f>H7*H13</f>
        <v>1471.493779896</v>
      </c>
      <c r="G118" s="67">
        <f>F118</f>
        <v>1471.493779896</v>
      </c>
      <c r="H118" s="47"/>
    </row>
    <row r="119" spans="1:8" ht="12.75" customHeight="1" x14ac:dyDescent="0.3">
      <c r="A119" s="86"/>
      <c r="B119" s="25" t="s">
        <v>23</v>
      </c>
      <c r="C119" s="3" t="s">
        <v>8</v>
      </c>
      <c r="D119" s="3" t="s">
        <v>5</v>
      </c>
      <c r="E119" s="3"/>
      <c r="F119" s="61">
        <v>9.6568864666594749E-3</v>
      </c>
      <c r="G119" s="61">
        <v>9.6568864666594749E-3</v>
      </c>
      <c r="H119" s="32"/>
    </row>
    <row r="120" spans="1:8" ht="12.75" customHeight="1" x14ac:dyDescent="0.3">
      <c r="A120" s="86"/>
      <c r="B120" s="25" t="s">
        <v>23</v>
      </c>
      <c r="C120" s="3" t="s">
        <v>8</v>
      </c>
      <c r="D120" s="3" t="s">
        <v>6</v>
      </c>
      <c r="E120" s="3"/>
      <c r="F120" s="59">
        <v>1.5113196705115845E-2</v>
      </c>
      <c r="G120" s="59">
        <v>1.5113196705115845E-2</v>
      </c>
      <c r="H120" s="32"/>
    </row>
    <row r="121" spans="1:8" ht="12.75" customHeight="1" x14ac:dyDescent="0.3">
      <c r="A121" s="86"/>
      <c r="B121" s="3" t="s">
        <v>23</v>
      </c>
      <c r="C121" s="3" t="s">
        <v>8</v>
      </c>
      <c r="D121" s="3" t="s">
        <v>73</v>
      </c>
      <c r="E121" s="3"/>
      <c r="F121" s="62">
        <v>8.9111203965497356E-3</v>
      </c>
      <c r="G121" s="62">
        <v>8.9111203965497356E-3</v>
      </c>
      <c r="H121" s="58"/>
    </row>
    <row r="122" spans="1:8" ht="12.75" customHeight="1" x14ac:dyDescent="0.3">
      <c r="A122" s="86"/>
      <c r="B122" s="25" t="s">
        <v>23</v>
      </c>
      <c r="C122" s="3" t="s">
        <v>8</v>
      </c>
      <c r="D122" s="3" t="s">
        <v>50</v>
      </c>
      <c r="E122" s="3"/>
      <c r="F122" s="61">
        <v>0.26342070925768474</v>
      </c>
      <c r="G122" s="61">
        <v>0.26342070925768474</v>
      </c>
      <c r="H122" s="32"/>
    </row>
    <row r="123" spans="1:8" ht="12.75" customHeight="1" x14ac:dyDescent="0.3">
      <c r="A123" s="86"/>
      <c r="B123" s="25" t="s">
        <v>23</v>
      </c>
      <c r="C123" s="3" t="s">
        <v>8</v>
      </c>
      <c r="D123" s="3" t="s">
        <v>7</v>
      </c>
      <c r="E123" s="3"/>
      <c r="F123" s="59">
        <v>0.11532375190658262</v>
      </c>
      <c r="G123" s="59">
        <v>0.11532375190658262</v>
      </c>
      <c r="H123" s="32"/>
    </row>
    <row r="124" spans="1:8" ht="12.75" customHeight="1" x14ac:dyDescent="0.3">
      <c r="A124" s="86"/>
      <c r="B124" s="25" t="s">
        <v>23</v>
      </c>
      <c r="C124" s="3" t="s">
        <v>8</v>
      </c>
      <c r="D124" s="3" t="s">
        <v>8</v>
      </c>
      <c r="E124" s="3"/>
      <c r="F124" s="60"/>
      <c r="G124" s="60"/>
      <c r="H124" s="32"/>
    </row>
    <row r="125" spans="1:8" ht="12.75" customHeight="1" x14ac:dyDescent="0.3">
      <c r="A125" s="86"/>
      <c r="B125" s="35" t="s">
        <v>23</v>
      </c>
      <c r="C125" s="36" t="s">
        <v>8</v>
      </c>
      <c r="D125" s="36" t="s">
        <v>9</v>
      </c>
      <c r="E125" s="36"/>
      <c r="F125" s="63">
        <v>0.20049733751280893</v>
      </c>
      <c r="G125" s="63">
        <v>0.20049733751280893</v>
      </c>
      <c r="H125" s="40"/>
    </row>
    <row r="126" spans="1:8" ht="12.75" customHeight="1" x14ac:dyDescent="0.3">
      <c r="A126" s="86"/>
      <c r="B126" s="28" t="s">
        <v>24</v>
      </c>
      <c r="C126" s="29" t="s">
        <v>8</v>
      </c>
      <c r="D126" s="29"/>
      <c r="E126" s="29" t="s">
        <v>2</v>
      </c>
      <c r="F126" s="34">
        <v>0.508512987889428</v>
      </c>
      <c r="G126" s="34">
        <v>0.508512987889428</v>
      </c>
      <c r="H126" s="31"/>
    </row>
    <row r="127" spans="1:8" ht="12.75" customHeight="1" x14ac:dyDescent="0.3">
      <c r="A127" s="86"/>
      <c r="B127" s="25" t="s">
        <v>24</v>
      </c>
      <c r="C127" s="3" t="s">
        <v>8</v>
      </c>
      <c r="D127" s="3"/>
      <c r="E127" s="3" t="s">
        <v>3</v>
      </c>
      <c r="F127" s="6">
        <f>1-F126</f>
        <v>0.491487012110572</v>
      </c>
      <c r="G127" s="6">
        <f>1-G126</f>
        <v>0.491487012110572</v>
      </c>
      <c r="H127" s="32"/>
    </row>
    <row r="128" spans="1:8" ht="12.75" customHeight="1" x14ac:dyDescent="0.3">
      <c r="A128" s="86"/>
      <c r="B128" s="25" t="s">
        <v>25</v>
      </c>
      <c r="C128" s="3" t="s">
        <v>8</v>
      </c>
      <c r="D128" s="3"/>
      <c r="E128" s="3" t="s">
        <v>2</v>
      </c>
      <c r="F128" s="6">
        <v>0</v>
      </c>
      <c r="G128" s="6">
        <v>0</v>
      </c>
      <c r="H128" s="32"/>
    </row>
    <row r="129" spans="1:8" ht="12.75" customHeight="1" x14ac:dyDescent="0.3">
      <c r="A129" s="86"/>
      <c r="B129" s="25" t="s">
        <v>25</v>
      </c>
      <c r="C129" s="3" t="s">
        <v>8</v>
      </c>
      <c r="D129" s="3"/>
      <c r="E129" s="3" t="s">
        <v>3</v>
      </c>
      <c r="F129" s="6">
        <v>0</v>
      </c>
      <c r="G129" s="6">
        <v>0</v>
      </c>
      <c r="H129" s="32"/>
    </row>
    <row r="130" spans="1:8" ht="12.75" customHeight="1" x14ac:dyDescent="0.3">
      <c r="A130" s="86"/>
      <c r="B130" s="28" t="s">
        <v>71</v>
      </c>
      <c r="C130" s="29" t="s">
        <v>8</v>
      </c>
      <c r="D130" s="29"/>
      <c r="E130" s="29"/>
      <c r="F130" s="34">
        <v>1</v>
      </c>
      <c r="G130" s="34">
        <v>1</v>
      </c>
      <c r="H130" s="31"/>
    </row>
    <row r="131" spans="1:8" ht="12.75" customHeight="1" thickBot="1" x14ac:dyDescent="0.35">
      <c r="A131" s="91"/>
      <c r="B131" s="22" t="s">
        <v>72</v>
      </c>
      <c r="C131" s="23" t="s">
        <v>8</v>
      </c>
      <c r="D131" s="23"/>
      <c r="E131" s="23"/>
      <c r="F131" s="50">
        <v>0</v>
      </c>
      <c r="G131" s="50">
        <v>0</v>
      </c>
      <c r="H131" s="24"/>
    </row>
    <row r="132" spans="1:8" x14ac:dyDescent="0.3">
      <c r="A132" s="85" t="s">
        <v>33</v>
      </c>
      <c r="B132" s="42" t="s">
        <v>26</v>
      </c>
      <c r="C132" s="21"/>
      <c r="D132" s="21" t="s">
        <v>1</v>
      </c>
      <c r="E132" s="21"/>
      <c r="F132" s="48"/>
      <c r="G132" s="48"/>
      <c r="H132" s="43"/>
    </row>
    <row r="133" spans="1:8" x14ac:dyDescent="0.3">
      <c r="A133" s="86"/>
      <c r="B133" s="25" t="s">
        <v>26</v>
      </c>
      <c r="C133" s="3"/>
      <c r="D133" s="3" t="s">
        <v>2</v>
      </c>
      <c r="E133" s="3"/>
      <c r="F133" s="6"/>
      <c r="G133" s="6"/>
      <c r="H133" s="32"/>
    </row>
    <row r="134" spans="1:8" x14ac:dyDescent="0.3">
      <c r="A134" s="86"/>
      <c r="B134" s="35" t="s">
        <v>26</v>
      </c>
      <c r="C134" s="36"/>
      <c r="D134" s="36" t="s">
        <v>3</v>
      </c>
      <c r="E134" s="36"/>
      <c r="F134" s="39"/>
      <c r="G134" s="39"/>
      <c r="H134" s="40"/>
    </row>
    <row r="135" spans="1:8" x14ac:dyDescent="0.3">
      <c r="A135" s="86"/>
      <c r="B135" s="3" t="s">
        <v>70</v>
      </c>
      <c r="C135" s="3"/>
      <c r="D135" s="3"/>
      <c r="E135" s="3"/>
      <c r="F135" s="76">
        <v>0.83333330000000005</v>
      </c>
      <c r="G135" s="76">
        <v>0.79644269999999995</v>
      </c>
      <c r="H135" s="32"/>
    </row>
    <row r="136" spans="1:8" x14ac:dyDescent="0.3">
      <c r="A136" s="86"/>
      <c r="B136" s="3" t="s">
        <v>28</v>
      </c>
      <c r="C136" s="3"/>
      <c r="D136" s="3" t="s">
        <v>2</v>
      </c>
      <c r="E136" s="3"/>
      <c r="F136" s="6"/>
      <c r="G136" s="6"/>
      <c r="H136" s="32"/>
    </row>
    <row r="137" spans="1:8" x14ac:dyDescent="0.3">
      <c r="A137" s="86"/>
      <c r="B137" s="3" t="s">
        <v>29</v>
      </c>
      <c r="C137" s="3"/>
      <c r="D137" s="3" t="s">
        <v>2</v>
      </c>
      <c r="E137" s="3"/>
      <c r="F137" s="6"/>
      <c r="G137" s="6"/>
      <c r="H137" s="32"/>
    </row>
    <row r="138" spans="1:8" ht="13.5" thickBot="1" x14ac:dyDescent="0.35">
      <c r="A138" s="86"/>
      <c r="B138" s="25" t="s">
        <v>30</v>
      </c>
      <c r="C138" s="3"/>
      <c r="D138" s="3" t="s">
        <v>2</v>
      </c>
      <c r="E138" s="3"/>
      <c r="F138" s="6"/>
      <c r="G138" s="6"/>
      <c r="H138" s="32"/>
    </row>
    <row r="139" spans="1:8" ht="14.25" customHeight="1" x14ac:dyDescent="0.3">
      <c r="A139" s="82" t="s">
        <v>34</v>
      </c>
      <c r="B139" s="42" t="s">
        <v>64</v>
      </c>
      <c r="C139" s="21"/>
      <c r="D139" s="21"/>
      <c r="E139" s="21"/>
      <c r="F139" s="48"/>
      <c r="G139" s="48"/>
      <c r="H139" s="49"/>
    </row>
    <row r="140" spans="1:8" ht="14.25" customHeight="1" x14ac:dyDescent="0.3">
      <c r="A140" s="83"/>
      <c r="B140" s="25" t="s">
        <v>66</v>
      </c>
      <c r="C140" s="3"/>
      <c r="D140" s="3"/>
      <c r="E140" s="3"/>
      <c r="F140" s="6"/>
      <c r="G140" s="6"/>
      <c r="H140" s="27"/>
    </row>
    <row r="141" spans="1:8" ht="14.25" customHeight="1" x14ac:dyDescent="0.3">
      <c r="A141" s="83"/>
      <c r="B141" s="25" t="s">
        <v>65</v>
      </c>
      <c r="C141" s="3"/>
      <c r="D141" s="3"/>
      <c r="E141" s="3"/>
      <c r="F141" s="6"/>
      <c r="G141" s="6"/>
      <c r="H141" s="27"/>
    </row>
    <row r="142" spans="1:8" ht="14.25" customHeight="1" x14ac:dyDescent="0.3">
      <c r="A142" s="83"/>
      <c r="B142" s="25" t="s">
        <v>68</v>
      </c>
      <c r="C142" s="3" t="s">
        <v>69</v>
      </c>
      <c r="D142" s="3"/>
      <c r="E142" s="3"/>
      <c r="F142" s="6"/>
      <c r="G142" s="6"/>
      <c r="H142" s="27"/>
    </row>
    <row r="143" spans="1:8" ht="12.75" customHeight="1" x14ac:dyDescent="0.3">
      <c r="A143" s="83"/>
      <c r="B143" s="25" t="s">
        <v>31</v>
      </c>
      <c r="C143" s="3" t="s">
        <v>7</v>
      </c>
      <c r="D143" s="3"/>
      <c r="E143" s="3"/>
      <c r="F143" s="6"/>
      <c r="G143" s="6"/>
      <c r="H143" s="27"/>
    </row>
    <row r="144" spans="1:8" ht="12.75" customHeight="1" x14ac:dyDescent="0.3">
      <c r="A144" s="83"/>
      <c r="B144" s="25" t="s">
        <v>32</v>
      </c>
      <c r="C144" s="3" t="s">
        <v>7</v>
      </c>
      <c r="D144" s="3"/>
      <c r="E144" s="3"/>
      <c r="F144" s="6"/>
      <c r="G144" s="6"/>
      <c r="H144" s="27"/>
    </row>
    <row r="145" spans="1:8" ht="12.75" customHeight="1" x14ac:dyDescent="0.3">
      <c r="A145" s="83"/>
      <c r="B145" s="25" t="s">
        <v>31</v>
      </c>
      <c r="C145" s="3" t="s">
        <v>7</v>
      </c>
      <c r="D145" s="3"/>
      <c r="E145" s="3"/>
      <c r="F145" s="6"/>
      <c r="G145" s="6"/>
      <c r="H145" s="27"/>
    </row>
    <row r="146" spans="1:8" ht="12.75" customHeight="1" thickBot="1" x14ac:dyDescent="0.35">
      <c r="A146" s="84"/>
      <c r="B146" s="22" t="s">
        <v>32</v>
      </c>
      <c r="C146" s="23" t="s">
        <v>7</v>
      </c>
      <c r="D146" s="23"/>
      <c r="E146" s="23"/>
      <c r="F146" s="50"/>
      <c r="G146" s="50"/>
      <c r="H146" s="51"/>
    </row>
  </sheetData>
  <mergeCells count="6">
    <mergeCell ref="L6:N6"/>
    <mergeCell ref="A139:A146"/>
    <mergeCell ref="A132:A138"/>
    <mergeCell ref="A3:A7"/>
    <mergeCell ref="A8:A33"/>
    <mergeCell ref="A34:A1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3096-E973-4CB2-9C54-86F49E0E6398}">
  <dimension ref="C2:K21"/>
  <sheetViews>
    <sheetView workbookViewId="0">
      <selection activeCell="K21" sqref="K21"/>
    </sheetView>
  </sheetViews>
  <sheetFormatPr defaultRowHeight="14.5" x14ac:dyDescent="0.35"/>
  <cols>
    <col min="3" max="3" width="16.453125" customWidth="1"/>
    <col min="4" max="4" width="13.7265625" customWidth="1"/>
    <col min="8" max="8" width="25.26953125" customWidth="1"/>
  </cols>
  <sheetData>
    <row r="2" spans="3:10" x14ac:dyDescent="0.35">
      <c r="D2" s="92" t="s">
        <v>109</v>
      </c>
      <c r="E2" s="92"/>
      <c r="F2" s="92"/>
      <c r="H2" s="92" t="s">
        <v>110</v>
      </c>
      <c r="I2" s="92"/>
      <c r="J2" s="92"/>
    </row>
    <row r="3" spans="3:10" x14ac:dyDescent="0.35">
      <c r="D3" t="s">
        <v>94</v>
      </c>
      <c r="H3" t="s">
        <v>111</v>
      </c>
      <c r="I3">
        <v>31</v>
      </c>
    </row>
    <row r="4" spans="3:10" x14ac:dyDescent="0.35">
      <c r="D4" t="s">
        <v>95</v>
      </c>
      <c r="E4">
        <v>28194</v>
      </c>
      <c r="H4" t="s">
        <v>112</v>
      </c>
      <c r="I4">
        <v>71</v>
      </c>
    </row>
    <row r="5" spans="3:10" x14ac:dyDescent="0.35">
      <c r="D5" t="s">
        <v>96</v>
      </c>
      <c r="E5">
        <v>22490</v>
      </c>
      <c r="H5" s="64" t="s">
        <v>95</v>
      </c>
      <c r="I5">
        <v>93</v>
      </c>
    </row>
    <row r="6" spans="3:10" x14ac:dyDescent="0.35">
      <c r="D6" t="s">
        <v>97</v>
      </c>
      <c r="E6">
        <v>22093</v>
      </c>
      <c r="H6" t="s">
        <v>113</v>
      </c>
      <c r="I6">
        <v>12</v>
      </c>
    </row>
    <row r="7" spans="3:10" x14ac:dyDescent="0.35">
      <c r="D7" t="s">
        <v>98</v>
      </c>
      <c r="E7">
        <v>43783</v>
      </c>
      <c r="H7" s="64" t="s">
        <v>96</v>
      </c>
      <c r="I7">
        <v>71</v>
      </c>
    </row>
    <row r="8" spans="3:10" x14ac:dyDescent="0.35">
      <c r="D8" t="s">
        <v>99</v>
      </c>
      <c r="E8">
        <v>162438</v>
      </c>
      <c r="H8" s="64" t="s">
        <v>97</v>
      </c>
      <c r="I8">
        <v>73</v>
      </c>
    </row>
    <row r="9" spans="3:10" x14ac:dyDescent="0.35">
      <c r="D9" t="s">
        <v>100</v>
      </c>
      <c r="E9">
        <v>64455</v>
      </c>
      <c r="H9" s="64" t="s">
        <v>98</v>
      </c>
      <c r="I9">
        <v>63</v>
      </c>
    </row>
    <row r="10" spans="3:10" x14ac:dyDescent="0.35">
      <c r="D10" t="s">
        <v>101</v>
      </c>
      <c r="E10">
        <v>42251</v>
      </c>
      <c r="H10" t="s">
        <v>114</v>
      </c>
      <c r="I10">
        <v>70</v>
      </c>
    </row>
    <row r="11" spans="3:10" x14ac:dyDescent="0.35">
      <c r="H11" s="64" t="s">
        <v>99</v>
      </c>
      <c r="I11">
        <v>17</v>
      </c>
    </row>
    <row r="12" spans="3:10" x14ac:dyDescent="0.35">
      <c r="D12" t="s">
        <v>102</v>
      </c>
      <c r="E12">
        <f>SUM(E4:E10)</f>
        <v>385704</v>
      </c>
    </row>
    <row r="13" spans="3:10" x14ac:dyDescent="0.35">
      <c r="C13" t="s">
        <v>106</v>
      </c>
      <c r="D13" t="s">
        <v>103</v>
      </c>
      <c r="E13">
        <v>3.5406780000000002</v>
      </c>
      <c r="H13" s="64" t="s">
        <v>102</v>
      </c>
      <c r="I13">
        <f>SUM(I3:I11)</f>
        <v>501</v>
      </c>
    </row>
    <row r="14" spans="3:10" x14ac:dyDescent="0.35">
      <c r="D14" t="s">
        <v>104</v>
      </c>
      <c r="E14" s="64">
        <f>E12/E13</f>
        <v>108935.06836826167</v>
      </c>
      <c r="H14" t="s">
        <v>115</v>
      </c>
      <c r="I14">
        <f>SUM(I5,I7:I9,I11)</f>
        <v>317</v>
      </c>
    </row>
    <row r="16" spans="3:10" x14ac:dyDescent="0.35">
      <c r="C16" t="s">
        <v>106</v>
      </c>
      <c r="D16" t="s">
        <v>105</v>
      </c>
      <c r="E16">
        <v>0.1355932</v>
      </c>
      <c r="H16" t="s">
        <v>116</v>
      </c>
      <c r="I16">
        <f>I14/I13</f>
        <v>0.63273453093812371</v>
      </c>
    </row>
    <row r="17" spans="4:11" x14ac:dyDescent="0.35">
      <c r="K17" t="s">
        <v>125</v>
      </c>
    </row>
    <row r="18" spans="4:11" x14ac:dyDescent="0.35">
      <c r="D18" t="s">
        <v>107</v>
      </c>
      <c r="E18">
        <f>E14*E16</f>
        <v>14770.854512271377</v>
      </c>
      <c r="H18" t="s">
        <v>117</v>
      </c>
      <c r="I18">
        <v>6000000</v>
      </c>
      <c r="K18">
        <v>1257029</v>
      </c>
    </row>
    <row r="19" spans="4:11" x14ac:dyDescent="0.35">
      <c r="D19" t="s">
        <v>108</v>
      </c>
      <c r="E19">
        <f>E14-E18</f>
        <v>94164.213855990296</v>
      </c>
      <c r="H19" t="s">
        <v>118</v>
      </c>
      <c r="I19">
        <f>I18*I16</f>
        <v>3796407.1856287424</v>
      </c>
      <c r="K19">
        <v>1257029</v>
      </c>
    </row>
    <row r="21" spans="4:11" x14ac:dyDescent="0.35">
      <c r="H21" t="s">
        <v>119</v>
      </c>
      <c r="I21">
        <f>I19/2.91</f>
        <v>1304607.2802847913</v>
      </c>
      <c r="K21">
        <f>K19/2.91</f>
        <v>431968.72852233675</v>
      </c>
    </row>
  </sheetData>
  <mergeCells count="2">
    <mergeCell ref="D2:F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Index_BR</vt:lpstr>
      <vt:lpstr>AllAccounts</vt:lpstr>
      <vt:lpstr>Input_BR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2021-09-19T00:12:19Z</dcterms:modified>
</cp:coreProperties>
</file>