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4BD3432E-D9E3-483A-A7F0-8FE516B4FD15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Index_FJ" sheetId="1" r:id="rId1"/>
    <sheet name="Index_FJ_div" sheetId="12" r:id="rId2"/>
    <sheet name="AllAccounts" sheetId="9" r:id="rId3"/>
    <sheet name="Input_FJ" sheetId="4" r:id="rId4"/>
    <sheet name="Input_FJ_div" sheetId="11" r:id="rId5"/>
    <sheet name="VA_shares" sheetId="8" r:id="rId6"/>
    <sheet name="List of Goods &amp; Services" sheetId="3" r:id="rId7"/>
    <sheet name="TEMP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11" l="1"/>
  <c r="K20" i="11"/>
  <c r="K19" i="11"/>
  <c r="K18" i="11"/>
  <c r="P19" i="11"/>
  <c r="P18" i="11"/>
  <c r="N17" i="11"/>
  <c r="P17" i="11" s="1"/>
  <c r="N16" i="4"/>
  <c r="N17" i="4" s="1"/>
  <c r="N19" i="4" s="1"/>
  <c r="P16" i="4"/>
  <c r="I102" i="11" l="1"/>
  <c r="H102" i="11"/>
  <c r="G102" i="11"/>
  <c r="F102" i="11"/>
  <c r="I86" i="11"/>
  <c r="H86" i="11"/>
  <c r="G86" i="11"/>
  <c r="F86" i="11"/>
  <c r="I70" i="11"/>
  <c r="H70" i="11"/>
  <c r="G70" i="11"/>
  <c r="F70" i="11"/>
  <c r="I52" i="11"/>
  <c r="H52" i="11"/>
  <c r="G52" i="11"/>
  <c r="F52" i="11"/>
  <c r="I34" i="11"/>
  <c r="H34" i="11"/>
  <c r="G34" i="11"/>
  <c r="F34" i="11"/>
  <c r="I7" i="11"/>
  <c r="H7" i="11"/>
  <c r="G7" i="11"/>
  <c r="F7" i="11"/>
  <c r="K5" i="11" s="1"/>
  <c r="G4" i="11"/>
  <c r="H4" i="11"/>
  <c r="I4" i="11"/>
  <c r="F4" i="11"/>
  <c r="M125" i="11"/>
  <c r="M122" i="11"/>
  <c r="M121" i="11"/>
  <c r="M120" i="11"/>
  <c r="P119" i="11"/>
  <c r="O119" i="11"/>
  <c r="M119" i="11"/>
  <c r="M97" i="11"/>
  <c r="M99" i="11" s="1"/>
  <c r="Q27" i="11"/>
  <c r="S26" i="11"/>
  <c r="S25" i="11"/>
  <c r="H14" i="11"/>
  <c r="G14" i="11"/>
  <c r="F14" i="11"/>
  <c r="O10" i="11"/>
  <c r="O9" i="11"/>
  <c r="O7" i="11"/>
  <c r="M5" i="11"/>
  <c r="L5" i="11" l="1"/>
  <c r="L17" i="11"/>
  <c r="L18" i="11" s="1"/>
  <c r="G118" i="11"/>
  <c r="F118" i="11"/>
  <c r="H118" i="11"/>
  <c r="J5" i="11"/>
  <c r="J6" i="11" s="1"/>
  <c r="L19" i="11" l="1"/>
  <c r="I4" i="4" l="1"/>
  <c r="S26" i="4"/>
  <c r="S25" i="4"/>
  <c r="I7" i="4" l="1"/>
  <c r="J5" i="4" s="1"/>
  <c r="J6" i="4" s="1"/>
  <c r="Q27" i="4"/>
  <c r="M97" i="4"/>
  <c r="M99" i="4" s="1"/>
  <c r="H118" i="4" l="1"/>
  <c r="G118" i="4"/>
  <c r="F118" i="4"/>
  <c r="L17" i="4" l="1"/>
  <c r="G14" i="4"/>
  <c r="H14" i="4"/>
  <c r="F14" i="4"/>
  <c r="L18" i="4" l="1"/>
  <c r="L19" i="4" s="1"/>
  <c r="O10" i="4"/>
  <c r="O9" i="4"/>
  <c r="O7" i="4"/>
  <c r="M120" i="4" l="1"/>
  <c r="M121" i="4"/>
  <c r="M122" i="4"/>
  <c r="M125" i="4"/>
  <c r="M119" i="4"/>
  <c r="O119" i="4"/>
  <c r="P119" i="4"/>
  <c r="M5" i="4" l="1"/>
  <c r="L5" i="4"/>
  <c r="K5" i="4"/>
  <c r="I45" i="8" l="1"/>
  <c r="I46" i="8"/>
  <c r="I47" i="8"/>
  <c r="I44" i="8"/>
  <c r="H45" i="8"/>
  <c r="H46" i="8"/>
  <c r="J46" i="8" s="1"/>
  <c r="H47" i="8"/>
  <c r="J47" i="8" s="1"/>
  <c r="H44" i="8"/>
  <c r="I39" i="8"/>
  <c r="I40" i="8"/>
  <c r="I41" i="8"/>
  <c r="I38" i="8"/>
  <c r="H39" i="8"/>
  <c r="J39" i="8" s="1"/>
  <c r="H40" i="8"/>
  <c r="J40" i="8" s="1"/>
  <c r="H41" i="8"/>
  <c r="J41" i="8" s="1"/>
  <c r="H38" i="8"/>
  <c r="J38" i="8" s="1"/>
  <c r="I33" i="8"/>
  <c r="I34" i="8"/>
  <c r="I35" i="8"/>
  <c r="I32" i="8"/>
  <c r="H33" i="8"/>
  <c r="J33" i="8" s="1"/>
  <c r="H34" i="8"/>
  <c r="J34" i="8" s="1"/>
  <c r="H35" i="8"/>
  <c r="J35" i="8" s="1"/>
  <c r="H32" i="8"/>
  <c r="J32" i="8" s="1"/>
  <c r="I27" i="8"/>
  <c r="I28" i="8"/>
  <c r="I29" i="8"/>
  <c r="I26" i="8"/>
  <c r="H27" i="8"/>
  <c r="J27" i="8" s="1"/>
  <c r="H28" i="8"/>
  <c r="J28" i="8" s="1"/>
  <c r="H29" i="8"/>
  <c r="J29" i="8" s="1"/>
  <c r="H26" i="8"/>
  <c r="J26" i="8" s="1"/>
  <c r="J44" i="8" l="1"/>
  <c r="J45" i="8"/>
</calcChain>
</file>

<file path=xl/sharedStrings.xml><?xml version="1.0" encoding="utf-8"?>
<sst xmlns="http://schemas.openxmlformats.org/spreadsheetml/2006/main" count="1058" uniqueCount="207">
  <si>
    <t>All accounts</t>
  </si>
  <si>
    <t>land</t>
  </si>
  <si>
    <t>labor</t>
  </si>
  <si>
    <t>capital</t>
  </si>
  <si>
    <t>input</t>
  </si>
  <si>
    <t>crop</t>
  </si>
  <si>
    <t>live</t>
  </si>
  <si>
    <t>ser</t>
  </si>
  <si>
    <t>hotel</t>
  </si>
  <si>
    <t>restuar</t>
  </si>
  <si>
    <t>outside</t>
  </si>
  <si>
    <t>localhh</t>
  </si>
  <si>
    <t>hotelowner</t>
  </si>
  <si>
    <t>lodges</t>
  </si>
  <si>
    <t>tourop</t>
  </si>
  <si>
    <t>tourist</t>
  </si>
  <si>
    <t>Active Accounts in</t>
  </si>
  <si>
    <t>Factors of Production</t>
  </si>
  <si>
    <t>Goods and Services produced</t>
  </si>
  <si>
    <t>Agents in the model</t>
  </si>
  <si>
    <t>Goods and Services consumed</t>
  </si>
  <si>
    <t>Variable</t>
  </si>
  <si>
    <t>Commodity</t>
  </si>
  <si>
    <t>Factor</t>
  </si>
  <si>
    <t>Hhobs</t>
  </si>
  <si>
    <t>HHNum</t>
  </si>
  <si>
    <t>Hhsize</t>
  </si>
  <si>
    <t>Hhexp</t>
  </si>
  <si>
    <t>esh</t>
  </si>
  <si>
    <t>esh_se</t>
  </si>
  <si>
    <t>cmin</t>
  </si>
  <si>
    <t>transoutsh</t>
  </si>
  <si>
    <t>transoutsh_se</t>
  </si>
  <si>
    <t>transinsh</t>
  </si>
  <si>
    <t>transinsh_se</t>
  </si>
  <si>
    <t>savsh</t>
  </si>
  <si>
    <t>savsh_se</t>
  </si>
  <si>
    <t>Demographics</t>
  </si>
  <si>
    <t>Consumption and Expenditure</t>
  </si>
  <si>
    <t>QP</t>
  </si>
  <si>
    <t>idsh</t>
  </si>
  <si>
    <t>fshare</t>
  </si>
  <si>
    <t>fshare_se</t>
  </si>
  <si>
    <t>acobb</t>
  </si>
  <si>
    <t>acobb_se</t>
  </si>
  <si>
    <t>endow</t>
  </si>
  <si>
    <t>Production</t>
  </si>
  <si>
    <t>ZOIendow</t>
  </si>
  <si>
    <t>ROCendow</t>
  </si>
  <si>
    <t>ROWendow</t>
  </si>
  <si>
    <t>revsh_zoi</t>
  </si>
  <si>
    <t>revsh_row</t>
  </si>
  <si>
    <t>VA2IDsh</t>
  </si>
  <si>
    <t>Endowments</t>
  </si>
  <si>
    <t>Trade</t>
  </si>
  <si>
    <t>Tourists</t>
  </si>
  <si>
    <t>Dictionary of Names</t>
  </si>
  <si>
    <t>Household and hired labor in production</t>
  </si>
  <si>
    <t>Land in production</t>
  </si>
  <si>
    <t>Capital stock in production</t>
  </si>
  <si>
    <t>Purchased input in production</t>
  </si>
  <si>
    <t>Crops</t>
  </si>
  <si>
    <t>Livestock</t>
  </si>
  <si>
    <t>Services like tourist guide and other services</t>
  </si>
  <si>
    <t>Purchased food for consumption</t>
  </si>
  <si>
    <t>Purchased place to stay</t>
  </si>
  <si>
    <t xml:space="preserve">outside </t>
  </si>
  <si>
    <t>outside goods and services</t>
  </si>
  <si>
    <t>Local Households</t>
  </si>
  <si>
    <t>Hotel owners who provide lodging and restaurant</t>
  </si>
  <si>
    <t>Only lodging provider</t>
  </si>
  <si>
    <t>Tour operators</t>
  </si>
  <si>
    <t>Muzungus</t>
  </si>
  <si>
    <t>Expenditure share</t>
  </si>
  <si>
    <t>Expenditure share standard error</t>
  </si>
  <si>
    <t>Min consumption</t>
  </si>
  <si>
    <t>Transfer out share</t>
  </si>
  <si>
    <t>Transfer out share standard error</t>
  </si>
  <si>
    <t>Transfer in share</t>
  </si>
  <si>
    <t>Transfer in share standard error</t>
  </si>
  <si>
    <t>Savings share</t>
  </si>
  <si>
    <t>Savings share standard error</t>
  </si>
  <si>
    <t>Quantity produced</t>
  </si>
  <si>
    <t>Intermediate demand share</t>
  </si>
  <si>
    <t>Factor share/Cobb-Douglas parameter</t>
  </si>
  <si>
    <t>CD parameter standard error</t>
  </si>
  <si>
    <t>Shift parameter estimate</t>
  </si>
  <si>
    <t>Shift parameter standard error</t>
  </si>
  <si>
    <t>Endowment</t>
  </si>
  <si>
    <t>ZOI endowment</t>
  </si>
  <si>
    <t>ROC endowment</t>
  </si>
  <si>
    <t>ROW endowment</t>
  </si>
  <si>
    <t>Revenue share of ZOI</t>
  </si>
  <si>
    <t>Revenue share of ROW</t>
  </si>
  <si>
    <t>Value added to ID share</t>
  </si>
  <si>
    <t>Type</t>
  </si>
  <si>
    <t>Name</t>
  </si>
  <si>
    <t>Range</t>
  </si>
  <si>
    <t>Dimensions</t>
  </si>
  <si>
    <t>rdim</t>
  </si>
  <si>
    <t>cdim</t>
  </si>
  <si>
    <t>dset</t>
  </si>
  <si>
    <t>ac</t>
  </si>
  <si>
    <t>var</t>
  </si>
  <si>
    <t>h</t>
  </si>
  <si>
    <t>g</t>
  </si>
  <si>
    <t>f</t>
  </si>
  <si>
    <t>par</t>
  </si>
  <si>
    <t>alldata</t>
  </si>
  <si>
    <t>retail</t>
  </si>
  <si>
    <t xml:space="preserve"> </t>
  </si>
  <si>
    <t>Purchased Input Demand</t>
  </si>
  <si>
    <t>service</t>
  </si>
  <si>
    <t>livestock</t>
  </si>
  <si>
    <t>LZ</t>
  </si>
  <si>
    <t>SL</t>
  </si>
  <si>
    <t>Profit</t>
  </si>
  <si>
    <t>Revenue</t>
  </si>
  <si>
    <t>Input Demand/Profit</t>
  </si>
  <si>
    <t>Retail</t>
  </si>
  <si>
    <t>Service</t>
  </si>
  <si>
    <t>Input Demand/Revenue</t>
  </si>
  <si>
    <t>avg</t>
  </si>
  <si>
    <t>eshare</t>
  </si>
  <si>
    <t>eshare_se</t>
  </si>
  <si>
    <t>emin</t>
  </si>
  <si>
    <t>Com2</t>
  </si>
  <si>
    <t>Land</t>
  </si>
  <si>
    <t>Labor</t>
  </si>
  <si>
    <t>Capital</t>
  </si>
  <si>
    <t>Input</t>
  </si>
  <si>
    <t>AllAccounts!B2</t>
  </si>
  <si>
    <t>transfoutsh</t>
  </si>
  <si>
    <t>transfoutsh_se</t>
  </si>
  <si>
    <t>transfinsh</t>
  </si>
  <si>
    <t>transfinsh_se</t>
  </si>
  <si>
    <t>exproZAM</t>
  </si>
  <si>
    <t>remits</t>
  </si>
  <si>
    <t>NONSCtransfers</t>
  </si>
  <si>
    <t>Hhinc</t>
  </si>
  <si>
    <t>revsh_vil</t>
  </si>
  <si>
    <t>other</t>
  </si>
  <si>
    <t>wrkagepop</t>
  </si>
  <si>
    <t>pshift</t>
  </si>
  <si>
    <t>pshift_se</t>
  </si>
  <si>
    <t>scalar</t>
  </si>
  <si>
    <t>prod</t>
  </si>
  <si>
    <t>K</t>
  </si>
  <si>
    <t>L</t>
  </si>
  <si>
    <t>idsh_adj</t>
  </si>
  <si>
    <t>HH in Mainland</t>
  </si>
  <si>
    <t>Island</t>
  </si>
  <si>
    <t>fish</t>
  </si>
  <si>
    <t>Fiji population (mainland province 2017)</t>
  </si>
  <si>
    <t>island https://en.wikipedia.org/wiki/List_of_islands_of_Fiji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</si>
  <si>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Lodging and accommodations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</si>
  <si>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Hotel/Restaurant/Bar food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</si>
  <si>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Supermarket food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</si>
  <si>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Tours, attractions, and tour operator services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</si>
  <si>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Small ship cruises (multi-day live onboard)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</si>
  <si>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Domestic airfare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</si>
  <si>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Boat transportation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</si>
  <si>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Car rental</t>
    </r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</si>
  <si>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Bus/Taxi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</si>
  <si>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Handicrafts/Artwork</t>
    </r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</si>
  <si>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Retail Shopping (e.g. clothing, bags, souvenirs, shoes, jewelry)</t>
    </r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</si>
  <si>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Communications (Sim cards, Internet, mobile phones)</t>
    </r>
  </si>
  <si>
    <r>
      <t>13.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Services (massages/hairdressing,spa)</t>
    </r>
  </si>
  <si>
    <r>
      <t>14.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Other shopping</t>
    </r>
  </si>
  <si>
    <r>
      <t>15.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Other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</si>
  <si>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PackAir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</si>
  <si>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Package Airfare, per person per night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</si>
  <si>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PackAcc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</si>
  <si>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Package Accommodations, per person per night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</si>
  <si>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PackFood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</si>
  <si>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Package food, per person per night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</si>
  <si>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PackTrans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</si>
  <si>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Package transit, per person per night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</si>
  <si>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PackTours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</si>
  <si>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Package tours, per person per night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</si>
  <si>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PackCom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</si>
  <si>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Package commission costs, per person per night</t>
    </r>
  </si>
  <si>
    <t>Input_FJ!B3</t>
  </si>
  <si>
    <t>Input_FJ!F2</t>
  </si>
  <si>
    <t>Input_FJ!C2:C300</t>
  </si>
  <si>
    <t>Input_FJ!E2:E300</t>
  </si>
  <si>
    <t>Input_FJ!B2</t>
  </si>
  <si>
    <t>&lt;-</t>
  </si>
  <si>
    <t>Mainland NP</t>
  </si>
  <si>
    <t>Mainland P</t>
  </si>
  <si>
    <t>Dist. of Tourist Emp by Category</t>
  </si>
  <si>
    <t>mlrich</t>
  </si>
  <si>
    <t>mlpoor</t>
  </si>
  <si>
    <t>island</t>
  </si>
  <si>
    <t>&lt;-NEW, use these</t>
  </si>
  <si>
    <t>number of tourists in 2019</t>
  </si>
  <si>
    <t>number of tourist groups</t>
  </si>
  <si>
    <t>% going to survey region</t>
  </si>
  <si>
    <t># of visiting tour groups</t>
  </si>
  <si>
    <t>Exp per person per night</t>
  </si>
  <si>
    <t>Tourist Size</t>
  </si>
  <si>
    <t># nights</t>
  </si>
  <si>
    <t>Input_FJ_div!B3</t>
  </si>
  <si>
    <t>Input_FJ_div!F2</t>
  </si>
  <si>
    <t>Input_FJ_div!C2:C300</t>
  </si>
  <si>
    <t>Input_FJ_div!E2:E300</t>
  </si>
  <si>
    <t>Input_FJ_div!B2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</si>
</sst>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0"/>
      <name val="Times New Roman"/>
      <family val="1"/>
    </font>
    <font>
      <sz val="11"/>
      <color rgb="FFFF0000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Symbol"/>
      <family val="1"/>
      <charset val="2"/>
    </font>
    <font>
      <sz val="11"/>
      <color theme="1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67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2" fillId="2" borderId="6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vertical="center" wrapText="1"/>
    </xf>
    <xf numFmtId="0" fontId="2" fillId="0" borderId="9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 wrapText="1"/>
    </xf>
    <xf numFmtId="0" fontId="2" fillId="0" borderId="14" xfId="0" applyFont="1" applyBorder="1"/>
    <xf numFmtId="0" fontId="2" fillId="0" borderId="2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164" fontId="2" fillId="2" borderId="10" xfId="0" applyNumberFormat="1" applyFont="1" applyFill="1" applyBorder="1" applyAlignment="1">
      <alignment horizontal="right" vertical="center"/>
    </xf>
    <xf numFmtId="164" fontId="2" fillId="2" borderId="11" xfId="0" applyNumberFormat="1" applyFont="1" applyFill="1" applyBorder="1" applyAlignment="1">
      <alignment horizontal="right" vertical="center"/>
    </xf>
    <xf numFmtId="0" fontId="2" fillId="2" borderId="7" xfId="0" applyFont="1" applyFill="1" applyBorder="1"/>
    <xf numFmtId="164" fontId="2" fillId="2" borderId="12" xfId="0" applyNumberFormat="1" applyFont="1" applyFill="1" applyBorder="1" applyAlignment="1">
      <alignment horizontal="right" vertical="center"/>
    </xf>
    <xf numFmtId="0" fontId="2" fillId="2" borderId="2" xfId="0" applyFont="1" applyFill="1" applyBorder="1"/>
    <xf numFmtId="0" fontId="2" fillId="2" borderId="5" xfId="0" applyFont="1" applyFill="1" applyBorder="1"/>
    <xf numFmtId="0" fontId="2" fillId="2" borderId="16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/>
    </xf>
    <xf numFmtId="164" fontId="2" fillId="2" borderId="22" xfId="0" applyNumberFormat="1" applyFont="1" applyFill="1" applyBorder="1" applyAlignment="1">
      <alignment horizontal="right" vertical="center"/>
    </xf>
    <xf numFmtId="164" fontId="2" fillId="2" borderId="23" xfId="0" applyNumberFormat="1" applyFont="1" applyFill="1" applyBorder="1" applyAlignment="1">
      <alignment horizontal="right" vertical="center"/>
    </xf>
    <xf numFmtId="164" fontId="2" fillId="2" borderId="24" xfId="0" applyNumberFormat="1" applyFont="1" applyFill="1" applyBorder="1" applyAlignment="1">
      <alignment horizontal="right" vertical="center"/>
    </xf>
    <xf numFmtId="164" fontId="2" fillId="2" borderId="23" xfId="0" applyNumberFormat="1" applyFont="1" applyFill="1" applyBorder="1" applyAlignment="1">
      <alignment horizontal="right"/>
    </xf>
    <xf numFmtId="0" fontId="2" fillId="2" borderId="27" xfId="0" applyFont="1" applyFill="1" applyBorder="1"/>
    <xf numFmtId="0" fontId="2" fillId="2" borderId="28" xfId="0" applyFont="1" applyFill="1" applyBorder="1"/>
    <xf numFmtId="164" fontId="2" fillId="2" borderId="29" xfId="0" applyNumberFormat="1" applyFont="1" applyFill="1" applyBorder="1" applyAlignment="1">
      <alignment horizontal="right" vertical="center"/>
    </xf>
    <xf numFmtId="164" fontId="2" fillId="2" borderId="30" xfId="0" applyNumberFormat="1" applyFont="1" applyFill="1" applyBorder="1" applyAlignment="1">
      <alignment horizontal="right" vertical="center"/>
    </xf>
    <xf numFmtId="0" fontId="2" fillId="2" borderId="17" xfId="0" applyFont="1" applyFill="1" applyBorder="1"/>
    <xf numFmtId="164" fontId="2" fillId="2" borderId="33" xfId="0" applyNumberFormat="1" applyFont="1" applyFill="1" applyBorder="1" applyAlignment="1">
      <alignment horizontal="right" vertical="center"/>
    </xf>
    <xf numFmtId="164" fontId="2" fillId="2" borderId="34" xfId="0" applyNumberFormat="1" applyFont="1" applyFill="1" applyBorder="1" applyAlignment="1">
      <alignment horizontal="right" vertical="center"/>
    </xf>
    <xf numFmtId="0" fontId="2" fillId="2" borderId="36" xfId="0" applyFont="1" applyFill="1" applyBorder="1"/>
    <xf numFmtId="164" fontId="2" fillId="2" borderId="22" xfId="0" applyNumberFormat="1" applyFont="1" applyFill="1" applyBorder="1" applyAlignment="1">
      <alignment horizontal="right"/>
    </xf>
    <xf numFmtId="164" fontId="2" fillId="2" borderId="24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right" vertical="center"/>
    </xf>
    <xf numFmtId="164" fontId="2" fillId="2" borderId="9" xfId="0" applyNumberFormat="1" applyFont="1" applyFill="1" applyBorder="1" applyAlignment="1">
      <alignment horizontal="right" vertical="center"/>
    </xf>
    <xf numFmtId="164" fontId="2" fillId="2" borderId="4" xfId="0" applyNumberFormat="1" applyFont="1" applyFill="1" applyBorder="1" applyAlignment="1">
      <alignment horizontal="right" vertical="center"/>
    </xf>
    <xf numFmtId="0" fontId="2" fillId="2" borderId="39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64" fontId="2" fillId="2" borderId="18" xfId="0" applyNumberFormat="1" applyFont="1" applyFill="1" applyBorder="1" applyAlignment="1">
      <alignment horizontal="right" vertical="center"/>
    </xf>
    <xf numFmtId="164" fontId="2" fillId="2" borderId="20" xfId="0" applyNumberFormat="1" applyFont="1" applyFill="1" applyBorder="1" applyAlignment="1">
      <alignment horizontal="right" vertical="center"/>
    </xf>
    <xf numFmtId="164" fontId="2" fillId="2" borderId="40" xfId="0" applyNumberFormat="1" applyFont="1" applyFill="1" applyBorder="1" applyAlignment="1">
      <alignment horizontal="right" vertical="center"/>
    </xf>
    <xf numFmtId="0" fontId="2" fillId="2" borderId="17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164" fontId="2" fillId="2" borderId="41" xfId="0" applyNumberFormat="1" applyFont="1" applyFill="1" applyBorder="1" applyAlignment="1">
      <alignment horizontal="right" vertical="center"/>
    </xf>
    <xf numFmtId="0" fontId="4" fillId="2" borderId="42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/>
    </xf>
    <xf numFmtId="164" fontId="2" fillId="3" borderId="11" xfId="0" applyNumberFormat="1" applyFont="1" applyFill="1" applyBorder="1" applyAlignment="1">
      <alignment horizontal="right" vertical="center"/>
    </xf>
    <xf numFmtId="164" fontId="2" fillId="3" borderId="6" xfId="0" applyNumberFormat="1" applyFont="1" applyFill="1" applyBorder="1" applyAlignment="1">
      <alignment horizontal="right" vertical="center"/>
    </xf>
    <xf numFmtId="164" fontId="2" fillId="3" borderId="23" xfId="0" applyNumberFormat="1" applyFont="1" applyFill="1" applyBorder="1" applyAlignment="1">
      <alignment horizontal="right" vertical="center"/>
    </xf>
    <xf numFmtId="3" fontId="0" fillId="0" borderId="0" xfId="0" applyNumberFormat="1"/>
    <xf numFmtId="164" fontId="2" fillId="0" borderId="39" xfId="0" applyNumberFormat="1" applyFont="1" applyFill="1" applyBorder="1" applyAlignment="1">
      <alignment horizontal="right" vertical="center"/>
    </xf>
    <xf numFmtId="164" fontId="2" fillId="3" borderId="20" xfId="0" applyNumberFormat="1" applyFont="1" applyFill="1" applyBorder="1" applyAlignment="1">
      <alignment horizontal="right" vertical="center"/>
    </xf>
    <xf numFmtId="0" fontId="2" fillId="0" borderId="0" xfId="0" applyFont="1" applyFill="1"/>
    <xf numFmtId="0" fontId="5" fillId="2" borderId="0" xfId="0" applyFont="1" applyFill="1" applyBorder="1"/>
    <xf numFmtId="0" fontId="5" fillId="2" borderId="8" xfId="0" applyFont="1" applyFill="1" applyBorder="1"/>
    <xf numFmtId="164" fontId="6" fillId="0" borderId="10" xfId="0" applyNumberFormat="1" applyFont="1" applyFill="1" applyBorder="1" applyAlignment="1">
      <alignment horizontal="right" vertical="center"/>
    </xf>
    <xf numFmtId="164" fontId="6" fillId="0" borderId="11" xfId="0" applyNumberFormat="1" applyFont="1" applyFill="1" applyBorder="1" applyAlignment="1">
      <alignment horizontal="right" vertical="center"/>
    </xf>
    <xf numFmtId="164" fontId="6" fillId="0" borderId="6" xfId="0" applyNumberFormat="1" applyFont="1" applyFill="1" applyBorder="1" applyAlignment="1">
      <alignment horizontal="right" vertical="center"/>
    </xf>
    <xf numFmtId="164" fontId="6" fillId="0" borderId="29" xfId="0" applyNumberFormat="1" applyFont="1" applyFill="1" applyBorder="1" applyAlignment="1">
      <alignment horizontal="right" vertical="center"/>
    </xf>
    <xf numFmtId="0" fontId="2" fillId="3" borderId="39" xfId="0" applyFont="1" applyFill="1" applyBorder="1" applyAlignment="1">
      <alignment horizontal="center" vertical="center"/>
    </xf>
    <xf numFmtId="164" fontId="6" fillId="2" borderId="6" xfId="0" applyNumberFormat="1" applyFont="1" applyFill="1" applyBorder="1" applyAlignment="1">
      <alignment horizontal="right" vertical="center"/>
    </xf>
    <xf numFmtId="164" fontId="6" fillId="2" borderId="33" xfId="0" applyNumberFormat="1" applyFont="1" applyFill="1" applyBorder="1" applyAlignment="1">
      <alignment horizontal="right" vertical="center"/>
    </xf>
    <xf numFmtId="164" fontId="6" fillId="2" borderId="11" xfId="0" applyNumberFormat="1" applyFont="1" applyFill="1" applyBorder="1" applyAlignment="1">
      <alignment horizontal="right" vertical="center"/>
    </xf>
    <xf numFmtId="164" fontId="6" fillId="0" borderId="11" xfId="0" applyNumberFormat="1" applyFont="1" applyBorder="1"/>
    <xf numFmtId="164" fontId="6" fillId="2" borderId="4" xfId="0" applyNumberFormat="1" applyFont="1" applyFill="1" applyBorder="1" applyAlignment="1">
      <alignment horizontal="right" vertical="center"/>
    </xf>
    <xf numFmtId="164" fontId="6" fillId="2" borderId="10" xfId="0" applyNumberFormat="1" applyFont="1" applyFill="1" applyBorder="1" applyAlignment="1">
      <alignment horizontal="right" vertical="center"/>
    </xf>
    <xf numFmtId="164" fontId="2" fillId="0" borderId="0" xfId="0" applyNumberFormat="1" applyFont="1"/>
    <xf numFmtId="164" fontId="6" fillId="2" borderId="29" xfId="0" applyNumberFormat="1" applyFont="1" applyFill="1" applyBorder="1" applyAlignment="1">
      <alignment horizontal="right" vertical="center"/>
    </xf>
    <xf numFmtId="164" fontId="6" fillId="2" borderId="12" xfId="0" applyNumberFormat="1" applyFont="1" applyFill="1" applyBorder="1" applyAlignment="1">
      <alignment horizontal="right" vertical="center"/>
    </xf>
    <xf numFmtId="164" fontId="6" fillId="0" borderId="0" xfId="0" applyNumberFormat="1" applyFont="1"/>
    <xf numFmtId="0" fontId="0" fillId="0" borderId="0" xfId="0" applyAlignment="1">
      <alignment horizontal="left" vertical="center" indent="14"/>
    </xf>
    <xf numFmtId="0" fontId="9" fillId="0" borderId="0" xfId="0" applyFont="1" applyAlignment="1">
      <alignment horizontal="left" vertical="center" indent="4"/>
    </xf>
    <xf numFmtId="0" fontId="10" fillId="0" borderId="0" xfId="0" applyFont="1" applyAlignment="1">
      <alignment horizontal="left" vertical="center" indent="9"/>
    </xf>
    <xf numFmtId="0" fontId="0" fillId="3" borderId="0" xfId="0" applyFill="1"/>
    <xf numFmtId="0" fontId="0" fillId="4" borderId="0" xfId="0" applyFill="1"/>
    <xf numFmtId="0" fontId="7" fillId="0" borderId="0" xfId="0" applyFont="1" applyFill="1"/>
    <xf numFmtId="0" fontId="0" fillId="0" borderId="0" xfId="0" applyFill="1"/>
    <xf numFmtId="0" fontId="0" fillId="5" borderId="0" xfId="0" applyFill="1"/>
    <xf numFmtId="0" fontId="0" fillId="0" borderId="0" xfId="0" applyFill="1" applyAlignment="1">
      <alignment horizontal="left" vertical="center" indent="14"/>
    </xf>
    <xf numFmtId="0" fontId="0" fillId="6" borderId="0" xfId="0" applyFill="1"/>
    <xf numFmtId="0" fontId="0" fillId="2" borderId="0" xfId="0" applyFill="1" applyAlignment="1">
      <alignment horizontal="left" vertical="center" indent="14"/>
    </xf>
    <xf numFmtId="0" fontId="0" fillId="2" borderId="0" xfId="0" applyFill="1"/>
    <xf numFmtId="164" fontId="2" fillId="7" borderId="34" xfId="0" applyNumberFormat="1" applyFont="1" applyFill="1" applyBorder="1" applyAlignment="1">
      <alignment horizontal="right" vertical="center"/>
    </xf>
    <xf numFmtId="0" fontId="5" fillId="2" borderId="5" xfId="0" applyFont="1" applyFill="1" applyBorder="1"/>
    <xf numFmtId="164" fontId="5" fillId="2" borderId="11" xfId="0" applyNumberFormat="1" applyFont="1" applyFill="1" applyBorder="1" applyAlignment="1">
      <alignment horizontal="right" vertical="center"/>
    </xf>
    <xf numFmtId="164" fontId="5" fillId="2" borderId="23" xfId="0" applyNumberFormat="1" applyFont="1" applyFill="1" applyBorder="1" applyAlignment="1">
      <alignment horizontal="right"/>
    </xf>
    <xf numFmtId="0" fontId="5" fillId="0" borderId="0" xfId="0" applyFont="1"/>
    <xf numFmtId="164" fontId="5" fillId="2" borderId="23" xfId="0" applyNumberFormat="1" applyFont="1" applyFill="1" applyBorder="1" applyAlignment="1">
      <alignment horizontal="right" vertical="center"/>
    </xf>
    <xf numFmtId="0" fontId="2" fillId="5" borderId="0" xfId="0" applyFont="1" applyFill="1"/>
    <xf numFmtId="164" fontId="6" fillId="5" borderId="11" xfId="0" applyNumberFormat="1" applyFont="1" applyFill="1" applyBorder="1" applyAlignment="1">
      <alignment horizontal="right" vertical="center"/>
    </xf>
    <xf numFmtId="0" fontId="6" fillId="5" borderId="11" xfId="0" applyFont="1" applyFill="1" applyBorder="1"/>
    <xf numFmtId="164" fontId="6" fillId="5" borderId="0" xfId="0" applyNumberFormat="1" applyFont="1" applyFill="1"/>
    <xf numFmtId="164" fontId="2" fillId="8" borderId="22" xfId="0" applyNumberFormat="1" applyFont="1" applyFill="1" applyBorder="1" applyAlignment="1">
      <alignment horizontal="right" vertical="center"/>
    </xf>
    <xf numFmtId="0" fontId="2" fillId="8" borderId="0" xfId="0" applyFont="1" applyFill="1"/>
    <xf numFmtId="1" fontId="6" fillId="8" borderId="10" xfId="0" applyNumberFormat="1" applyFont="1" applyFill="1" applyBorder="1" applyAlignment="1">
      <alignment horizontal="right" vertical="center"/>
    </xf>
    <xf numFmtId="164" fontId="6" fillId="8" borderId="11" xfId="0" applyNumberFormat="1" applyFont="1" applyFill="1" applyBorder="1" applyAlignment="1">
      <alignment horizontal="right" vertical="center"/>
    </xf>
    <xf numFmtId="0" fontId="2" fillId="8" borderId="40" xfId="0" applyFont="1" applyFill="1" applyBorder="1"/>
    <xf numFmtId="164" fontId="2" fillId="3" borderId="22" xfId="0" applyNumberFormat="1" applyFont="1" applyFill="1" applyBorder="1" applyAlignment="1">
      <alignment horizontal="right" vertical="center"/>
    </xf>
    <xf numFmtId="164" fontId="2" fillId="8" borderId="11" xfId="0" applyNumberFormat="1" applyFont="1" applyFill="1" applyBorder="1" applyAlignment="1">
      <alignment horizontal="right" vertical="center"/>
    </xf>
    <xf numFmtId="164" fontId="2" fillId="9" borderId="11" xfId="0" applyNumberFormat="1" applyFont="1" applyFill="1" applyBorder="1" applyAlignment="1">
      <alignment horizontal="right" vertical="center"/>
    </xf>
    <xf numFmtId="164" fontId="6" fillId="9" borderId="10" xfId="0" applyNumberFormat="1" applyFont="1" applyFill="1" applyBorder="1" applyAlignment="1">
      <alignment horizontal="right" vertical="center"/>
    </xf>
    <xf numFmtId="164" fontId="2" fillId="9" borderId="10" xfId="0" applyNumberFormat="1" applyFont="1" applyFill="1" applyBorder="1" applyAlignment="1">
      <alignment horizontal="right" vertical="center"/>
    </xf>
    <xf numFmtId="0" fontId="5" fillId="7" borderId="0" xfId="0" applyFont="1" applyFill="1"/>
    <xf numFmtId="164" fontId="6" fillId="7" borderId="20" xfId="0" applyNumberFormat="1" applyFont="1" applyFill="1" applyBorder="1" applyAlignment="1">
      <alignment horizontal="right" vertical="center"/>
    </xf>
    <xf numFmtId="164" fontId="2" fillId="7" borderId="23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3" fillId="2" borderId="16" xfId="0" applyFont="1" applyFill="1" applyBorder="1" applyAlignment="1">
      <alignment horizontal="center" vertical="top" wrapText="1"/>
    </xf>
    <xf numFmtId="0" fontId="3" fillId="2" borderId="19" xfId="0" applyFont="1" applyFill="1" applyBorder="1" applyAlignment="1">
      <alignment horizontal="center" vertical="top" wrapText="1"/>
    </xf>
    <xf numFmtId="0" fontId="3" fillId="2" borderId="38" xfId="0" applyFont="1" applyFill="1" applyBorder="1" applyAlignment="1">
      <alignment horizontal="center" vertical="top" wrapText="1"/>
    </xf>
    <xf numFmtId="0" fontId="3" fillId="2" borderId="35" xfId="0" applyFont="1" applyFill="1" applyBorder="1" applyAlignment="1">
      <alignment horizontal="center" vertical="top" wrapText="1"/>
    </xf>
    <xf numFmtId="0" fontId="3" fillId="2" borderId="25" xfId="0" applyFont="1" applyFill="1" applyBorder="1" applyAlignment="1">
      <alignment horizontal="center" vertical="top" wrapText="1"/>
    </xf>
    <xf numFmtId="0" fontId="3" fillId="2" borderId="32" xfId="0" applyFont="1" applyFill="1" applyBorder="1" applyAlignment="1">
      <alignment horizontal="center" vertical="top" wrapText="1"/>
    </xf>
    <xf numFmtId="0" fontId="3" fillId="2" borderId="21" xfId="0" applyFont="1" applyFill="1" applyBorder="1" applyAlignment="1">
      <alignment horizontal="center" vertical="top" wrapText="1"/>
    </xf>
    <xf numFmtId="0" fontId="3" fillId="2" borderId="37" xfId="0" applyFont="1" applyFill="1" applyBorder="1" applyAlignment="1">
      <alignment horizontal="center" vertical="top" wrapText="1"/>
    </xf>
    <xf numFmtId="0" fontId="3" fillId="2" borderId="31" xfId="0" applyFont="1" applyFill="1" applyBorder="1" applyAlignment="1">
      <alignment horizontal="center" vertical="top" wrapText="1"/>
    </xf>
    <xf numFmtId="0" fontId="3" fillId="2" borderId="2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sqref="A1:XFD1048576"/>
    </sheetView>
  </sheetViews>
  <sheetFormatPr defaultColWidth="8.81640625" defaultRowHeight="14.5" x14ac:dyDescent="0.35"/>
  <cols>
    <col min="1" max="1" width="11.26953125" customWidth="1"/>
    <col min="2" max="2" width="12.453125" customWidth="1"/>
    <col min="3" max="3" width="14.7265625" customWidth="1"/>
    <col min="4" max="4" width="15" customWidth="1"/>
    <col min="5" max="5" width="17.7265625" customWidth="1"/>
  </cols>
  <sheetData>
    <row r="1" spans="1:5" x14ac:dyDescent="0.25">
      <c r="A1" s="25" t="s">
        <v>95</v>
      </c>
      <c r="B1" s="25" t="s">
        <v>96</v>
      </c>
      <c r="C1" s="25" t="s">
        <v>97</v>
      </c>
      <c r="D1" s="25" t="s">
        <v>98</v>
      </c>
      <c r="E1" s="25"/>
    </row>
    <row r="2" spans="1:5" x14ac:dyDescent="0.25">
      <c r="A2" s="25"/>
      <c r="B2" s="25"/>
      <c r="C2" s="25"/>
      <c r="D2" s="25" t="s">
        <v>99</v>
      </c>
      <c r="E2" s="25" t="s">
        <v>100</v>
      </c>
    </row>
    <row r="3" spans="1:5" x14ac:dyDescent="0.25">
      <c r="A3" s="25" t="s">
        <v>101</v>
      </c>
      <c r="B3" s="25" t="s">
        <v>102</v>
      </c>
      <c r="C3" s="25" t="s">
        <v>131</v>
      </c>
      <c r="D3" s="25">
        <v>1</v>
      </c>
      <c r="E3" s="25"/>
    </row>
    <row r="4" spans="1:5" x14ac:dyDescent="0.25">
      <c r="A4" s="25" t="s">
        <v>101</v>
      </c>
      <c r="B4" s="25" t="s">
        <v>103</v>
      </c>
      <c r="C4" s="25" t="s">
        <v>182</v>
      </c>
      <c r="D4" s="25">
        <v>1</v>
      </c>
      <c r="E4" s="25"/>
    </row>
    <row r="5" spans="1:5" x14ac:dyDescent="0.25">
      <c r="A5" s="25" t="s">
        <v>101</v>
      </c>
      <c r="B5" s="25" t="s">
        <v>104</v>
      </c>
      <c r="C5" s="25" t="s">
        <v>183</v>
      </c>
      <c r="D5" s="25"/>
      <c r="E5" s="25">
        <v>1</v>
      </c>
    </row>
    <row r="6" spans="1:5" x14ac:dyDescent="0.25">
      <c r="A6" s="25" t="s">
        <v>101</v>
      </c>
      <c r="B6" s="25" t="s">
        <v>105</v>
      </c>
      <c r="C6" s="25" t="s">
        <v>184</v>
      </c>
      <c r="D6" s="25">
        <v>1</v>
      </c>
      <c r="E6" s="25"/>
    </row>
    <row r="7" spans="1:5" x14ac:dyDescent="0.25">
      <c r="A7" s="25" t="s">
        <v>101</v>
      </c>
      <c r="B7" s="25" t="s">
        <v>106</v>
      </c>
      <c r="C7" s="25" t="s">
        <v>185</v>
      </c>
      <c r="D7" s="25">
        <v>1</v>
      </c>
      <c r="E7" s="25"/>
    </row>
    <row r="8" spans="1:5" x14ac:dyDescent="0.25">
      <c r="A8" s="25" t="s">
        <v>107</v>
      </c>
      <c r="B8" s="25" t="s">
        <v>108</v>
      </c>
      <c r="C8" s="25" t="s">
        <v>186</v>
      </c>
      <c r="D8" s="25">
        <v>4</v>
      </c>
      <c r="E8" s="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0F2CF-1260-49C3-8F09-7518DB2DD498}">
  <dimension ref="A1:E8"/>
  <sheetViews>
    <sheetView workbookViewId="0">
      <selection activeCell="D20" sqref="D20"/>
    </sheetView>
  </sheetViews>
  <sheetFormatPr defaultColWidth="8.81640625" defaultRowHeight="14.5" x14ac:dyDescent="0.35"/>
  <cols>
    <col min="1" max="1" width="11.26953125" customWidth="1"/>
    <col min="2" max="2" width="12.453125" customWidth="1"/>
    <col min="3" max="3" width="17.54296875" bestFit="1" customWidth="1"/>
    <col min="4" max="4" width="15" customWidth="1"/>
    <col min="5" max="5" width="17.7265625" customWidth="1"/>
  </cols>
  <sheetData>
    <row r="1" spans="1:5" x14ac:dyDescent="0.35">
      <c r="A1" s="25" t="s">
        <v>95</v>
      </c>
      <c r="B1" s="25" t="s">
        <v>96</v>
      </c>
      <c r="C1" s="25" t="s">
        <v>97</v>
      </c>
      <c r="D1" s="25" t="s">
        <v>98</v>
      </c>
      <c r="E1" s="25"/>
    </row>
    <row r="2" spans="1:5" x14ac:dyDescent="0.35">
      <c r="A2" s="25"/>
      <c r="B2" s="25"/>
      <c r="C2" s="25"/>
      <c r="D2" s="25" t="s">
        <v>99</v>
      </c>
      <c r="E2" s="25" t="s">
        <v>100</v>
      </c>
    </row>
    <row r="3" spans="1:5" x14ac:dyDescent="0.35">
      <c r="A3" s="25" t="s">
        <v>101</v>
      </c>
      <c r="B3" s="25" t="s">
        <v>102</v>
      </c>
      <c r="C3" s="25" t="s">
        <v>131</v>
      </c>
      <c r="D3" s="25">
        <v>1</v>
      </c>
      <c r="E3" s="25"/>
    </row>
    <row r="4" spans="1:5" x14ac:dyDescent="0.35">
      <c r="A4" s="25" t="s">
        <v>101</v>
      </c>
      <c r="B4" s="25" t="s">
        <v>103</v>
      </c>
      <c r="C4" s="25" t="s">
        <v>202</v>
      </c>
      <c r="D4" s="25">
        <v>1</v>
      </c>
      <c r="E4" s="25"/>
    </row>
    <row r="5" spans="1:5" x14ac:dyDescent="0.35">
      <c r="A5" s="25" t="s">
        <v>101</v>
      </c>
      <c r="B5" s="25" t="s">
        <v>104</v>
      </c>
      <c r="C5" s="25" t="s">
        <v>203</v>
      </c>
      <c r="D5" s="25"/>
      <c r="E5" s="25">
        <v>1</v>
      </c>
    </row>
    <row r="6" spans="1:5" x14ac:dyDescent="0.35">
      <c r="A6" s="25" t="s">
        <v>101</v>
      </c>
      <c r="B6" s="25" t="s">
        <v>105</v>
      </c>
      <c r="C6" s="25" t="s">
        <v>204</v>
      </c>
      <c r="D6" s="25">
        <v>1</v>
      </c>
      <c r="E6" s="25"/>
    </row>
    <row r="7" spans="1:5" x14ac:dyDescent="0.35">
      <c r="A7" s="25" t="s">
        <v>101</v>
      </c>
      <c r="B7" s="25" t="s">
        <v>106</v>
      </c>
      <c r="C7" s="25" t="s">
        <v>205</v>
      </c>
      <c r="D7" s="25">
        <v>1</v>
      </c>
      <c r="E7" s="25"/>
    </row>
    <row r="8" spans="1:5" x14ac:dyDescent="0.35">
      <c r="A8" s="25" t="s">
        <v>107</v>
      </c>
      <c r="B8" s="25" t="s">
        <v>108</v>
      </c>
      <c r="C8" s="25" t="s">
        <v>206</v>
      </c>
      <c r="D8" s="25">
        <v>4</v>
      </c>
      <c r="E8" s="2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16"/>
  <sheetViews>
    <sheetView workbookViewId="0">
      <selection activeCell="B16" sqref="B16"/>
    </sheetView>
  </sheetViews>
  <sheetFormatPr defaultColWidth="9.1796875" defaultRowHeight="13" x14ac:dyDescent="0.3"/>
  <cols>
    <col min="1" max="1" width="9.1796875" style="68"/>
    <col min="2" max="2" width="11.453125" style="68" bestFit="1" customWidth="1"/>
    <col min="3" max="16384" width="9.1796875" style="68"/>
  </cols>
  <sheetData>
    <row r="1" spans="2:2" x14ac:dyDescent="0.3">
      <c r="B1" s="68" t="s">
        <v>0</v>
      </c>
    </row>
    <row r="2" spans="2:2" x14ac:dyDescent="0.3">
      <c r="B2" s="69" t="s">
        <v>127</v>
      </c>
    </row>
    <row r="3" spans="2:2" x14ac:dyDescent="0.3">
      <c r="B3" s="69" t="s">
        <v>128</v>
      </c>
    </row>
    <row r="4" spans="2:2" x14ac:dyDescent="0.3">
      <c r="B4" s="69" t="s">
        <v>129</v>
      </c>
    </row>
    <row r="5" spans="2:2" x14ac:dyDescent="0.3">
      <c r="B5" s="69" t="s">
        <v>130</v>
      </c>
    </row>
    <row r="6" spans="2:2" x14ac:dyDescent="0.3">
      <c r="B6" s="69" t="s">
        <v>5</v>
      </c>
    </row>
    <row r="7" spans="2:2" x14ac:dyDescent="0.3">
      <c r="B7" s="69" t="s">
        <v>6</v>
      </c>
    </row>
    <row r="8" spans="2:2" x14ac:dyDescent="0.3">
      <c r="B8" s="68" t="s">
        <v>152</v>
      </c>
    </row>
    <row r="9" spans="2:2" x14ac:dyDescent="0.3">
      <c r="B9" s="69" t="s">
        <v>109</v>
      </c>
    </row>
    <row r="10" spans="2:2" x14ac:dyDescent="0.3">
      <c r="B10" s="69" t="s">
        <v>7</v>
      </c>
    </row>
    <row r="11" spans="2:2" x14ac:dyDescent="0.3">
      <c r="B11" s="69" t="s">
        <v>8</v>
      </c>
    </row>
    <row r="12" spans="2:2" x14ac:dyDescent="0.3">
      <c r="B12" s="69" t="s">
        <v>10</v>
      </c>
    </row>
    <row r="13" spans="2:2" x14ac:dyDescent="0.3">
      <c r="B13" s="70" t="s">
        <v>191</v>
      </c>
    </row>
    <row r="14" spans="2:2" x14ac:dyDescent="0.3">
      <c r="B14" s="70" t="s">
        <v>192</v>
      </c>
    </row>
    <row r="15" spans="2:2" x14ac:dyDescent="0.3">
      <c r="B15" s="70" t="s">
        <v>193</v>
      </c>
    </row>
    <row r="16" spans="2:2" x14ac:dyDescent="0.3">
      <c r="B16" s="68" t="s">
        <v>15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46"/>
  <sheetViews>
    <sheetView workbookViewId="0">
      <pane xSplit="5" ySplit="2" topLeftCell="F4" activePane="bottomRight" state="frozen"/>
      <selection pane="topRight" activeCell="F1" sqref="F1"/>
      <selection pane="bottomLeft" activeCell="A5" sqref="A5"/>
      <selection pane="bottomRight" activeCell="N21" sqref="N21:N23"/>
    </sheetView>
  </sheetViews>
  <sheetFormatPr defaultColWidth="9.1796875" defaultRowHeight="13" x14ac:dyDescent="0.3"/>
  <cols>
    <col min="1" max="1" width="12.453125" style="28" customWidth="1"/>
    <col min="2" max="2" width="13.453125" style="1" bestFit="1" customWidth="1"/>
    <col min="3" max="3" width="11.26953125" style="1" bestFit="1" customWidth="1"/>
    <col min="4" max="4" width="7.81640625" style="1" customWidth="1"/>
    <col min="5" max="5" width="6.81640625" style="1" customWidth="1"/>
    <col min="6" max="6" width="10.26953125" style="1" bestFit="1" customWidth="1"/>
    <col min="7" max="7" width="10.1796875" style="1" customWidth="1"/>
    <col min="8" max="8" width="11.453125" style="1" bestFit="1" customWidth="1"/>
    <col min="9" max="11" width="9.1796875" style="1"/>
    <col min="12" max="12" width="18.90625" style="1" customWidth="1"/>
    <col min="13" max="15" width="9.1796875" style="1"/>
    <col min="16" max="16" width="18.90625" style="1" bestFit="1" customWidth="1"/>
    <col min="17" max="16384" width="9.1796875" style="1"/>
  </cols>
  <sheetData>
    <row r="1" spans="1:16" s="27" customFormat="1" ht="25.5" customHeight="1" x14ac:dyDescent="0.3">
      <c r="A1" s="35"/>
      <c r="B1" s="74" t="s">
        <v>21</v>
      </c>
      <c r="C1" s="74" t="s">
        <v>22</v>
      </c>
      <c r="D1" s="74" t="s">
        <v>126</v>
      </c>
      <c r="E1" s="74" t="s">
        <v>23</v>
      </c>
      <c r="F1" s="77" t="s">
        <v>150</v>
      </c>
      <c r="G1" s="77" t="s">
        <v>150</v>
      </c>
      <c r="H1" s="78" t="s">
        <v>151</v>
      </c>
      <c r="I1" s="36" t="s">
        <v>55</v>
      </c>
      <c r="J1" s="26"/>
    </row>
    <row r="2" spans="1:16" ht="13.5" thickBot="1" x14ac:dyDescent="0.35">
      <c r="A2" s="37"/>
      <c r="B2" s="75"/>
      <c r="C2" s="75"/>
      <c r="D2" s="75"/>
      <c r="E2" s="75"/>
      <c r="F2" s="93" t="s">
        <v>191</v>
      </c>
      <c r="G2" s="93" t="s">
        <v>192</v>
      </c>
      <c r="H2" s="79" t="s">
        <v>193</v>
      </c>
      <c r="I2" s="38" t="s">
        <v>15</v>
      </c>
      <c r="J2" s="13"/>
    </row>
    <row r="3" spans="1:16" x14ac:dyDescent="0.3">
      <c r="A3" s="145" t="s">
        <v>37</v>
      </c>
      <c r="B3" s="47" t="s">
        <v>24</v>
      </c>
      <c r="C3" s="47"/>
      <c r="D3" s="47"/>
      <c r="E3" s="47"/>
      <c r="F3" s="95">
        <v>322</v>
      </c>
      <c r="G3" s="95">
        <v>75</v>
      </c>
      <c r="H3" s="95">
        <v>122</v>
      </c>
      <c r="I3" s="116">
        <v>9707</v>
      </c>
    </row>
    <row r="4" spans="1:16" x14ac:dyDescent="0.3">
      <c r="A4" s="146"/>
      <c r="B4" s="8" t="s">
        <v>25</v>
      </c>
      <c r="C4" s="8"/>
      <c r="D4" s="8"/>
      <c r="E4" s="8"/>
      <c r="F4" s="96">
        <v>8600.4884492636829</v>
      </c>
      <c r="G4" s="96">
        <v>2227.7078085642315</v>
      </c>
      <c r="H4" s="96">
        <v>1000</v>
      </c>
      <c r="I4" s="136">
        <f>S26</f>
        <v>31329.113924050631</v>
      </c>
    </row>
    <row r="5" spans="1:16" x14ac:dyDescent="0.3">
      <c r="A5" s="146"/>
      <c r="B5" s="8" t="s">
        <v>26</v>
      </c>
      <c r="C5" s="8"/>
      <c r="D5" s="8"/>
      <c r="E5" s="8"/>
      <c r="F5" s="96">
        <v>4.785933</v>
      </c>
      <c r="G5" s="96">
        <v>5.92</v>
      </c>
      <c r="H5" s="96">
        <v>5.2240000000000002</v>
      </c>
      <c r="I5" s="82">
        <v>3.160606</v>
      </c>
      <c r="J5" s="1">
        <f>I7/I5</f>
        <v>2979.7485672051494</v>
      </c>
      <c r="K5" s="1">
        <f>F4*F7</f>
        <v>126459948.06516783</v>
      </c>
      <c r="L5" s="1">
        <f>H4*H7</f>
        <v>16144010</v>
      </c>
      <c r="M5" s="1" t="e">
        <f>#REF!*L7</f>
        <v>#REF!</v>
      </c>
      <c r="O5" s="1" t="s">
        <v>153</v>
      </c>
    </row>
    <row r="6" spans="1:16" ht="14.5" x14ac:dyDescent="0.35">
      <c r="A6" s="147"/>
      <c r="B6" s="8" t="s">
        <v>139</v>
      </c>
      <c r="C6" s="8"/>
      <c r="D6" s="8"/>
      <c r="E6" s="8"/>
      <c r="F6" s="96"/>
      <c r="G6" s="96"/>
      <c r="H6" s="96" t="s">
        <v>110</v>
      </c>
      <c r="I6" s="82"/>
      <c r="J6" s="1">
        <f>J5/8.9</f>
        <v>334.80320979833135</v>
      </c>
      <c r="O6" s="83">
        <v>58931</v>
      </c>
    </row>
    <row r="7" spans="1:16" ht="13.5" thickBot="1" x14ac:dyDescent="0.35">
      <c r="A7" s="148"/>
      <c r="B7" s="43" t="s">
        <v>27</v>
      </c>
      <c r="C7" s="44"/>
      <c r="D7" s="44"/>
      <c r="E7" s="44"/>
      <c r="F7" s="101">
        <v>14703.81</v>
      </c>
      <c r="G7" s="101">
        <v>5420.393</v>
      </c>
      <c r="H7" s="101">
        <v>16144.01</v>
      </c>
      <c r="I7" s="130">
        <f>Q27</f>
        <v>9417.8111999999983</v>
      </c>
      <c r="L7" s="46">
        <v>22058</v>
      </c>
      <c r="O7" s="1">
        <f>O6/F5</f>
        <v>12313.377558774851</v>
      </c>
    </row>
    <row r="8" spans="1:16" ht="12.75" customHeight="1" x14ac:dyDescent="0.3">
      <c r="A8" s="141" t="s">
        <v>38</v>
      </c>
      <c r="B8" s="34" t="s">
        <v>123</v>
      </c>
      <c r="C8" s="8" t="s">
        <v>5</v>
      </c>
      <c r="D8" s="8"/>
      <c r="E8" s="9"/>
      <c r="F8" s="94">
        <v>2.6117000000000001E-2</v>
      </c>
      <c r="G8" s="94">
        <v>3.3375299999999997E-2</v>
      </c>
      <c r="H8" s="96">
        <v>6.3822199999999996E-2</v>
      </c>
      <c r="I8" s="85">
        <v>0</v>
      </c>
      <c r="J8" s="72"/>
      <c r="K8" s="72">
        <v>0</v>
      </c>
      <c r="O8" s="1" t="s">
        <v>154</v>
      </c>
    </row>
    <row r="9" spans="1:16" ht="12.75" customHeight="1" x14ac:dyDescent="0.3">
      <c r="A9" s="141"/>
      <c r="B9" s="34" t="s">
        <v>123</v>
      </c>
      <c r="C9" s="8" t="s">
        <v>6</v>
      </c>
      <c r="D9" s="8"/>
      <c r="E9" s="9"/>
      <c r="F9" s="94">
        <v>3.92232E-2</v>
      </c>
      <c r="G9" s="94">
        <v>0.1144184</v>
      </c>
      <c r="H9" s="96">
        <v>6.6744700000000004E-2</v>
      </c>
      <c r="I9" s="85">
        <v>0</v>
      </c>
      <c r="J9" s="72"/>
      <c r="K9" s="72">
        <v>0</v>
      </c>
      <c r="O9" s="1">
        <f>900+500+400</f>
        <v>1800</v>
      </c>
    </row>
    <row r="10" spans="1:16" ht="12.75" customHeight="1" x14ac:dyDescent="0.3">
      <c r="A10" s="141"/>
      <c r="B10" s="34" t="s">
        <v>123</v>
      </c>
      <c r="C10" s="8" t="s">
        <v>152</v>
      </c>
      <c r="D10" s="8"/>
      <c r="E10" s="9"/>
      <c r="F10" s="94">
        <v>3.24541E-2</v>
      </c>
      <c r="G10" s="94">
        <v>4.1179E-2</v>
      </c>
      <c r="H10" s="96">
        <v>3.4227100000000003E-2</v>
      </c>
      <c r="I10" s="85">
        <v>0</v>
      </c>
      <c r="J10" s="72"/>
      <c r="K10" s="72"/>
      <c r="O10" s="1">
        <f>1800/H5</f>
        <v>344.56355283307806</v>
      </c>
    </row>
    <row r="11" spans="1:16" ht="12.75" customHeight="1" x14ac:dyDescent="0.3">
      <c r="A11" s="141"/>
      <c r="B11" s="34" t="s">
        <v>123</v>
      </c>
      <c r="C11" s="8" t="s">
        <v>109</v>
      </c>
      <c r="D11" s="8"/>
      <c r="E11" s="9"/>
      <c r="F11" s="94">
        <v>0.70632779999999995</v>
      </c>
      <c r="G11" s="94">
        <v>0.51632549999999999</v>
      </c>
      <c r="H11" s="96">
        <v>0.4704352</v>
      </c>
      <c r="I11" s="137">
        <v>0.1849489</v>
      </c>
      <c r="J11" s="72"/>
      <c r="K11" s="72">
        <v>0.06</v>
      </c>
    </row>
    <row r="12" spans="1:16" ht="12.75" customHeight="1" x14ac:dyDescent="0.3">
      <c r="A12" s="141"/>
      <c r="B12" s="34" t="s">
        <v>123</v>
      </c>
      <c r="C12" s="8" t="s">
        <v>7</v>
      </c>
      <c r="D12" s="8"/>
      <c r="E12" s="9"/>
      <c r="F12" s="94">
        <v>0.1775514</v>
      </c>
      <c r="G12" s="94">
        <v>0.27637509999999998</v>
      </c>
      <c r="H12" s="96">
        <v>0.35159360000000001</v>
      </c>
      <c r="I12" s="137">
        <v>0.37795089999999998</v>
      </c>
      <c r="J12" s="72"/>
      <c r="K12" s="72">
        <v>0.06</v>
      </c>
    </row>
    <row r="13" spans="1:16" ht="12.75" customHeight="1" x14ac:dyDescent="0.3">
      <c r="A13" s="141"/>
      <c r="B13" s="34" t="s">
        <v>123</v>
      </c>
      <c r="C13" s="8" t="s">
        <v>8</v>
      </c>
      <c r="D13" s="8"/>
      <c r="E13" s="9"/>
      <c r="F13" s="94">
        <v>0</v>
      </c>
      <c r="G13" s="94">
        <v>0</v>
      </c>
      <c r="H13" s="97">
        <v>0</v>
      </c>
      <c r="I13" s="137">
        <v>0.35586640000000003</v>
      </c>
      <c r="J13" s="72"/>
      <c r="K13" s="72">
        <v>0.14000000000000001</v>
      </c>
    </row>
    <row r="14" spans="1:16" ht="12.75" customHeight="1" x14ac:dyDescent="0.3">
      <c r="A14" s="141"/>
      <c r="B14" s="34" t="s">
        <v>123</v>
      </c>
      <c r="C14" s="8" t="s">
        <v>10</v>
      </c>
      <c r="D14" s="8"/>
      <c r="E14" s="9"/>
      <c r="F14" s="94">
        <f>1-SUM(F8:F13)</f>
        <v>1.8326500000000023E-2</v>
      </c>
      <c r="G14" s="94">
        <f t="shared" ref="G14:H14" si="0">1-SUM(G8:G13)</f>
        <v>1.8326700000000029E-2</v>
      </c>
      <c r="H14" s="94">
        <f t="shared" si="0"/>
        <v>1.3177200000000111E-2</v>
      </c>
      <c r="I14" s="137">
        <v>8.1233799999999995E-2</v>
      </c>
      <c r="J14" s="72"/>
      <c r="K14" s="72">
        <v>0.74</v>
      </c>
    </row>
    <row r="15" spans="1:16" ht="12.75" customHeight="1" x14ac:dyDescent="0.3">
      <c r="A15" s="141"/>
      <c r="B15" s="33" t="s">
        <v>124</v>
      </c>
      <c r="C15" s="6" t="s">
        <v>5</v>
      </c>
      <c r="D15" s="6"/>
      <c r="E15" s="7"/>
      <c r="F15" s="98">
        <v>4.3103999999999998E-3</v>
      </c>
      <c r="G15" s="98">
        <v>1.7362599999999999E-2</v>
      </c>
      <c r="H15" s="99">
        <v>8.7489000000000004E-3</v>
      </c>
      <c r="I15" s="131">
        <v>0</v>
      </c>
    </row>
    <row r="16" spans="1:16" ht="12.75" customHeight="1" x14ac:dyDescent="0.3">
      <c r="A16" s="141"/>
      <c r="B16" s="34" t="s">
        <v>124</v>
      </c>
      <c r="C16" s="8" t="s">
        <v>6</v>
      </c>
      <c r="D16" s="8"/>
      <c r="E16" s="9"/>
      <c r="F16" s="94">
        <v>6.3324000000000002E-3</v>
      </c>
      <c r="G16" s="94">
        <v>1.7093500000000001E-2</v>
      </c>
      <c r="H16" s="96">
        <v>8.9896000000000004E-3</v>
      </c>
      <c r="I16" s="82">
        <v>0</v>
      </c>
      <c r="N16" s="1">
        <f>F7*0.3</f>
        <v>4411.143</v>
      </c>
      <c r="P16" s="1">
        <f>13120/12</f>
        <v>1093.3333333333333</v>
      </c>
    </row>
    <row r="17" spans="1:19" ht="12.75" customHeight="1" x14ac:dyDescent="0.3">
      <c r="A17" s="141"/>
      <c r="B17" s="34" t="s">
        <v>124</v>
      </c>
      <c r="C17" s="8" t="s">
        <v>152</v>
      </c>
      <c r="D17" s="8"/>
      <c r="E17" s="9"/>
      <c r="F17" s="94">
        <v>5.6600000000000001E-3</v>
      </c>
      <c r="G17" s="94">
        <v>2.3436499999999999E-2</v>
      </c>
      <c r="H17" s="96">
        <v>6.8891999999999998E-3</v>
      </c>
      <c r="I17" s="82">
        <v>0</v>
      </c>
      <c r="L17" s="100">
        <f>F4+G4</f>
        <v>10828.196257827914</v>
      </c>
      <c r="N17" s="1">
        <f>N16*F4</f>
        <v>37937984.419550352</v>
      </c>
    </row>
    <row r="18" spans="1:19" ht="12.75" customHeight="1" x14ac:dyDescent="0.3">
      <c r="A18" s="141"/>
      <c r="B18" s="34" t="s">
        <v>124</v>
      </c>
      <c r="C18" s="8" t="s">
        <v>109</v>
      </c>
      <c r="D18" s="8"/>
      <c r="E18" s="9"/>
      <c r="F18" s="94">
        <v>1.7933600000000001E-2</v>
      </c>
      <c r="G18" s="94">
        <v>4.5376399999999997E-2</v>
      </c>
      <c r="H18" s="96">
        <v>2.1601200000000001E-2</v>
      </c>
      <c r="I18" s="138">
        <v>0.1012781</v>
      </c>
      <c r="L18" s="1">
        <f>(F3/(F3+G3))*L17</f>
        <v>8782.5672418654613</v>
      </c>
    </row>
    <row r="19" spans="1:19" ht="12.75" customHeight="1" x14ac:dyDescent="0.3">
      <c r="A19" s="141"/>
      <c r="B19" s="34" t="s">
        <v>124</v>
      </c>
      <c r="C19" s="8" t="s">
        <v>7</v>
      </c>
      <c r="D19" s="8"/>
      <c r="E19" s="9"/>
      <c r="F19" s="94">
        <v>1.52085E-2</v>
      </c>
      <c r="G19" s="94">
        <v>3.8569100000000002E-2</v>
      </c>
      <c r="H19" s="96">
        <v>2.0477599999999999E-2</v>
      </c>
      <c r="I19" s="138">
        <v>0.22146469999999999</v>
      </c>
      <c r="L19" s="100">
        <f>L17-L18</f>
        <v>2045.6290159624532</v>
      </c>
      <c r="N19" s="1">
        <f>N17*1.1</f>
        <v>41731782.861505389</v>
      </c>
    </row>
    <row r="20" spans="1:19" ht="12.75" customHeight="1" x14ac:dyDescent="0.3">
      <c r="A20" s="141"/>
      <c r="B20" s="34" t="s">
        <v>124</v>
      </c>
      <c r="C20" s="8" t="s">
        <v>8</v>
      </c>
      <c r="D20" s="8"/>
      <c r="E20" s="9"/>
      <c r="F20" s="94">
        <v>0</v>
      </c>
      <c r="G20" s="94">
        <v>0</v>
      </c>
      <c r="H20" s="96">
        <v>0</v>
      </c>
      <c r="I20" s="138">
        <v>0.1978134</v>
      </c>
    </row>
    <row r="21" spans="1:19" ht="12.75" customHeight="1" x14ac:dyDescent="0.3">
      <c r="A21" s="141"/>
      <c r="B21" s="34" t="s">
        <v>124</v>
      </c>
      <c r="C21" s="8" t="s">
        <v>10</v>
      </c>
      <c r="D21" s="8"/>
      <c r="E21" s="9"/>
      <c r="F21" s="94">
        <v>0</v>
      </c>
      <c r="G21" s="94">
        <v>0</v>
      </c>
      <c r="H21" s="96">
        <v>0</v>
      </c>
      <c r="I21" s="138">
        <v>8.0968200000000004E-2</v>
      </c>
      <c r="N21" s="1">
        <v>180432</v>
      </c>
    </row>
    <row r="22" spans="1:19" ht="12.75" customHeight="1" x14ac:dyDescent="0.3">
      <c r="A22" s="141"/>
      <c r="B22" s="33" t="s">
        <v>125</v>
      </c>
      <c r="C22" s="6" t="s">
        <v>5</v>
      </c>
      <c r="D22" s="6"/>
      <c r="E22" s="7"/>
      <c r="F22" s="66"/>
      <c r="G22" s="66"/>
      <c r="H22" s="29"/>
      <c r="I22" s="39"/>
      <c r="N22" s="1">
        <v>67082</v>
      </c>
    </row>
    <row r="23" spans="1:19" ht="12.75" customHeight="1" x14ac:dyDescent="0.3">
      <c r="A23" s="141"/>
      <c r="B23" s="34" t="s">
        <v>125</v>
      </c>
      <c r="C23" s="8" t="s">
        <v>6</v>
      </c>
      <c r="D23" s="8"/>
      <c r="E23" s="9"/>
      <c r="F23" s="64"/>
      <c r="G23" s="64"/>
      <c r="H23" s="30"/>
      <c r="I23" s="40"/>
      <c r="N23" s="1">
        <v>7398</v>
      </c>
    </row>
    <row r="24" spans="1:19" ht="12.75" customHeight="1" x14ac:dyDescent="0.3">
      <c r="A24" s="141"/>
      <c r="B24" s="34" t="s">
        <v>125</v>
      </c>
      <c r="C24" s="8" t="s">
        <v>109</v>
      </c>
      <c r="D24" s="8"/>
      <c r="E24" s="9"/>
      <c r="F24" s="64"/>
      <c r="G24" s="64"/>
      <c r="H24" s="30"/>
      <c r="I24" s="40"/>
      <c r="P24" s="1" t="s">
        <v>199</v>
      </c>
      <c r="Q24" s="1">
        <v>336</v>
      </c>
      <c r="S24" s="1">
        <v>900000</v>
      </c>
    </row>
    <row r="25" spans="1:19" ht="12.75" customHeight="1" x14ac:dyDescent="0.3">
      <c r="A25" s="141"/>
      <c r="B25" s="34" t="s">
        <v>125</v>
      </c>
      <c r="C25" s="8" t="s">
        <v>7</v>
      </c>
      <c r="D25" s="8"/>
      <c r="E25" s="9"/>
      <c r="F25" s="64"/>
      <c r="G25" s="64"/>
      <c r="H25" s="30"/>
      <c r="I25" s="40"/>
      <c r="P25" s="1" t="s">
        <v>200</v>
      </c>
      <c r="Q25" s="1">
        <v>3.16</v>
      </c>
      <c r="S25" s="1">
        <f>0.11*S24</f>
        <v>99000</v>
      </c>
    </row>
    <row r="26" spans="1:19" ht="12.75" customHeight="1" x14ac:dyDescent="0.3">
      <c r="A26" s="141"/>
      <c r="B26" s="34" t="s">
        <v>125</v>
      </c>
      <c r="C26" s="8" t="s">
        <v>8</v>
      </c>
      <c r="D26" s="8"/>
      <c r="E26" s="9"/>
      <c r="F26" s="64"/>
      <c r="G26" s="64"/>
      <c r="H26" s="30"/>
      <c r="I26" s="40"/>
      <c r="P26" s="1" t="s">
        <v>201</v>
      </c>
      <c r="Q26" s="1">
        <v>8.8699999999999992</v>
      </c>
      <c r="S26" s="1">
        <f>S25/Q25</f>
        <v>31329.113924050631</v>
      </c>
    </row>
    <row r="27" spans="1:19" ht="12.75" customHeight="1" x14ac:dyDescent="0.3">
      <c r="A27" s="141"/>
      <c r="B27" s="31" t="s">
        <v>125</v>
      </c>
      <c r="C27" s="10" t="s">
        <v>10</v>
      </c>
      <c r="D27" s="10"/>
      <c r="E27" s="11"/>
      <c r="F27" s="65"/>
      <c r="G27" s="65"/>
      <c r="H27" s="32"/>
      <c r="I27" s="41"/>
      <c r="Q27" s="1">
        <f>Q24*Q25*Q26</f>
        <v>9417.8111999999983</v>
      </c>
    </row>
    <row r="28" spans="1:19" ht="12.75" customHeight="1" x14ac:dyDescent="0.3">
      <c r="A28" s="141"/>
      <c r="B28" s="33" t="s">
        <v>132</v>
      </c>
      <c r="C28" s="6"/>
      <c r="D28" s="6"/>
      <c r="E28" s="7"/>
      <c r="F28" s="94">
        <v>1.8177E-3</v>
      </c>
      <c r="G28" s="94">
        <v>1.1777000000000001E-3</v>
      </c>
      <c r="H28" s="96">
        <v>2.594E-3</v>
      </c>
      <c r="I28" s="40"/>
      <c r="K28" s="64"/>
      <c r="L28" s="30"/>
    </row>
    <row r="29" spans="1:19" ht="12.75" customHeight="1" x14ac:dyDescent="0.3">
      <c r="A29" s="141"/>
      <c r="B29" s="34" t="s">
        <v>133</v>
      </c>
      <c r="C29" s="8"/>
      <c r="D29" s="8"/>
      <c r="E29" s="9"/>
      <c r="F29" s="91"/>
      <c r="G29" s="91"/>
      <c r="H29" s="90"/>
      <c r="I29" s="40"/>
      <c r="K29" s="81"/>
      <c r="L29" s="80"/>
    </row>
    <row r="30" spans="1:19" ht="12.75" customHeight="1" x14ac:dyDescent="0.3">
      <c r="A30" s="141"/>
      <c r="B30" s="34" t="s">
        <v>134</v>
      </c>
      <c r="C30" s="8"/>
      <c r="D30" s="8"/>
      <c r="E30" s="9"/>
      <c r="F30" s="94">
        <v>9.7710999999999996E-3</v>
      </c>
      <c r="G30" s="94">
        <v>1.93037E-2</v>
      </c>
      <c r="H30" s="96">
        <v>3.1167E-3</v>
      </c>
      <c r="I30" s="40"/>
      <c r="K30" s="64"/>
      <c r="L30" s="30"/>
    </row>
    <row r="31" spans="1:19" ht="12.75" customHeight="1" x14ac:dyDescent="0.3">
      <c r="A31" s="141"/>
      <c r="B31" s="34" t="s">
        <v>135</v>
      </c>
      <c r="C31" s="8"/>
      <c r="D31" s="8"/>
      <c r="E31" s="9"/>
      <c r="F31" s="91"/>
      <c r="G31" s="91"/>
      <c r="H31" s="90"/>
      <c r="I31" s="40"/>
    </row>
    <row r="32" spans="1:19" ht="12.75" customHeight="1" x14ac:dyDescent="0.3">
      <c r="A32" s="141"/>
      <c r="B32" s="34" t="s">
        <v>35</v>
      </c>
      <c r="C32" s="8"/>
      <c r="D32" s="8"/>
      <c r="E32" s="9"/>
      <c r="F32" s="91">
        <v>0.05</v>
      </c>
      <c r="G32" s="91">
        <v>0.05</v>
      </c>
      <c r="H32" s="91">
        <v>0.05</v>
      </c>
      <c r="I32" s="40"/>
    </row>
    <row r="33" spans="1:9" ht="12.75" customHeight="1" thickBot="1" x14ac:dyDescent="0.35">
      <c r="A33" s="142"/>
      <c r="B33" s="43" t="s">
        <v>36</v>
      </c>
      <c r="C33" s="44"/>
      <c r="D33" s="44"/>
      <c r="E33" s="67"/>
      <c r="F33" s="84"/>
      <c r="G33" s="84"/>
      <c r="H33" s="84"/>
      <c r="I33" s="46"/>
    </row>
    <row r="34" spans="1:9" ht="12.75" customHeight="1" x14ac:dyDescent="0.3">
      <c r="A34" s="143" t="s">
        <v>46</v>
      </c>
      <c r="B34" s="50" t="s">
        <v>39</v>
      </c>
      <c r="C34" s="47" t="s">
        <v>5</v>
      </c>
      <c r="D34" s="47"/>
      <c r="E34" s="47"/>
      <c r="F34" s="95">
        <v>2318.67</v>
      </c>
      <c r="G34" s="95">
        <v>1963.12</v>
      </c>
      <c r="H34" s="95">
        <v>1474.2</v>
      </c>
      <c r="I34" s="49">
        <v>0</v>
      </c>
    </row>
    <row r="35" spans="1:9" ht="12.75" customHeight="1" x14ac:dyDescent="0.3">
      <c r="A35" s="144"/>
      <c r="B35" s="34" t="s">
        <v>40</v>
      </c>
      <c r="C35" s="8" t="s">
        <v>5</v>
      </c>
      <c r="D35" s="8" t="s">
        <v>5</v>
      </c>
      <c r="E35" s="8"/>
      <c r="F35" s="30"/>
      <c r="G35" s="30"/>
      <c r="H35" s="30"/>
      <c r="I35" s="40"/>
    </row>
    <row r="36" spans="1:9" ht="12.75" customHeight="1" x14ac:dyDescent="0.3">
      <c r="A36" s="144"/>
      <c r="B36" s="34" t="s">
        <v>40</v>
      </c>
      <c r="C36" s="8" t="s">
        <v>5</v>
      </c>
      <c r="D36" s="8" t="s">
        <v>6</v>
      </c>
      <c r="E36" s="8"/>
      <c r="F36" s="30"/>
      <c r="G36" s="30"/>
      <c r="H36" s="30"/>
      <c r="I36" s="40"/>
    </row>
    <row r="37" spans="1:9" ht="12.75" customHeight="1" x14ac:dyDescent="0.3">
      <c r="A37" s="144"/>
      <c r="B37" s="34" t="s">
        <v>40</v>
      </c>
      <c r="C37" s="8" t="s">
        <v>5</v>
      </c>
      <c r="D37" s="8" t="s">
        <v>109</v>
      </c>
      <c r="E37" s="8"/>
      <c r="F37" s="30"/>
      <c r="G37" s="30"/>
      <c r="H37" s="30"/>
      <c r="I37" s="40"/>
    </row>
    <row r="38" spans="1:9" ht="12.75" customHeight="1" x14ac:dyDescent="0.3">
      <c r="A38" s="144"/>
      <c r="B38" s="34" t="s">
        <v>40</v>
      </c>
      <c r="C38" s="8" t="s">
        <v>5</v>
      </c>
      <c r="D38" s="8" t="s">
        <v>7</v>
      </c>
      <c r="E38" s="8"/>
      <c r="F38" s="30"/>
      <c r="G38" s="30"/>
      <c r="H38" s="30"/>
      <c r="I38" s="40"/>
    </row>
    <row r="39" spans="1:9" ht="12.75" customHeight="1" x14ac:dyDescent="0.3">
      <c r="A39" s="144"/>
      <c r="B39" s="34" t="s">
        <v>40</v>
      </c>
      <c r="C39" s="8" t="s">
        <v>5</v>
      </c>
      <c r="D39" s="8" t="s">
        <v>152</v>
      </c>
      <c r="E39" s="8"/>
      <c r="F39" s="30"/>
      <c r="G39" s="30"/>
      <c r="H39" s="30"/>
      <c r="I39" s="40"/>
    </row>
    <row r="40" spans="1:9" ht="12.75" customHeight="1" x14ac:dyDescent="0.3">
      <c r="A40" s="144"/>
      <c r="B40" s="34" t="s">
        <v>40</v>
      </c>
      <c r="C40" s="8" t="s">
        <v>5</v>
      </c>
      <c r="D40" s="8" t="s">
        <v>8</v>
      </c>
      <c r="E40" s="8"/>
      <c r="F40" s="30"/>
      <c r="G40" s="30"/>
      <c r="H40" s="30"/>
      <c r="I40" s="40"/>
    </row>
    <row r="41" spans="1:9" ht="12.75" customHeight="1" x14ac:dyDescent="0.3">
      <c r="A41" s="144"/>
      <c r="B41" s="31" t="s">
        <v>40</v>
      </c>
      <c r="C41" s="10" t="s">
        <v>5</v>
      </c>
      <c r="D41" s="10" t="s">
        <v>10</v>
      </c>
      <c r="E41" s="10"/>
      <c r="F41" s="32"/>
      <c r="G41" s="32"/>
      <c r="H41" s="32"/>
      <c r="I41" s="41"/>
    </row>
    <row r="42" spans="1:9" ht="12.75" customHeight="1" x14ac:dyDescent="0.3">
      <c r="A42" s="144"/>
      <c r="B42" s="33" t="s">
        <v>41</v>
      </c>
      <c r="C42" s="6" t="s">
        <v>5</v>
      </c>
      <c r="D42" s="6"/>
      <c r="E42" s="6" t="s">
        <v>127</v>
      </c>
      <c r="F42" s="99">
        <v>0.40926360000000001</v>
      </c>
      <c r="G42" s="99">
        <v>0.40926360000000001</v>
      </c>
      <c r="H42" s="99">
        <v>0.40926360000000001</v>
      </c>
      <c r="I42" s="39"/>
    </row>
    <row r="43" spans="1:9" ht="12.75" customHeight="1" x14ac:dyDescent="0.3">
      <c r="A43" s="144"/>
      <c r="B43" s="34" t="s">
        <v>41</v>
      </c>
      <c r="C43" s="8" t="s">
        <v>5</v>
      </c>
      <c r="D43" s="8"/>
      <c r="E43" s="8" t="s">
        <v>128</v>
      </c>
      <c r="F43" s="96">
        <v>0.40926360000000001</v>
      </c>
      <c r="G43" s="96">
        <v>0.40926360000000001</v>
      </c>
      <c r="H43" s="96">
        <v>0.40926360000000001</v>
      </c>
      <c r="I43" s="40"/>
    </row>
    <row r="44" spans="1:9" ht="12.75" customHeight="1" x14ac:dyDescent="0.3">
      <c r="A44" s="144"/>
      <c r="B44" s="34" t="s">
        <v>41</v>
      </c>
      <c r="C44" s="8" t="s">
        <v>5</v>
      </c>
      <c r="D44" s="8"/>
      <c r="E44" s="8" t="s">
        <v>129</v>
      </c>
      <c r="F44" s="96">
        <v>0.1417939</v>
      </c>
      <c r="G44" s="96">
        <v>0.1417939</v>
      </c>
      <c r="H44" s="96">
        <v>0.1417939</v>
      </c>
      <c r="I44" s="40"/>
    </row>
    <row r="45" spans="1:9" ht="12.75" customHeight="1" x14ac:dyDescent="0.3">
      <c r="A45" s="144"/>
      <c r="B45" s="31" t="s">
        <v>41</v>
      </c>
      <c r="C45" s="10" t="s">
        <v>5</v>
      </c>
      <c r="D45" s="10"/>
      <c r="E45" s="10" t="s">
        <v>130</v>
      </c>
      <c r="F45" s="102">
        <v>7.1909899999999999E-2</v>
      </c>
      <c r="G45" s="102">
        <v>7.1909899999999999E-2</v>
      </c>
      <c r="H45" s="102">
        <v>7.1909899999999999E-2</v>
      </c>
      <c r="I45" s="41"/>
    </row>
    <row r="46" spans="1:9" ht="12.75" customHeight="1" x14ac:dyDescent="0.3">
      <c r="A46" s="144"/>
      <c r="B46" s="33" t="s">
        <v>42</v>
      </c>
      <c r="C46" s="6" t="s">
        <v>5</v>
      </c>
      <c r="D46" s="6"/>
      <c r="E46" s="6" t="s">
        <v>127</v>
      </c>
      <c r="F46" s="99">
        <v>3.9978699999999999E-2</v>
      </c>
      <c r="G46" s="99">
        <v>3.9978699999999999E-2</v>
      </c>
      <c r="H46" s="99">
        <v>3.9978699999999999E-2</v>
      </c>
      <c r="I46" s="39"/>
    </row>
    <row r="47" spans="1:9" ht="12.75" customHeight="1" x14ac:dyDescent="0.3">
      <c r="A47" s="144"/>
      <c r="B47" s="34" t="s">
        <v>42</v>
      </c>
      <c r="C47" s="8" t="s">
        <v>5</v>
      </c>
      <c r="D47" s="8"/>
      <c r="E47" s="8" t="s">
        <v>128</v>
      </c>
      <c r="F47" s="96">
        <v>4.1460700000000003E-2</v>
      </c>
      <c r="G47" s="96">
        <v>4.1460700000000003E-2</v>
      </c>
      <c r="H47" s="96">
        <v>4.1460700000000003E-2</v>
      </c>
      <c r="I47" s="40"/>
    </row>
    <row r="48" spans="1:9" ht="12.75" customHeight="1" x14ac:dyDescent="0.3">
      <c r="A48" s="144"/>
      <c r="B48" s="34" t="s">
        <v>42</v>
      </c>
      <c r="C48" s="8" t="s">
        <v>5</v>
      </c>
      <c r="D48" s="8"/>
      <c r="E48" s="8" t="s">
        <v>129</v>
      </c>
      <c r="F48" s="96">
        <v>2.84593E-2</v>
      </c>
      <c r="G48" s="96">
        <v>2.84593E-2</v>
      </c>
      <c r="H48" s="96">
        <v>2.84593E-2</v>
      </c>
      <c r="I48" s="40"/>
    </row>
    <row r="49" spans="1:13" ht="12.75" customHeight="1" x14ac:dyDescent="0.3">
      <c r="A49" s="144"/>
      <c r="B49" s="31" t="s">
        <v>42</v>
      </c>
      <c r="C49" s="10" t="s">
        <v>5</v>
      </c>
      <c r="D49" s="10"/>
      <c r="E49" s="10" t="s">
        <v>130</v>
      </c>
      <c r="F49" s="102">
        <v>2.9641799999999999E-2</v>
      </c>
      <c r="G49" s="102">
        <v>2.9641799999999999E-2</v>
      </c>
      <c r="H49" s="102">
        <v>2.9641799999999999E-2</v>
      </c>
      <c r="I49" s="41"/>
    </row>
    <row r="50" spans="1:13" ht="12.75" customHeight="1" x14ac:dyDescent="0.3">
      <c r="A50" s="144"/>
      <c r="B50" s="33" t="s">
        <v>143</v>
      </c>
      <c r="C50" s="6" t="s">
        <v>5</v>
      </c>
      <c r="D50" s="6"/>
      <c r="E50" s="6"/>
      <c r="F50" s="99">
        <v>1.832784</v>
      </c>
      <c r="G50" s="99">
        <v>1.832784</v>
      </c>
      <c r="H50" s="99">
        <v>1.832784</v>
      </c>
      <c r="I50" s="39"/>
      <c r="M50" s="86"/>
    </row>
    <row r="51" spans="1:13" ht="12.75" customHeight="1" x14ac:dyDescent="0.3">
      <c r="A51" s="144"/>
      <c r="B51" s="31" t="s">
        <v>144</v>
      </c>
      <c r="C51" s="10" t="s">
        <v>5</v>
      </c>
      <c r="D51" s="10"/>
      <c r="E51" s="10"/>
      <c r="F51" s="102">
        <v>0.23110059999999999</v>
      </c>
      <c r="G51" s="102">
        <v>0.23110059999999999</v>
      </c>
      <c r="H51" s="102">
        <v>0.23110059999999999</v>
      </c>
      <c r="I51" s="41"/>
    </row>
    <row r="52" spans="1:13" ht="12.75" customHeight="1" x14ac:dyDescent="0.3">
      <c r="A52" s="144"/>
      <c r="B52" s="33" t="s">
        <v>39</v>
      </c>
      <c r="C52" s="6" t="s">
        <v>6</v>
      </c>
      <c r="D52" s="6"/>
      <c r="E52" s="6"/>
      <c r="F52" s="89">
        <v>4887.8950000000004</v>
      </c>
      <c r="G52" s="89">
        <v>4446.1760000000004</v>
      </c>
      <c r="H52" s="89">
        <v>3899.1529999999998</v>
      </c>
      <c r="I52" s="51">
        <v>0</v>
      </c>
    </row>
    <row r="53" spans="1:13" ht="12.75" customHeight="1" x14ac:dyDescent="0.3">
      <c r="A53" s="144"/>
      <c r="B53" s="34" t="s">
        <v>40</v>
      </c>
      <c r="C53" s="8" t="s">
        <v>6</v>
      </c>
      <c r="D53" s="8" t="s">
        <v>5</v>
      </c>
      <c r="E53" s="8"/>
      <c r="F53" s="30"/>
      <c r="G53" s="30"/>
      <c r="H53" s="30"/>
      <c r="I53" s="42"/>
    </row>
    <row r="54" spans="1:13" ht="12.75" customHeight="1" x14ac:dyDescent="0.3">
      <c r="A54" s="144"/>
      <c r="B54" s="34" t="s">
        <v>40</v>
      </c>
      <c r="C54" s="8" t="s">
        <v>6</v>
      </c>
      <c r="D54" s="8" t="s">
        <v>6</v>
      </c>
      <c r="E54" s="8"/>
      <c r="F54" s="30" t="s">
        <v>110</v>
      </c>
      <c r="G54" s="30"/>
      <c r="H54" s="30"/>
      <c r="I54" s="42"/>
    </row>
    <row r="55" spans="1:13" ht="12.75" customHeight="1" x14ac:dyDescent="0.3">
      <c r="A55" s="144"/>
      <c r="B55" s="34" t="s">
        <v>40</v>
      </c>
      <c r="C55" s="8" t="s">
        <v>6</v>
      </c>
      <c r="D55" s="8" t="s">
        <v>109</v>
      </c>
      <c r="E55" s="8"/>
      <c r="F55" s="30"/>
      <c r="G55" s="30"/>
      <c r="H55" s="30"/>
      <c r="I55" s="42"/>
    </row>
    <row r="56" spans="1:13" ht="12.75" customHeight="1" x14ac:dyDescent="0.3">
      <c r="A56" s="144"/>
      <c r="B56" s="34" t="s">
        <v>40</v>
      </c>
      <c r="C56" s="8" t="s">
        <v>6</v>
      </c>
      <c r="D56" s="8" t="s">
        <v>7</v>
      </c>
      <c r="E56" s="8"/>
      <c r="F56" s="30"/>
      <c r="G56" s="30"/>
      <c r="H56" s="30"/>
      <c r="I56" s="42"/>
    </row>
    <row r="57" spans="1:13" s="120" customFormat="1" ht="12.75" customHeight="1" x14ac:dyDescent="0.3">
      <c r="A57" s="144"/>
      <c r="B57" s="117" t="s">
        <v>40</v>
      </c>
      <c r="C57" s="87" t="s">
        <v>6</v>
      </c>
      <c r="D57" s="87" t="s">
        <v>152</v>
      </c>
      <c r="E57" s="87"/>
      <c r="F57" s="118"/>
      <c r="G57" s="118"/>
      <c r="H57" s="118"/>
      <c r="I57" s="119"/>
    </row>
    <row r="58" spans="1:13" ht="12.75" customHeight="1" x14ac:dyDescent="0.3">
      <c r="A58" s="144"/>
      <c r="B58" s="34" t="s">
        <v>40</v>
      </c>
      <c r="C58" s="8" t="s">
        <v>6</v>
      </c>
      <c r="D58" s="8" t="s">
        <v>8</v>
      </c>
      <c r="E58" s="8"/>
      <c r="F58" s="30"/>
      <c r="G58" s="30"/>
      <c r="H58" s="30"/>
      <c r="I58" s="42"/>
    </row>
    <row r="59" spans="1:13" ht="12.75" customHeight="1" x14ac:dyDescent="0.3">
      <c r="A59" s="144"/>
      <c r="B59" s="31" t="s">
        <v>40</v>
      </c>
      <c r="C59" s="10" t="s">
        <v>6</v>
      </c>
      <c r="D59" s="10" t="s">
        <v>10</v>
      </c>
      <c r="E59" s="10"/>
      <c r="F59" s="32"/>
      <c r="G59" s="32"/>
      <c r="H59" s="32"/>
      <c r="I59" s="52"/>
    </row>
    <row r="60" spans="1:13" ht="12.75" customHeight="1" x14ac:dyDescent="0.3">
      <c r="A60" s="144"/>
      <c r="B60" s="33" t="s">
        <v>41</v>
      </c>
      <c r="C60" s="6" t="s">
        <v>6</v>
      </c>
      <c r="D60" s="6"/>
      <c r="E60" s="6" t="s">
        <v>127</v>
      </c>
      <c r="F60" s="99">
        <v>0.14407349999999999</v>
      </c>
      <c r="G60" s="99">
        <v>0.14407349999999999</v>
      </c>
      <c r="H60" s="103">
        <v>0.15770960000000001</v>
      </c>
      <c r="I60" s="51"/>
    </row>
    <row r="61" spans="1:13" ht="12.75" customHeight="1" x14ac:dyDescent="0.3">
      <c r="A61" s="144"/>
      <c r="B61" s="34" t="s">
        <v>41</v>
      </c>
      <c r="C61" s="8" t="s">
        <v>6</v>
      </c>
      <c r="D61" s="8"/>
      <c r="E61" s="8" t="s">
        <v>128</v>
      </c>
      <c r="F61" s="96">
        <v>0.30810330000000002</v>
      </c>
      <c r="G61" s="96">
        <v>0.30810330000000002</v>
      </c>
      <c r="H61" s="96">
        <v>0.48660209999999998</v>
      </c>
      <c r="I61" s="42"/>
    </row>
    <row r="62" spans="1:13" ht="12.75" customHeight="1" x14ac:dyDescent="0.3">
      <c r="A62" s="144"/>
      <c r="B62" s="34" t="s">
        <v>41</v>
      </c>
      <c r="C62" s="8" t="s">
        <v>6</v>
      </c>
      <c r="D62" s="8"/>
      <c r="E62" s="8" t="s">
        <v>129</v>
      </c>
      <c r="F62" s="96">
        <v>0.41634949999999998</v>
      </c>
      <c r="G62" s="96">
        <v>0.41634949999999998</v>
      </c>
      <c r="H62" s="96">
        <v>0.21961820000000001</v>
      </c>
      <c r="I62" s="42"/>
    </row>
    <row r="63" spans="1:13" ht="12.75" customHeight="1" x14ac:dyDescent="0.3">
      <c r="A63" s="144"/>
      <c r="B63" s="31" t="s">
        <v>41</v>
      </c>
      <c r="C63" s="10" t="s">
        <v>6</v>
      </c>
      <c r="D63" s="10"/>
      <c r="E63" s="10" t="s">
        <v>130</v>
      </c>
      <c r="F63" s="102">
        <v>0.1314736</v>
      </c>
      <c r="G63" s="102">
        <v>0.1314736</v>
      </c>
      <c r="H63" s="102">
        <v>0.1360701</v>
      </c>
      <c r="I63" s="52"/>
    </row>
    <row r="64" spans="1:13" ht="12.75" customHeight="1" x14ac:dyDescent="0.3">
      <c r="A64" s="144"/>
      <c r="B64" s="33" t="s">
        <v>42</v>
      </c>
      <c r="C64" s="6" t="s">
        <v>6</v>
      </c>
      <c r="D64" s="6"/>
      <c r="E64" s="6" t="s">
        <v>127</v>
      </c>
      <c r="F64" s="99">
        <v>3.25598E-2</v>
      </c>
      <c r="G64" s="99">
        <v>3.25598E-2</v>
      </c>
      <c r="H64" s="99">
        <v>8.6723999999999996E-2</v>
      </c>
      <c r="I64" s="51"/>
    </row>
    <row r="65" spans="1:9" ht="12.75" customHeight="1" x14ac:dyDescent="0.3">
      <c r="A65" s="144"/>
      <c r="B65" s="34" t="s">
        <v>42</v>
      </c>
      <c r="C65" s="8" t="s">
        <v>6</v>
      </c>
      <c r="D65" s="8"/>
      <c r="E65" s="8" t="s">
        <v>128</v>
      </c>
      <c r="F65" s="96">
        <v>4.7629999999999999E-2</v>
      </c>
      <c r="G65" s="96">
        <v>4.7629999999999999E-2</v>
      </c>
      <c r="H65" s="96">
        <v>8.9961399999999997E-2</v>
      </c>
      <c r="I65" s="42"/>
    </row>
    <row r="66" spans="1:9" ht="12.75" customHeight="1" x14ac:dyDescent="0.3">
      <c r="A66" s="144"/>
      <c r="B66" s="34" t="s">
        <v>42</v>
      </c>
      <c r="C66" s="8" t="s">
        <v>6</v>
      </c>
      <c r="D66" s="8"/>
      <c r="E66" s="8" t="s">
        <v>129</v>
      </c>
      <c r="F66" s="96">
        <v>5.8894500000000002E-2</v>
      </c>
      <c r="G66" s="96">
        <v>5.8894500000000002E-2</v>
      </c>
      <c r="H66" s="96">
        <v>0.1135734</v>
      </c>
      <c r="I66" s="42"/>
    </row>
    <row r="67" spans="1:9" ht="12.75" customHeight="1" x14ac:dyDescent="0.3">
      <c r="A67" s="144"/>
      <c r="B67" s="31" t="s">
        <v>42</v>
      </c>
      <c r="C67" s="10" t="s">
        <v>6</v>
      </c>
      <c r="D67" s="10"/>
      <c r="E67" s="10" t="s">
        <v>130</v>
      </c>
      <c r="F67" s="102">
        <v>3.2478E-2</v>
      </c>
      <c r="G67" s="102">
        <v>3.2478E-2</v>
      </c>
      <c r="H67" s="102">
        <v>5.1387700000000001E-2</v>
      </c>
      <c r="I67" s="52"/>
    </row>
    <row r="68" spans="1:9" ht="12.75" customHeight="1" x14ac:dyDescent="0.3">
      <c r="A68" s="144"/>
      <c r="B68" s="33" t="s">
        <v>143</v>
      </c>
      <c r="C68" s="6" t="s">
        <v>6</v>
      </c>
      <c r="D68" s="6"/>
      <c r="E68" s="6"/>
      <c r="F68" s="99">
        <v>3.0174159999999999</v>
      </c>
      <c r="G68" s="99">
        <v>3.0174159999999999</v>
      </c>
      <c r="H68" s="99">
        <v>3.377024</v>
      </c>
      <c r="I68" s="51"/>
    </row>
    <row r="69" spans="1:9" ht="12.75" customHeight="1" x14ac:dyDescent="0.3">
      <c r="A69" s="144"/>
      <c r="B69" s="31" t="s">
        <v>144</v>
      </c>
      <c r="C69" s="10" t="s">
        <v>6</v>
      </c>
      <c r="D69" s="10"/>
      <c r="E69" s="10"/>
      <c r="F69" s="102">
        <v>0.33359889999999998</v>
      </c>
      <c r="G69" s="102">
        <v>0.33359889999999998</v>
      </c>
      <c r="H69" s="102">
        <v>0.57830409999999999</v>
      </c>
      <c r="I69" s="52"/>
    </row>
    <row r="70" spans="1:9" ht="12.75" customHeight="1" x14ac:dyDescent="0.3">
      <c r="A70" s="144"/>
      <c r="B70" s="33" t="s">
        <v>39</v>
      </c>
      <c r="C70" s="87" t="s">
        <v>152</v>
      </c>
      <c r="D70" s="6"/>
      <c r="E70" s="6"/>
      <c r="F70" s="134">
        <v>1231.296</v>
      </c>
      <c r="G70" s="134">
        <v>5415.3950000000004</v>
      </c>
      <c r="H70" s="134">
        <v>5095.1840000000002</v>
      </c>
      <c r="I70" s="51">
        <v>0</v>
      </c>
    </row>
    <row r="71" spans="1:9" ht="12.75" customHeight="1" x14ac:dyDescent="0.3">
      <c r="A71" s="144"/>
      <c r="B71" s="34" t="s">
        <v>40</v>
      </c>
      <c r="C71" s="87" t="s">
        <v>152</v>
      </c>
      <c r="D71" s="8" t="s">
        <v>5</v>
      </c>
      <c r="E71" s="8"/>
      <c r="F71" s="30"/>
      <c r="G71" s="30"/>
      <c r="H71" s="30"/>
      <c r="I71" s="42"/>
    </row>
    <row r="72" spans="1:9" ht="12.75" customHeight="1" x14ac:dyDescent="0.3">
      <c r="A72" s="144"/>
      <c r="B72" s="34" t="s">
        <v>40</v>
      </c>
      <c r="C72" s="87" t="s">
        <v>152</v>
      </c>
      <c r="D72" s="8" t="s">
        <v>6</v>
      </c>
      <c r="E72" s="8"/>
      <c r="F72" s="30"/>
      <c r="G72" s="30"/>
      <c r="H72" s="30"/>
      <c r="I72" s="42"/>
    </row>
    <row r="73" spans="1:9" ht="12.75" customHeight="1" x14ac:dyDescent="0.3">
      <c r="A73" s="144"/>
      <c r="B73" s="34" t="s">
        <v>40</v>
      </c>
      <c r="C73" s="87" t="s">
        <v>152</v>
      </c>
      <c r="D73" s="8" t="s">
        <v>109</v>
      </c>
      <c r="E73" s="8"/>
      <c r="F73" s="30"/>
      <c r="G73" s="30"/>
      <c r="H73" s="30"/>
      <c r="I73" s="42"/>
    </row>
    <row r="74" spans="1:9" ht="12.75" customHeight="1" x14ac:dyDescent="0.3">
      <c r="A74" s="144"/>
      <c r="B74" s="34" t="s">
        <v>40</v>
      </c>
      <c r="C74" s="87" t="s">
        <v>152</v>
      </c>
      <c r="D74" s="8" t="s">
        <v>7</v>
      </c>
      <c r="E74" s="8"/>
      <c r="F74" s="30"/>
      <c r="G74" s="30"/>
      <c r="H74" s="30"/>
      <c r="I74" s="42"/>
    </row>
    <row r="75" spans="1:9" s="120" customFormat="1" ht="12.75" customHeight="1" x14ac:dyDescent="0.3">
      <c r="A75" s="144"/>
      <c r="B75" s="117" t="s">
        <v>40</v>
      </c>
      <c r="C75" s="87" t="s">
        <v>152</v>
      </c>
      <c r="D75" s="87" t="s">
        <v>152</v>
      </c>
      <c r="E75" s="87"/>
      <c r="F75" s="118"/>
      <c r="G75" s="118"/>
      <c r="H75" s="118"/>
      <c r="I75" s="119"/>
    </row>
    <row r="76" spans="1:9" ht="12.75" customHeight="1" x14ac:dyDescent="0.3">
      <c r="A76" s="144"/>
      <c r="B76" s="34" t="s">
        <v>40</v>
      </c>
      <c r="C76" s="87" t="s">
        <v>152</v>
      </c>
      <c r="D76" s="8" t="s">
        <v>8</v>
      </c>
      <c r="E76" s="8"/>
      <c r="F76" s="30"/>
      <c r="G76" s="30"/>
      <c r="H76" s="30"/>
      <c r="I76" s="42"/>
    </row>
    <row r="77" spans="1:9" ht="12.75" customHeight="1" x14ac:dyDescent="0.3">
      <c r="A77" s="144"/>
      <c r="B77" s="31" t="s">
        <v>40</v>
      </c>
      <c r="C77" s="88" t="s">
        <v>152</v>
      </c>
      <c r="D77" s="10" t="s">
        <v>10</v>
      </c>
      <c r="E77" s="10"/>
      <c r="F77" s="32"/>
      <c r="G77" s="32"/>
      <c r="H77" s="32"/>
      <c r="I77" s="52"/>
    </row>
    <row r="78" spans="1:9" ht="12.75" customHeight="1" x14ac:dyDescent="0.3">
      <c r="A78" s="144"/>
      <c r="B78" s="34" t="s">
        <v>41</v>
      </c>
      <c r="C78" s="87" t="s">
        <v>152</v>
      </c>
      <c r="D78" s="8"/>
      <c r="E78" s="8" t="s">
        <v>128</v>
      </c>
      <c r="F78" s="96">
        <v>0.75467629999999997</v>
      </c>
      <c r="G78" s="96">
        <v>0.75467629999999997</v>
      </c>
      <c r="H78" s="96">
        <v>0.75467629999999997</v>
      </c>
      <c r="I78" s="42"/>
    </row>
    <row r="79" spans="1:9" ht="12.75" customHeight="1" x14ac:dyDescent="0.3">
      <c r="A79" s="144"/>
      <c r="B79" s="34" t="s">
        <v>41</v>
      </c>
      <c r="C79" s="87" t="s">
        <v>152</v>
      </c>
      <c r="D79" s="8"/>
      <c r="E79" s="8" t="s">
        <v>129</v>
      </c>
      <c r="F79" s="96">
        <v>0.1088715</v>
      </c>
      <c r="G79" s="96">
        <v>0.1088715</v>
      </c>
      <c r="H79" s="96">
        <v>0.1088715</v>
      </c>
      <c r="I79" s="42"/>
    </row>
    <row r="80" spans="1:9" ht="12.75" customHeight="1" x14ac:dyDescent="0.3">
      <c r="A80" s="144"/>
      <c r="B80" s="31" t="s">
        <v>41</v>
      </c>
      <c r="C80" s="88" t="s">
        <v>152</v>
      </c>
      <c r="D80" s="10"/>
      <c r="E80" s="10" t="s">
        <v>130</v>
      </c>
      <c r="F80" s="102">
        <v>0.1364522</v>
      </c>
      <c r="G80" s="102">
        <v>0.1364522</v>
      </c>
      <c r="H80" s="102">
        <v>0.1364522</v>
      </c>
      <c r="I80" s="52"/>
    </row>
    <row r="81" spans="1:13" ht="12.75" customHeight="1" x14ac:dyDescent="0.3">
      <c r="A81" s="144"/>
      <c r="B81" s="34" t="s">
        <v>42</v>
      </c>
      <c r="C81" s="87" t="s">
        <v>152</v>
      </c>
      <c r="D81" s="8"/>
      <c r="E81" s="8" t="s">
        <v>128</v>
      </c>
      <c r="F81" s="96">
        <v>4.3752399999999997E-2</v>
      </c>
      <c r="G81" s="96">
        <v>4.3752399999999997E-2</v>
      </c>
      <c r="H81" s="96">
        <v>4.3752399999999997E-2</v>
      </c>
      <c r="I81" s="42"/>
    </row>
    <row r="82" spans="1:13" ht="12.75" customHeight="1" x14ac:dyDescent="0.3">
      <c r="A82" s="144"/>
      <c r="B82" s="34" t="s">
        <v>42</v>
      </c>
      <c r="C82" s="87" t="s">
        <v>152</v>
      </c>
      <c r="D82" s="8"/>
      <c r="E82" s="8" t="s">
        <v>129</v>
      </c>
      <c r="F82" s="96">
        <v>2.48244E-2</v>
      </c>
      <c r="G82" s="96">
        <v>2.48244E-2</v>
      </c>
      <c r="H82" s="96">
        <v>2.48244E-2</v>
      </c>
      <c r="I82" s="42"/>
    </row>
    <row r="83" spans="1:13" ht="12.75" customHeight="1" x14ac:dyDescent="0.3">
      <c r="A83" s="144"/>
      <c r="B83" s="31" t="s">
        <v>42</v>
      </c>
      <c r="C83" s="88" t="s">
        <v>152</v>
      </c>
      <c r="D83" s="10"/>
      <c r="E83" s="10" t="s">
        <v>130</v>
      </c>
      <c r="F83" s="102">
        <v>5.2667199999999997E-2</v>
      </c>
      <c r="G83" s="102">
        <v>5.2667199999999997E-2</v>
      </c>
      <c r="H83" s="102">
        <v>5.2667199999999997E-2</v>
      </c>
      <c r="I83" s="52"/>
    </row>
    <row r="84" spans="1:13" ht="12.75" customHeight="1" x14ac:dyDescent="0.3">
      <c r="A84" s="144"/>
      <c r="B84" s="33" t="s">
        <v>143</v>
      </c>
      <c r="C84" s="87" t="s">
        <v>152</v>
      </c>
      <c r="D84" s="6"/>
      <c r="E84" s="6"/>
      <c r="F84" s="99">
        <v>1.829636</v>
      </c>
      <c r="G84" s="99">
        <v>1.829636</v>
      </c>
      <c r="H84" s="99">
        <v>0.97175690000000003</v>
      </c>
      <c r="I84" s="51"/>
    </row>
    <row r="85" spans="1:13" ht="12.75" customHeight="1" x14ac:dyDescent="0.3">
      <c r="A85" s="144"/>
      <c r="B85" s="31" t="s">
        <v>144</v>
      </c>
      <c r="C85" s="88" t="s">
        <v>152</v>
      </c>
      <c r="D85" s="10"/>
      <c r="E85" s="10"/>
      <c r="F85" s="102">
        <v>0.12945319999999999</v>
      </c>
      <c r="G85" s="102">
        <v>0.12945319999999999</v>
      </c>
      <c r="H85" s="102">
        <v>0.20028470000000001</v>
      </c>
      <c r="I85" s="52"/>
    </row>
    <row r="86" spans="1:13" ht="12.75" customHeight="1" x14ac:dyDescent="0.3">
      <c r="A86" s="144"/>
      <c r="B86" s="33" t="s">
        <v>39</v>
      </c>
      <c r="C86" s="8" t="s">
        <v>109</v>
      </c>
      <c r="D86" s="6"/>
      <c r="E86" s="6"/>
      <c r="F86" s="135">
        <v>6549.7269999999999</v>
      </c>
      <c r="G86" s="135">
        <v>6549.7269999999999</v>
      </c>
      <c r="H86" s="135">
        <v>6549.7269999999999</v>
      </c>
      <c r="I86" s="39">
        <v>0</v>
      </c>
    </row>
    <row r="87" spans="1:13" ht="12.75" customHeight="1" x14ac:dyDescent="0.3">
      <c r="A87" s="144"/>
      <c r="B87" s="34" t="s">
        <v>40</v>
      </c>
      <c r="C87" s="8" t="s">
        <v>109</v>
      </c>
      <c r="D87" s="8" t="s">
        <v>5</v>
      </c>
      <c r="E87" s="8"/>
      <c r="F87" s="30"/>
      <c r="G87" s="30"/>
      <c r="H87" s="30"/>
      <c r="I87" s="40"/>
    </row>
    <row r="88" spans="1:13" ht="12.75" customHeight="1" x14ac:dyDescent="0.3">
      <c r="A88" s="144"/>
      <c r="B88" s="34" t="s">
        <v>40</v>
      </c>
      <c r="C88" s="8" t="s">
        <v>109</v>
      </c>
      <c r="D88" s="8" t="s">
        <v>6</v>
      </c>
      <c r="E88" s="8"/>
      <c r="F88" s="30"/>
      <c r="G88" s="30"/>
      <c r="H88" s="30"/>
      <c r="I88" s="40"/>
    </row>
    <row r="89" spans="1:13" ht="12.75" customHeight="1" x14ac:dyDescent="0.3">
      <c r="A89" s="144"/>
      <c r="B89" s="34" t="s">
        <v>40</v>
      </c>
      <c r="C89" s="8" t="s">
        <v>109</v>
      </c>
      <c r="D89" s="8" t="s">
        <v>109</v>
      </c>
      <c r="E89" s="8"/>
      <c r="F89" s="30"/>
      <c r="G89" s="30"/>
      <c r="H89" s="30"/>
      <c r="I89" s="40"/>
    </row>
    <row r="90" spans="1:13" ht="12.75" customHeight="1" x14ac:dyDescent="0.3">
      <c r="A90" s="144"/>
      <c r="B90" s="34" t="s">
        <v>40</v>
      </c>
      <c r="C90" s="8" t="s">
        <v>109</v>
      </c>
      <c r="D90" s="8" t="s">
        <v>7</v>
      </c>
      <c r="E90" s="8"/>
      <c r="F90" s="30"/>
      <c r="G90" s="30"/>
      <c r="H90" s="30"/>
      <c r="I90" s="40"/>
    </row>
    <row r="91" spans="1:13" s="120" customFormat="1" ht="12.75" customHeight="1" x14ac:dyDescent="0.3">
      <c r="A91" s="144"/>
      <c r="B91" s="117" t="s">
        <v>40</v>
      </c>
      <c r="C91" s="87" t="s">
        <v>109</v>
      </c>
      <c r="D91" s="87" t="s">
        <v>152</v>
      </c>
      <c r="E91" s="87"/>
      <c r="F91" s="118"/>
      <c r="G91" s="118"/>
      <c r="H91" s="118"/>
      <c r="I91" s="121"/>
    </row>
    <row r="92" spans="1:13" ht="12.75" customHeight="1" x14ac:dyDescent="0.3">
      <c r="A92" s="144"/>
      <c r="B92" s="34" t="s">
        <v>40</v>
      </c>
      <c r="C92" s="8" t="s">
        <v>109</v>
      </c>
      <c r="D92" s="8" t="s">
        <v>8</v>
      </c>
      <c r="E92" s="8"/>
      <c r="F92" s="30"/>
      <c r="G92" s="30"/>
      <c r="H92" s="30"/>
      <c r="I92" s="40"/>
    </row>
    <row r="93" spans="1:13" ht="12.75" customHeight="1" x14ac:dyDescent="0.3">
      <c r="A93" s="144"/>
      <c r="B93" s="31" t="s">
        <v>40</v>
      </c>
      <c r="C93" s="10" t="s">
        <v>109</v>
      </c>
      <c r="D93" s="10" t="s">
        <v>10</v>
      </c>
      <c r="E93" s="10"/>
      <c r="F93" s="90">
        <v>8.6968000000000004E-2</v>
      </c>
      <c r="G93" s="90">
        <v>8.6968000000000004E-2</v>
      </c>
      <c r="H93" s="90">
        <v>0.1089154</v>
      </c>
      <c r="I93" s="41"/>
    </row>
    <row r="94" spans="1:13" ht="12.75" customHeight="1" x14ac:dyDescent="0.3">
      <c r="A94" s="144"/>
      <c r="B94" s="34" t="s">
        <v>41</v>
      </c>
      <c r="C94" s="8" t="s">
        <v>109</v>
      </c>
      <c r="D94" s="8"/>
      <c r="E94" s="8" t="s">
        <v>128</v>
      </c>
      <c r="F94" s="96">
        <v>0.54990669999999997</v>
      </c>
      <c r="G94" s="96">
        <v>0.54990669999999997</v>
      </c>
      <c r="H94" s="96">
        <v>0.54990669999999997</v>
      </c>
      <c r="I94" s="40"/>
    </row>
    <row r="95" spans="1:13" ht="12.75" customHeight="1" x14ac:dyDescent="0.3">
      <c r="A95" s="144"/>
      <c r="B95" s="34" t="s">
        <v>41</v>
      </c>
      <c r="C95" s="8" t="s">
        <v>109</v>
      </c>
      <c r="D95" s="8"/>
      <c r="E95" s="8" t="s">
        <v>129</v>
      </c>
      <c r="F95" s="96">
        <v>0.2498763</v>
      </c>
      <c r="G95" s="96">
        <v>0.2498763</v>
      </c>
      <c r="H95" s="96">
        <v>0.2498763</v>
      </c>
      <c r="I95" s="40"/>
    </row>
    <row r="96" spans="1:13" ht="12.75" customHeight="1" x14ac:dyDescent="0.3">
      <c r="A96" s="144"/>
      <c r="B96" s="31" t="s">
        <v>41</v>
      </c>
      <c r="C96" s="10" t="s">
        <v>109</v>
      </c>
      <c r="D96" s="10"/>
      <c r="E96" s="10" t="s">
        <v>130</v>
      </c>
      <c r="F96" s="102">
        <v>0.2002169</v>
      </c>
      <c r="G96" s="102">
        <v>0.2002169</v>
      </c>
      <c r="H96" s="102">
        <v>0.2002169</v>
      </c>
      <c r="I96" s="41"/>
      <c r="L96" s="1" t="s">
        <v>195</v>
      </c>
      <c r="M96" s="1" t="s">
        <v>196</v>
      </c>
    </row>
    <row r="97" spans="1:14" ht="12.75" customHeight="1" x14ac:dyDescent="0.3">
      <c r="A97" s="144"/>
      <c r="B97" s="34" t="s">
        <v>42</v>
      </c>
      <c r="C97" s="8" t="s">
        <v>109</v>
      </c>
      <c r="D97" s="8"/>
      <c r="E97" s="8" t="s">
        <v>128</v>
      </c>
      <c r="F97" s="96">
        <v>6.05669E-2</v>
      </c>
      <c r="G97" s="96">
        <v>6.05669E-2</v>
      </c>
      <c r="H97" s="96">
        <v>6.05669E-2</v>
      </c>
      <c r="I97" s="40"/>
      <c r="L97" s="1">
        <v>90000</v>
      </c>
      <c r="M97" s="1">
        <f>L97/I5</f>
        <v>28475.551840374916</v>
      </c>
    </row>
    <row r="98" spans="1:14" ht="12.75" customHeight="1" x14ac:dyDescent="0.3">
      <c r="A98" s="144"/>
      <c r="B98" s="34" t="s">
        <v>42</v>
      </c>
      <c r="C98" s="8" t="s">
        <v>109</v>
      </c>
      <c r="D98" s="8"/>
      <c r="E98" s="8" t="s">
        <v>129</v>
      </c>
      <c r="F98" s="96">
        <v>6.8893099999999999E-2</v>
      </c>
      <c r="G98" s="96">
        <v>6.8893099999999999E-2</v>
      </c>
      <c r="H98" s="96">
        <v>6.8893099999999999E-2</v>
      </c>
      <c r="I98" s="40"/>
      <c r="L98" s="1" t="s">
        <v>197</v>
      </c>
      <c r="M98" s="1" t="s">
        <v>198</v>
      </c>
    </row>
    <row r="99" spans="1:14" ht="12.75" customHeight="1" x14ac:dyDescent="0.3">
      <c r="A99" s="144"/>
      <c r="B99" s="31" t="s">
        <v>42</v>
      </c>
      <c r="C99" s="10" t="s">
        <v>109</v>
      </c>
      <c r="D99" s="10"/>
      <c r="E99" s="10" t="s">
        <v>130</v>
      </c>
      <c r="F99" s="102">
        <v>5.2291799999999999E-2</v>
      </c>
      <c r="G99" s="102">
        <v>5.2291799999999999E-2</v>
      </c>
      <c r="H99" s="102">
        <v>5.2291799999999999E-2</v>
      </c>
      <c r="I99" s="41"/>
      <c r="L99" s="1">
        <v>0.83044050000000003</v>
      </c>
      <c r="M99" s="120">
        <f>L99*M97</f>
        <v>23647.251508096866</v>
      </c>
    </row>
    <row r="100" spans="1:14" ht="12.75" customHeight="1" x14ac:dyDescent="0.3">
      <c r="A100" s="144"/>
      <c r="B100" s="33" t="s">
        <v>143</v>
      </c>
      <c r="C100" s="6" t="s">
        <v>109</v>
      </c>
      <c r="D100" s="6"/>
      <c r="E100" s="6"/>
      <c r="F100" s="99">
        <v>3.233355</v>
      </c>
      <c r="G100" s="99">
        <v>3.233355</v>
      </c>
      <c r="H100" s="99">
        <v>3.233355</v>
      </c>
      <c r="I100" s="39"/>
    </row>
    <row r="101" spans="1:14" ht="12.75" customHeight="1" x14ac:dyDescent="0.3">
      <c r="A101" s="144"/>
      <c r="B101" s="31" t="s">
        <v>144</v>
      </c>
      <c r="C101" s="10" t="s">
        <v>109</v>
      </c>
      <c r="D101" s="10"/>
      <c r="E101" s="10"/>
      <c r="F101" s="102">
        <v>0.3835673</v>
      </c>
      <c r="G101" s="102">
        <v>0.3835673</v>
      </c>
      <c r="H101" s="102">
        <v>0.3835673</v>
      </c>
      <c r="I101" s="41"/>
    </row>
    <row r="102" spans="1:14" ht="12.75" customHeight="1" x14ac:dyDescent="0.3">
      <c r="A102" s="144"/>
      <c r="B102" s="8" t="s">
        <v>39</v>
      </c>
      <c r="C102" s="8" t="s">
        <v>7</v>
      </c>
      <c r="D102" s="8"/>
      <c r="E102" s="8"/>
      <c r="F102" s="133">
        <v>22365.61</v>
      </c>
      <c r="G102" s="133">
        <v>22365.61</v>
      </c>
      <c r="H102" s="133">
        <v>22365.61</v>
      </c>
      <c r="I102" s="126">
        <v>0</v>
      </c>
      <c r="J102" s="127"/>
      <c r="K102" s="127"/>
      <c r="L102" s="132">
        <v>4693.0910000000003</v>
      </c>
      <c r="M102" s="132">
        <v>4275</v>
      </c>
      <c r="N102" s="132">
        <v>2901.4740000000002</v>
      </c>
    </row>
    <row r="103" spans="1:14" ht="12.75" customHeight="1" x14ac:dyDescent="0.3">
      <c r="A103" s="144"/>
      <c r="B103" s="8" t="s">
        <v>40</v>
      </c>
      <c r="C103" s="8" t="s">
        <v>7</v>
      </c>
      <c r="D103" s="8" t="s">
        <v>5</v>
      </c>
      <c r="E103" s="8"/>
      <c r="F103" s="30"/>
      <c r="G103" s="30"/>
      <c r="H103" s="30"/>
      <c r="I103" s="40"/>
    </row>
    <row r="104" spans="1:14" ht="12.75" customHeight="1" x14ac:dyDescent="0.3">
      <c r="A104" s="144"/>
      <c r="B104" s="8" t="s">
        <v>40</v>
      </c>
      <c r="C104" s="8" t="s">
        <v>7</v>
      </c>
      <c r="D104" s="8" t="s">
        <v>6</v>
      </c>
      <c r="E104" s="8"/>
      <c r="F104" s="30"/>
      <c r="G104" s="30"/>
      <c r="H104" s="30"/>
      <c r="I104" s="40"/>
    </row>
    <row r="105" spans="1:14" ht="12.75" customHeight="1" x14ac:dyDescent="0.3">
      <c r="A105" s="144"/>
      <c r="B105" s="8" t="s">
        <v>40</v>
      </c>
      <c r="C105" s="8" t="s">
        <v>7</v>
      </c>
      <c r="D105" s="8" t="s">
        <v>109</v>
      </c>
      <c r="E105" s="8"/>
      <c r="F105" s="30"/>
      <c r="G105" s="30"/>
      <c r="H105" s="30"/>
      <c r="I105" s="40"/>
    </row>
    <row r="106" spans="1:14" ht="12.75" customHeight="1" x14ac:dyDescent="0.3">
      <c r="A106" s="144"/>
      <c r="B106" s="8" t="s">
        <v>40</v>
      </c>
      <c r="C106" s="8" t="s">
        <v>7</v>
      </c>
      <c r="D106" s="8" t="s">
        <v>7</v>
      </c>
      <c r="E106" s="8"/>
      <c r="F106" s="30"/>
      <c r="G106" s="30"/>
      <c r="H106" s="30"/>
      <c r="I106" s="40"/>
    </row>
    <row r="107" spans="1:14" s="120" customFormat="1" ht="12.75" customHeight="1" x14ac:dyDescent="0.3">
      <c r="A107" s="144"/>
      <c r="B107" s="87" t="s">
        <v>40</v>
      </c>
      <c r="C107" s="87" t="s">
        <v>7</v>
      </c>
      <c r="D107" s="87" t="s">
        <v>152</v>
      </c>
      <c r="E107" s="87"/>
      <c r="F107" s="118"/>
      <c r="G107" s="118"/>
      <c r="H107" s="118"/>
      <c r="I107" s="121"/>
    </row>
    <row r="108" spans="1:14" ht="12.75" customHeight="1" x14ac:dyDescent="0.3">
      <c r="A108" s="144"/>
      <c r="B108" s="8" t="s">
        <v>40</v>
      </c>
      <c r="C108" s="8" t="s">
        <v>7</v>
      </c>
      <c r="D108" s="8" t="s">
        <v>8</v>
      </c>
      <c r="E108" s="8"/>
      <c r="F108" s="30"/>
      <c r="G108" s="30"/>
      <c r="H108" s="30"/>
      <c r="I108" s="40"/>
      <c r="K108" s="139" t="s">
        <v>190</v>
      </c>
      <c r="L108" s="139"/>
      <c r="M108" s="139"/>
    </row>
    <row r="109" spans="1:14" ht="12.75" customHeight="1" x14ac:dyDescent="0.3">
      <c r="A109" s="144"/>
      <c r="B109" s="8" t="s">
        <v>40</v>
      </c>
      <c r="C109" s="8" t="s">
        <v>7</v>
      </c>
      <c r="D109" s="8" t="s">
        <v>10</v>
      </c>
      <c r="E109" s="8"/>
      <c r="F109" s="1">
        <v>3.5714299999999997E-2</v>
      </c>
      <c r="G109" s="1">
        <v>3.5714299999999997E-2</v>
      </c>
      <c r="H109" s="1">
        <v>0.1334833</v>
      </c>
      <c r="I109" s="40"/>
      <c r="K109" s="1">
        <v>0.56017973110927877</v>
      </c>
      <c r="L109" s="1" t="s">
        <v>187</v>
      </c>
      <c r="M109" s="1" t="s">
        <v>188</v>
      </c>
    </row>
    <row r="110" spans="1:14" ht="12.75" customHeight="1" x14ac:dyDescent="0.3">
      <c r="A110" s="144"/>
      <c r="B110" s="33" t="s">
        <v>41</v>
      </c>
      <c r="C110" s="6" t="s">
        <v>7</v>
      </c>
      <c r="D110" s="6"/>
      <c r="E110" s="6" t="s">
        <v>2</v>
      </c>
      <c r="F110" s="99">
        <v>0.52901920000000002</v>
      </c>
      <c r="G110" s="99">
        <v>0.52901920000000002</v>
      </c>
      <c r="H110" s="99">
        <v>0.52901920000000002</v>
      </c>
      <c r="I110" s="39"/>
      <c r="K110" s="1">
        <v>0.10942982352187373</v>
      </c>
      <c r="L110" s="1" t="s">
        <v>187</v>
      </c>
      <c r="M110" s="1" t="s">
        <v>189</v>
      </c>
    </row>
    <row r="111" spans="1:14" ht="12.75" customHeight="1" x14ac:dyDescent="0.3">
      <c r="A111" s="144"/>
      <c r="B111" s="34" t="s">
        <v>41</v>
      </c>
      <c r="C111" s="8" t="s">
        <v>7</v>
      </c>
      <c r="D111" s="8"/>
      <c r="E111" s="8" t="s">
        <v>3</v>
      </c>
      <c r="F111" s="96">
        <v>0.2161082</v>
      </c>
      <c r="G111" s="96">
        <v>0.2161082</v>
      </c>
      <c r="H111" s="96">
        <v>0.2161082</v>
      </c>
      <c r="I111" s="40"/>
      <c r="K111" s="1">
        <v>0.33039044536884743</v>
      </c>
      <c r="L111" s="1" t="s">
        <v>187</v>
      </c>
      <c r="M111" s="1" t="s">
        <v>151</v>
      </c>
    </row>
    <row r="112" spans="1:14" ht="12.75" customHeight="1" x14ac:dyDescent="0.3">
      <c r="A112" s="144"/>
      <c r="B112" s="31" t="s">
        <v>41</v>
      </c>
      <c r="C112" s="10" t="s">
        <v>7</v>
      </c>
      <c r="D112" s="10"/>
      <c r="E112" s="10" t="s">
        <v>4</v>
      </c>
      <c r="F112" s="102">
        <v>0.2548726</v>
      </c>
      <c r="G112" s="102">
        <v>0.2548726</v>
      </c>
      <c r="H112" s="102">
        <v>0.2548726</v>
      </c>
      <c r="I112" s="41"/>
    </row>
    <row r="113" spans="1:16" ht="12.75" customHeight="1" x14ac:dyDescent="0.3">
      <c r="A113" s="144"/>
      <c r="B113" s="34" t="s">
        <v>42</v>
      </c>
      <c r="C113" s="8" t="s">
        <v>7</v>
      </c>
      <c r="D113" s="8"/>
      <c r="E113" s="8" t="s">
        <v>2</v>
      </c>
      <c r="F113" s="96">
        <v>4.8973200000000001E-2</v>
      </c>
      <c r="G113" s="96">
        <v>4.8973200000000001E-2</v>
      </c>
      <c r="H113" s="96">
        <v>4.8973200000000001E-2</v>
      </c>
      <c r="I113" s="40"/>
      <c r="K113" s="139" t="s">
        <v>190</v>
      </c>
      <c r="L113" s="139"/>
      <c r="M113" s="139"/>
      <c r="N113" s="1" t="s">
        <v>194</v>
      </c>
    </row>
    <row r="114" spans="1:16" ht="12.75" customHeight="1" x14ac:dyDescent="0.3">
      <c r="A114" s="144"/>
      <c r="B114" s="34" t="s">
        <v>42</v>
      </c>
      <c r="C114" s="8" t="s">
        <v>7</v>
      </c>
      <c r="D114" s="8"/>
      <c r="E114" s="8" t="s">
        <v>3</v>
      </c>
      <c r="F114" s="96">
        <v>6.5085599999999993E-2</v>
      </c>
      <c r="G114" s="96">
        <v>6.5085599999999993E-2</v>
      </c>
      <c r="H114" s="96">
        <v>6.5085599999999993E-2</v>
      </c>
      <c r="I114" s="40"/>
      <c r="K114" s="122">
        <v>0.60152671755725196</v>
      </c>
      <c r="L114" s="122" t="s">
        <v>187</v>
      </c>
      <c r="M114" s="122" t="s">
        <v>188</v>
      </c>
    </row>
    <row r="115" spans="1:16" ht="12.75" customHeight="1" x14ac:dyDescent="0.3">
      <c r="A115" s="144"/>
      <c r="B115" s="31" t="s">
        <v>42</v>
      </c>
      <c r="C115" s="10" t="s">
        <v>7</v>
      </c>
      <c r="D115" s="10"/>
      <c r="E115" s="10" t="s">
        <v>4</v>
      </c>
      <c r="F115" s="102">
        <v>7.7113200000000007E-2</v>
      </c>
      <c r="G115" s="102">
        <v>7.7113200000000007E-2</v>
      </c>
      <c r="H115" s="102">
        <v>7.7113200000000007E-2</v>
      </c>
      <c r="I115" s="41"/>
      <c r="K115" s="122">
        <v>0.11450381679389313</v>
      </c>
      <c r="L115" s="122" t="s">
        <v>187</v>
      </c>
      <c r="M115" s="122" t="s">
        <v>189</v>
      </c>
    </row>
    <row r="116" spans="1:16" ht="12.75" customHeight="1" x14ac:dyDescent="0.3">
      <c r="A116" s="144"/>
      <c r="B116" s="33" t="s">
        <v>143</v>
      </c>
      <c r="C116" s="6" t="s">
        <v>7</v>
      </c>
      <c r="D116" s="6"/>
      <c r="E116" s="6"/>
      <c r="F116" s="99">
        <v>3.4802960000000001</v>
      </c>
      <c r="G116" s="99">
        <v>3.4802960000000001</v>
      </c>
      <c r="H116" s="99">
        <v>3.4802960000000001</v>
      </c>
      <c r="I116" s="39"/>
      <c r="K116" s="122">
        <v>0.28396946564885495</v>
      </c>
      <c r="L116" s="122" t="s">
        <v>187</v>
      </c>
      <c r="M116" s="122" t="s">
        <v>151</v>
      </c>
    </row>
    <row r="117" spans="1:16" ht="12.75" customHeight="1" x14ac:dyDescent="0.3">
      <c r="A117" s="144"/>
      <c r="B117" s="34" t="s">
        <v>144</v>
      </c>
      <c r="C117" s="8" t="s">
        <v>7</v>
      </c>
      <c r="D117" s="8"/>
      <c r="E117" s="8"/>
      <c r="F117" s="96">
        <v>0.49294660000000001</v>
      </c>
      <c r="G117" s="96">
        <v>0.49294660000000001</v>
      </c>
      <c r="H117" s="96">
        <v>0.49294660000000001</v>
      </c>
      <c r="I117" s="40"/>
    </row>
    <row r="118" spans="1:16" ht="12.75" customHeight="1" x14ac:dyDescent="0.3">
      <c r="A118" s="144"/>
      <c r="B118" s="33" t="s">
        <v>39</v>
      </c>
      <c r="C118" s="6" t="s">
        <v>8</v>
      </c>
      <c r="D118" s="6"/>
      <c r="E118" s="6"/>
      <c r="F118" s="128">
        <f>$I$7*$I$13*K114</f>
        <v>2016.0063078530227</v>
      </c>
      <c r="G118" s="128">
        <f>$I$7*$I$13*K115</f>
        <v>383.75754591110837</v>
      </c>
      <c r="H118" s="128">
        <f>$I$7*$I$13*K116</f>
        <v>951.71871385954864</v>
      </c>
      <c r="I118" s="76">
        <v>0</v>
      </c>
      <c r="K118" s="1" t="s">
        <v>40</v>
      </c>
      <c r="L118" s="1" t="s">
        <v>145</v>
      </c>
      <c r="M118" s="1" t="s">
        <v>149</v>
      </c>
      <c r="O118" s="1" t="s">
        <v>146</v>
      </c>
      <c r="P118" s="1" t="s">
        <v>145</v>
      </c>
    </row>
    <row r="119" spans="1:16" ht="12.75" customHeight="1" x14ac:dyDescent="0.3">
      <c r="A119" s="144"/>
      <c r="B119" s="34" t="s">
        <v>40</v>
      </c>
      <c r="C119" s="8" t="s">
        <v>8</v>
      </c>
      <c r="D119" s="8" t="s">
        <v>5</v>
      </c>
      <c r="E119" s="8"/>
      <c r="F119" s="123">
        <v>4.3671599999999998E-2</v>
      </c>
      <c r="G119" s="123">
        <v>4.3671599999999998E-2</v>
      </c>
      <c r="H119" s="123">
        <v>4.3671599999999998E-2</v>
      </c>
      <c r="I119" s="40"/>
      <c r="K119" s="1">
        <v>0.1206834</v>
      </c>
      <c r="L119" s="1">
        <v>0.20287949999999999</v>
      </c>
      <c r="M119" s="1">
        <f>K119*$L$119</f>
        <v>2.4484187850299998E-2</v>
      </c>
      <c r="N119" s="1" t="s">
        <v>147</v>
      </c>
      <c r="O119" s="1">
        <f>1-O120</f>
        <v>0.56117250000000007</v>
      </c>
      <c r="P119" s="1">
        <f>1-L119</f>
        <v>0.79712050000000001</v>
      </c>
    </row>
    <row r="120" spans="1:16" ht="12.75" customHeight="1" x14ac:dyDescent="0.3">
      <c r="A120" s="144"/>
      <c r="B120" s="34" t="s">
        <v>40</v>
      </c>
      <c r="C120" s="8" t="s">
        <v>8</v>
      </c>
      <c r="D120" s="8" t="s">
        <v>6</v>
      </c>
      <c r="E120" s="8"/>
      <c r="F120" s="123">
        <v>4.5624999999999999E-2</v>
      </c>
      <c r="G120" s="123">
        <v>4.5624999999999999E-2</v>
      </c>
      <c r="H120" s="123">
        <v>4.5624999999999999E-2</v>
      </c>
      <c r="I120" s="40"/>
      <c r="K120" s="1">
        <v>0.10138079999999999</v>
      </c>
      <c r="M120" s="1">
        <f t="shared" ref="M120:M125" si="1">K120*$L$119</f>
        <v>2.0568086013599999E-2</v>
      </c>
      <c r="N120" s="1" t="s">
        <v>148</v>
      </c>
      <c r="O120" s="1">
        <v>0.43882749999999998</v>
      </c>
    </row>
    <row r="121" spans="1:16" ht="12.75" customHeight="1" x14ac:dyDescent="0.3">
      <c r="A121" s="144"/>
      <c r="B121" s="34" t="s">
        <v>40</v>
      </c>
      <c r="C121" s="8" t="s">
        <v>8</v>
      </c>
      <c r="D121" s="8" t="s">
        <v>109</v>
      </c>
      <c r="E121" s="8"/>
      <c r="F121" s="123">
        <v>6.6840899999999995E-2</v>
      </c>
      <c r="G121" s="123">
        <v>6.6840899999999995E-2</v>
      </c>
      <c r="H121" s="123">
        <v>6.6840899999999995E-2</v>
      </c>
      <c r="I121" s="40"/>
      <c r="K121" s="1">
        <v>0.25646010000000002</v>
      </c>
      <c r="M121" s="1">
        <f t="shared" si="1"/>
        <v>5.2030496857950005E-2</v>
      </c>
    </row>
    <row r="122" spans="1:16" ht="12.75" customHeight="1" x14ac:dyDescent="0.3">
      <c r="A122" s="144"/>
      <c r="B122" s="34" t="s">
        <v>40</v>
      </c>
      <c r="C122" s="8" t="s">
        <v>8</v>
      </c>
      <c r="D122" s="8" t="s">
        <v>7</v>
      </c>
      <c r="E122" s="8"/>
      <c r="F122" s="123">
        <v>0.40670499999999998</v>
      </c>
      <c r="G122" s="123">
        <v>0.40670499999999998</v>
      </c>
      <c r="H122" s="123">
        <v>0.40670499999999998</v>
      </c>
      <c r="I122" s="40"/>
      <c r="K122" s="1">
        <v>0.48030869999999998</v>
      </c>
      <c r="M122" s="1">
        <f t="shared" si="1"/>
        <v>9.7444788901649995E-2</v>
      </c>
    </row>
    <row r="123" spans="1:16" s="120" customFormat="1" ht="12.75" customHeight="1" x14ac:dyDescent="0.3">
      <c r="A123" s="144"/>
      <c r="B123" s="117" t="s">
        <v>40</v>
      </c>
      <c r="C123" s="87" t="s">
        <v>8</v>
      </c>
      <c r="D123" s="87" t="s">
        <v>152</v>
      </c>
      <c r="E123" s="87"/>
      <c r="F123" s="123">
        <v>1.5533E-2</v>
      </c>
      <c r="G123" s="123">
        <v>1.5533E-2</v>
      </c>
      <c r="H123" s="123">
        <v>1.5533E-2</v>
      </c>
      <c r="I123" s="121"/>
    </row>
    <row r="124" spans="1:16" ht="12.75" customHeight="1" x14ac:dyDescent="0.3">
      <c r="A124" s="144"/>
      <c r="B124" s="34" t="s">
        <v>40</v>
      </c>
      <c r="C124" s="8" t="s">
        <v>8</v>
      </c>
      <c r="D124" s="8" t="s">
        <v>8</v>
      </c>
      <c r="E124" s="8"/>
      <c r="F124" s="124">
        <v>0</v>
      </c>
      <c r="G124" s="124">
        <v>0</v>
      </c>
      <c r="H124" s="124">
        <v>0</v>
      </c>
      <c r="I124" s="40"/>
    </row>
    <row r="125" spans="1:16" ht="12.75" customHeight="1" x14ac:dyDescent="0.3">
      <c r="A125" s="144"/>
      <c r="B125" s="31" t="s">
        <v>40</v>
      </c>
      <c r="C125" s="10" t="s">
        <v>8</v>
      </c>
      <c r="D125" s="10" t="s">
        <v>10</v>
      </c>
      <c r="E125" s="10"/>
      <c r="F125" s="125">
        <v>0.17486959999999999</v>
      </c>
      <c r="G125" s="125">
        <v>0.17486959999999999</v>
      </c>
      <c r="H125" s="125">
        <v>0.17486959999999999</v>
      </c>
      <c r="I125" s="41"/>
      <c r="K125" s="1">
        <v>0.16043840000000001</v>
      </c>
      <c r="M125" s="1">
        <f t="shared" si="1"/>
        <v>3.2549662372799999E-2</v>
      </c>
    </row>
    <row r="126" spans="1:16" ht="12.75" customHeight="1" x14ac:dyDescent="0.3">
      <c r="A126" s="144"/>
      <c r="B126" s="33" t="s">
        <v>41</v>
      </c>
      <c r="C126" s="6" t="s">
        <v>8</v>
      </c>
      <c r="D126" s="6"/>
      <c r="E126" s="6" t="s">
        <v>2</v>
      </c>
      <c r="F126" s="89">
        <v>0.69842079999999995</v>
      </c>
      <c r="G126" s="89">
        <v>0.69842079999999995</v>
      </c>
      <c r="H126" s="89">
        <v>0.69842079999999995</v>
      </c>
      <c r="I126" s="39"/>
    </row>
    <row r="127" spans="1:16" ht="12.75" customHeight="1" x14ac:dyDescent="0.3">
      <c r="A127" s="144"/>
      <c r="B127" s="34" t="s">
        <v>41</v>
      </c>
      <c r="C127" s="8" t="s">
        <v>8</v>
      </c>
      <c r="D127" s="8"/>
      <c r="E127" s="8" t="s">
        <v>3</v>
      </c>
      <c r="F127" s="90">
        <v>0.30157919999999999</v>
      </c>
      <c r="G127" s="90">
        <v>0.30157919999999999</v>
      </c>
      <c r="H127" s="90">
        <v>0.30157919999999999</v>
      </c>
      <c r="I127" s="40"/>
    </row>
    <row r="128" spans="1:16" ht="12.75" customHeight="1" x14ac:dyDescent="0.3">
      <c r="A128" s="144"/>
      <c r="B128" s="34" t="s">
        <v>42</v>
      </c>
      <c r="C128" s="8" t="s">
        <v>8</v>
      </c>
      <c r="D128" s="8"/>
      <c r="E128" s="8" t="s">
        <v>2</v>
      </c>
      <c r="F128" s="129">
        <v>0</v>
      </c>
      <c r="G128" s="129">
        <v>0</v>
      </c>
      <c r="H128" s="129">
        <v>0</v>
      </c>
      <c r="I128" s="40"/>
    </row>
    <row r="129" spans="1:9" ht="12.75" customHeight="1" x14ac:dyDescent="0.3">
      <c r="A129" s="144"/>
      <c r="B129" s="34" t="s">
        <v>42</v>
      </c>
      <c r="C129" s="8" t="s">
        <v>8</v>
      </c>
      <c r="D129" s="8"/>
      <c r="E129" s="8" t="s">
        <v>3</v>
      </c>
      <c r="F129" s="129">
        <v>0</v>
      </c>
      <c r="G129" s="129">
        <v>0</v>
      </c>
      <c r="H129" s="129">
        <v>0</v>
      </c>
      <c r="I129" s="40"/>
    </row>
    <row r="130" spans="1:9" ht="12.75" customHeight="1" x14ac:dyDescent="0.3">
      <c r="A130" s="144"/>
      <c r="B130" s="33" t="s">
        <v>143</v>
      </c>
      <c r="C130" s="6" t="s">
        <v>8</v>
      </c>
      <c r="D130" s="6"/>
      <c r="E130" s="6"/>
      <c r="F130" s="89">
        <v>0</v>
      </c>
      <c r="G130" s="89">
        <v>0</v>
      </c>
      <c r="H130" s="89">
        <v>0</v>
      </c>
      <c r="I130" s="39"/>
    </row>
    <row r="131" spans="1:9" ht="12.75" customHeight="1" thickBot="1" x14ac:dyDescent="0.35">
      <c r="A131" s="149"/>
      <c r="B131" s="43" t="s">
        <v>144</v>
      </c>
      <c r="C131" s="44" t="s">
        <v>8</v>
      </c>
      <c r="D131" s="44"/>
      <c r="E131" s="44"/>
      <c r="F131" s="92">
        <v>0</v>
      </c>
      <c r="G131" s="92">
        <v>0</v>
      </c>
      <c r="H131" s="92">
        <v>0</v>
      </c>
      <c r="I131" s="46"/>
    </row>
    <row r="132" spans="1:9" x14ac:dyDescent="0.3">
      <c r="A132" s="143" t="s">
        <v>53</v>
      </c>
      <c r="B132" s="50" t="s">
        <v>45</v>
      </c>
      <c r="C132" s="47"/>
      <c r="D132" s="47" t="s">
        <v>1</v>
      </c>
      <c r="E132" s="47"/>
      <c r="F132" s="48"/>
      <c r="G132" s="48"/>
      <c r="H132" s="48"/>
      <c r="I132" s="49"/>
    </row>
    <row r="133" spans="1:9" x14ac:dyDescent="0.3">
      <c r="A133" s="144"/>
      <c r="B133" s="34" t="s">
        <v>45</v>
      </c>
      <c r="C133" s="8"/>
      <c r="D133" s="8" t="s">
        <v>2</v>
      </c>
      <c r="E133" s="8"/>
      <c r="F133" s="30"/>
      <c r="G133" s="30"/>
      <c r="H133" s="30" t="s">
        <v>110</v>
      </c>
      <c r="I133" s="40"/>
    </row>
    <row r="134" spans="1:9" x14ac:dyDescent="0.3">
      <c r="A134" s="144"/>
      <c r="B134" s="31" t="s">
        <v>45</v>
      </c>
      <c r="C134" s="10"/>
      <c r="D134" s="10" t="s">
        <v>3</v>
      </c>
      <c r="E134" s="10"/>
      <c r="F134" s="32"/>
      <c r="G134" s="32"/>
      <c r="H134" s="32"/>
      <c r="I134" s="41"/>
    </row>
    <row r="135" spans="1:9" x14ac:dyDescent="0.3">
      <c r="A135" s="144"/>
      <c r="B135" s="8" t="s">
        <v>142</v>
      </c>
      <c r="C135" s="8"/>
      <c r="D135" s="8"/>
      <c r="E135" s="8"/>
      <c r="F135" s="80">
        <v>0.49</v>
      </c>
      <c r="G135" s="80">
        <v>0.49</v>
      </c>
      <c r="H135" s="80">
        <v>0.51</v>
      </c>
      <c r="I135" s="40"/>
    </row>
    <row r="136" spans="1:9" x14ac:dyDescent="0.3">
      <c r="A136" s="144"/>
      <c r="B136" s="8" t="s">
        <v>47</v>
      </c>
      <c r="C136" s="8"/>
      <c r="D136" s="8" t="s">
        <v>2</v>
      </c>
      <c r="E136" s="8"/>
      <c r="F136" s="30"/>
      <c r="G136" s="30"/>
      <c r="H136" s="30"/>
      <c r="I136" s="40"/>
    </row>
    <row r="137" spans="1:9" x14ac:dyDescent="0.3">
      <c r="A137" s="144"/>
      <c r="B137" s="8" t="s">
        <v>48</v>
      </c>
      <c r="C137" s="8"/>
      <c r="D137" s="8" t="s">
        <v>2</v>
      </c>
      <c r="E137" s="8"/>
      <c r="F137" s="30"/>
      <c r="G137" s="30"/>
      <c r="H137" s="30"/>
      <c r="I137" s="40"/>
    </row>
    <row r="138" spans="1:9" ht="13.5" thickBot="1" x14ac:dyDescent="0.35">
      <c r="A138" s="144"/>
      <c r="B138" s="34" t="s">
        <v>49</v>
      </c>
      <c r="C138" s="8"/>
      <c r="D138" s="8" t="s">
        <v>2</v>
      </c>
      <c r="E138" s="8"/>
      <c r="F138" s="30"/>
      <c r="G138" s="30"/>
      <c r="H138" s="30"/>
      <c r="I138" s="40"/>
    </row>
    <row r="139" spans="1:9" ht="14.25" customHeight="1" x14ac:dyDescent="0.3">
      <c r="A139" s="140" t="s">
        <v>54</v>
      </c>
      <c r="B139" s="50" t="s">
        <v>136</v>
      </c>
      <c r="C139" s="47"/>
      <c r="D139" s="47"/>
      <c r="E139" s="47"/>
      <c r="F139" s="48"/>
      <c r="G139" s="48"/>
      <c r="H139" s="48"/>
      <c r="I139" s="71"/>
    </row>
    <row r="140" spans="1:9" ht="14.25" customHeight="1" x14ac:dyDescent="0.3">
      <c r="A140" s="141"/>
      <c r="B140" s="34" t="s">
        <v>138</v>
      </c>
      <c r="C140" s="8"/>
      <c r="D140" s="8"/>
      <c r="E140" s="8"/>
      <c r="F140" s="30"/>
      <c r="G140" s="30"/>
      <c r="H140" s="30"/>
      <c r="I140" s="72"/>
    </row>
    <row r="141" spans="1:9" ht="14.25" customHeight="1" x14ac:dyDescent="0.3">
      <c r="A141" s="141"/>
      <c r="B141" s="34" t="s">
        <v>137</v>
      </c>
      <c r="C141" s="8"/>
      <c r="D141" s="8"/>
      <c r="E141" s="8"/>
      <c r="F141" s="30"/>
      <c r="G141" s="30"/>
      <c r="H141" s="30"/>
      <c r="I141" s="72"/>
    </row>
    <row r="142" spans="1:9" ht="14.25" customHeight="1" x14ac:dyDescent="0.3">
      <c r="A142" s="141"/>
      <c r="B142" s="34" t="s">
        <v>140</v>
      </c>
      <c r="C142" s="8" t="s">
        <v>141</v>
      </c>
      <c r="D142" s="8"/>
      <c r="E142" s="8"/>
      <c r="F142" s="30"/>
      <c r="G142" s="30"/>
      <c r="H142" s="30"/>
      <c r="I142" s="72"/>
    </row>
    <row r="143" spans="1:9" ht="12.75" customHeight="1" x14ac:dyDescent="0.3">
      <c r="A143" s="141"/>
      <c r="B143" s="34" t="s">
        <v>50</v>
      </c>
      <c r="C143" s="8" t="s">
        <v>7</v>
      </c>
      <c r="D143" s="8"/>
      <c r="E143" s="8"/>
      <c r="F143" s="30"/>
      <c r="G143" s="30"/>
      <c r="H143" s="30"/>
      <c r="I143" s="72"/>
    </row>
    <row r="144" spans="1:9" ht="12.75" customHeight="1" x14ac:dyDescent="0.3">
      <c r="A144" s="141"/>
      <c r="B144" s="34" t="s">
        <v>51</v>
      </c>
      <c r="C144" s="8" t="s">
        <v>7</v>
      </c>
      <c r="D144" s="8"/>
      <c r="E144" s="8"/>
      <c r="F144" s="30"/>
      <c r="G144" s="30"/>
      <c r="H144" s="30"/>
      <c r="I144" s="72"/>
    </row>
    <row r="145" spans="1:9" ht="12.75" customHeight="1" x14ac:dyDescent="0.3">
      <c r="A145" s="141"/>
      <c r="B145" s="34" t="s">
        <v>50</v>
      </c>
      <c r="C145" s="8" t="s">
        <v>7</v>
      </c>
      <c r="D145" s="8"/>
      <c r="E145" s="8"/>
      <c r="F145" s="30"/>
      <c r="G145" s="30"/>
      <c r="H145" s="30"/>
      <c r="I145" s="72"/>
    </row>
    <row r="146" spans="1:9" ht="12.75" customHeight="1" thickBot="1" x14ac:dyDescent="0.35">
      <c r="A146" s="142"/>
      <c r="B146" s="43" t="s">
        <v>51</v>
      </c>
      <c r="C146" s="44" t="s">
        <v>7</v>
      </c>
      <c r="D146" s="44"/>
      <c r="E146" s="44"/>
      <c r="F146" s="45"/>
      <c r="G146" s="45"/>
      <c r="H146" s="45"/>
      <c r="I146" s="73"/>
    </row>
  </sheetData>
  <mergeCells count="7">
    <mergeCell ref="K108:M108"/>
    <mergeCell ref="A139:A146"/>
    <mergeCell ref="A132:A138"/>
    <mergeCell ref="A3:A7"/>
    <mergeCell ref="A8:A33"/>
    <mergeCell ref="A34:A131"/>
    <mergeCell ref="K113:M11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3E785-2299-4631-8954-E870EA41D7B6}">
  <dimension ref="A1:S146"/>
  <sheetViews>
    <sheetView tabSelected="1" workbookViewId="0">
      <selection activeCell="K21" sqref="K21"/>
    </sheetView>
  </sheetViews>
  <sheetFormatPr defaultColWidth="9.1796875" defaultRowHeight="13" x14ac:dyDescent="0.3"/>
  <cols>
    <col min="1" max="1" width="12.453125" style="28" customWidth="1"/>
    <col min="2" max="2" width="13.453125" style="1" bestFit="1" customWidth="1"/>
    <col min="3" max="3" width="11.26953125" style="1" bestFit="1" customWidth="1"/>
    <col min="4" max="4" width="7.81640625" style="1" customWidth="1"/>
    <col min="5" max="5" width="6.81640625" style="1" customWidth="1"/>
    <col min="6" max="6" width="10.26953125" style="1" bestFit="1" customWidth="1"/>
    <col min="7" max="7" width="10.1796875" style="1" customWidth="1"/>
    <col min="8" max="8" width="11.453125" style="1" bestFit="1" customWidth="1"/>
    <col min="9" max="11" width="9.1796875" style="1"/>
    <col min="12" max="12" width="18.90625" style="1" customWidth="1"/>
    <col min="13" max="15" width="9.1796875" style="1"/>
    <col min="16" max="16" width="18.90625" style="1" bestFit="1" customWidth="1"/>
    <col min="17" max="16384" width="9.1796875" style="1"/>
  </cols>
  <sheetData>
    <row r="1" spans="1:15" s="27" customFormat="1" ht="25.5" customHeight="1" x14ac:dyDescent="0.3">
      <c r="A1" s="35">
        <v>1000</v>
      </c>
      <c r="B1" s="74" t="s">
        <v>21</v>
      </c>
      <c r="C1" s="74" t="s">
        <v>22</v>
      </c>
      <c r="D1" s="74" t="s">
        <v>126</v>
      </c>
      <c r="E1" s="74" t="s">
        <v>23</v>
      </c>
      <c r="F1" s="77" t="s">
        <v>150</v>
      </c>
      <c r="G1" s="77" t="s">
        <v>150</v>
      </c>
      <c r="H1" s="78" t="s">
        <v>151</v>
      </c>
      <c r="I1" s="36" t="s">
        <v>55</v>
      </c>
      <c r="J1" s="26"/>
    </row>
    <row r="2" spans="1:15" ht="13.5" thickBot="1" x14ac:dyDescent="0.35">
      <c r="A2" s="37"/>
      <c r="B2" s="75"/>
      <c r="C2" s="75"/>
      <c r="D2" s="75"/>
      <c r="E2" s="75"/>
      <c r="F2" s="93" t="s">
        <v>191</v>
      </c>
      <c r="G2" s="93" t="s">
        <v>192</v>
      </c>
      <c r="H2" s="79" t="s">
        <v>193</v>
      </c>
      <c r="I2" s="38" t="s">
        <v>15</v>
      </c>
      <c r="J2" s="13"/>
    </row>
    <row r="3" spans="1:15" x14ac:dyDescent="0.3">
      <c r="A3" s="145" t="s">
        <v>37</v>
      </c>
      <c r="B3" s="47" t="s">
        <v>24</v>
      </c>
      <c r="C3" s="47"/>
      <c r="D3" s="47"/>
      <c r="E3" s="47"/>
      <c r="F3" s="95">
        <v>322</v>
      </c>
      <c r="G3" s="95">
        <v>75</v>
      </c>
      <c r="H3" s="95">
        <v>122</v>
      </c>
      <c r="I3" s="116">
        <v>9707</v>
      </c>
    </row>
    <row r="4" spans="1:15" x14ac:dyDescent="0.3">
      <c r="A4" s="146"/>
      <c r="B4" s="8" t="s">
        <v>25</v>
      </c>
      <c r="C4" s="8"/>
      <c r="D4" s="8"/>
      <c r="E4" s="8"/>
      <c r="F4" s="96">
        <f>Input_FJ!F4/Input_FJ_div!$A$1</f>
        <v>8.6004884492636826</v>
      </c>
      <c r="G4" s="96">
        <f>Input_FJ!G4/Input_FJ_div!$A$1</f>
        <v>2.2277078085642317</v>
      </c>
      <c r="H4" s="96">
        <f>Input_FJ!H4/Input_FJ_div!$A$1</f>
        <v>1</v>
      </c>
      <c r="I4" s="96">
        <f>Input_FJ!I4/Input_FJ_div!$A$1</f>
        <v>31.329113924050631</v>
      </c>
    </row>
    <row r="5" spans="1:15" x14ac:dyDescent="0.3">
      <c r="A5" s="146"/>
      <c r="B5" s="8" t="s">
        <v>26</v>
      </c>
      <c r="C5" s="8"/>
      <c r="D5" s="8"/>
      <c r="E5" s="8"/>
      <c r="F5" s="96">
        <v>4.785933</v>
      </c>
      <c r="G5" s="96">
        <v>5.92</v>
      </c>
      <c r="H5" s="96">
        <v>5.2240000000000002</v>
      </c>
      <c r="I5" s="82">
        <v>3.160606</v>
      </c>
      <c r="J5" s="1">
        <f>I7/I5</f>
        <v>2.9797485672051498</v>
      </c>
      <c r="K5" s="1">
        <f>F4*F7</f>
        <v>126.45994806516782</v>
      </c>
      <c r="L5" s="1">
        <f>H4*H7</f>
        <v>16.144010000000002</v>
      </c>
      <c r="M5" s="1" t="e">
        <f>#REF!*L7</f>
        <v>#REF!</v>
      </c>
      <c r="O5" s="1" t="s">
        <v>153</v>
      </c>
    </row>
    <row r="6" spans="1:15" ht="14.5" x14ac:dyDescent="0.35">
      <c r="A6" s="147"/>
      <c r="B6" s="8" t="s">
        <v>139</v>
      </c>
      <c r="C6" s="8"/>
      <c r="D6" s="8"/>
      <c r="E6" s="8"/>
      <c r="F6" s="96"/>
      <c r="G6" s="96"/>
      <c r="H6" s="96" t="s">
        <v>110</v>
      </c>
      <c r="I6" s="82"/>
      <c r="J6" s="1">
        <f>J5/8.9</f>
        <v>0.33480320979833145</v>
      </c>
      <c r="O6" s="83">
        <v>58931</v>
      </c>
    </row>
    <row r="7" spans="1:15" ht="13.5" thickBot="1" x14ac:dyDescent="0.35">
      <c r="A7" s="148"/>
      <c r="B7" s="43" t="s">
        <v>27</v>
      </c>
      <c r="C7" s="44"/>
      <c r="D7" s="44"/>
      <c r="E7" s="44"/>
      <c r="F7" s="96">
        <f>Input_FJ!F7/Input_FJ_div!$A$1</f>
        <v>14.703809999999999</v>
      </c>
      <c r="G7" s="96">
        <f>Input_FJ!G7/Input_FJ_div!$A$1</f>
        <v>5.4203929999999998</v>
      </c>
      <c r="H7" s="96">
        <f>Input_FJ!H7/Input_FJ_div!$A$1</f>
        <v>16.144010000000002</v>
      </c>
      <c r="I7" s="96">
        <f>Input_FJ!I7/Input_FJ_div!$A$1</f>
        <v>9.4178111999999992</v>
      </c>
      <c r="L7" s="46">
        <v>22058</v>
      </c>
      <c r="O7" s="1">
        <f>O6/F5</f>
        <v>12313.377558774851</v>
      </c>
    </row>
    <row r="8" spans="1:15" ht="12.75" customHeight="1" x14ac:dyDescent="0.3">
      <c r="A8" s="141" t="s">
        <v>38</v>
      </c>
      <c r="B8" s="34" t="s">
        <v>123</v>
      </c>
      <c r="C8" s="8" t="s">
        <v>5</v>
      </c>
      <c r="D8" s="8"/>
      <c r="E8" s="9"/>
      <c r="F8" s="94">
        <v>2.6117000000000001E-2</v>
      </c>
      <c r="G8" s="94">
        <v>3.3375299999999997E-2</v>
      </c>
      <c r="H8" s="96">
        <v>6.3822199999999996E-2</v>
      </c>
      <c r="I8" s="85">
        <v>0</v>
      </c>
      <c r="J8" s="72"/>
      <c r="K8" s="72">
        <v>0</v>
      </c>
      <c r="O8" s="1" t="s">
        <v>154</v>
      </c>
    </row>
    <row r="9" spans="1:15" ht="12.75" customHeight="1" x14ac:dyDescent="0.3">
      <c r="A9" s="141"/>
      <c r="B9" s="34" t="s">
        <v>123</v>
      </c>
      <c r="C9" s="8" t="s">
        <v>6</v>
      </c>
      <c r="D9" s="8"/>
      <c r="E9" s="9"/>
      <c r="F9" s="94">
        <v>3.92232E-2</v>
      </c>
      <c r="G9" s="94">
        <v>0.1144184</v>
      </c>
      <c r="H9" s="96">
        <v>6.6744700000000004E-2</v>
      </c>
      <c r="I9" s="85">
        <v>0</v>
      </c>
      <c r="J9" s="72"/>
      <c r="K9" s="72">
        <v>0</v>
      </c>
      <c r="O9" s="1">
        <f>900+500+400</f>
        <v>1800</v>
      </c>
    </row>
    <row r="10" spans="1:15" ht="12.75" customHeight="1" x14ac:dyDescent="0.3">
      <c r="A10" s="141"/>
      <c r="B10" s="34" t="s">
        <v>123</v>
      </c>
      <c r="C10" s="8" t="s">
        <v>152</v>
      </c>
      <c r="D10" s="8"/>
      <c r="E10" s="9"/>
      <c r="F10" s="94">
        <v>3.24541E-2</v>
      </c>
      <c r="G10" s="94">
        <v>4.1179E-2</v>
      </c>
      <c r="H10" s="96">
        <v>3.4227100000000003E-2</v>
      </c>
      <c r="I10" s="85">
        <v>0</v>
      </c>
      <c r="J10" s="72"/>
      <c r="K10" s="72"/>
      <c r="O10" s="1">
        <f>1800/H5</f>
        <v>344.56355283307806</v>
      </c>
    </row>
    <row r="11" spans="1:15" ht="12.75" customHeight="1" x14ac:dyDescent="0.3">
      <c r="A11" s="141"/>
      <c r="B11" s="34" t="s">
        <v>123</v>
      </c>
      <c r="C11" s="8" t="s">
        <v>109</v>
      </c>
      <c r="D11" s="8"/>
      <c r="E11" s="9"/>
      <c r="F11" s="94">
        <v>0.70632779999999995</v>
      </c>
      <c r="G11" s="94">
        <v>0.51632549999999999</v>
      </c>
      <c r="H11" s="96">
        <v>0.4704352</v>
      </c>
      <c r="I11" s="137">
        <v>0.1849489</v>
      </c>
      <c r="J11" s="72"/>
      <c r="K11" s="72">
        <v>0.06</v>
      </c>
    </row>
    <row r="12" spans="1:15" ht="12.75" customHeight="1" x14ac:dyDescent="0.3">
      <c r="A12" s="141"/>
      <c r="B12" s="34" t="s">
        <v>123</v>
      </c>
      <c r="C12" s="8" t="s">
        <v>7</v>
      </c>
      <c r="D12" s="8"/>
      <c r="E12" s="9"/>
      <c r="F12" s="94">
        <v>0.1775514</v>
      </c>
      <c r="G12" s="94">
        <v>0.27637509999999998</v>
      </c>
      <c r="H12" s="96">
        <v>0.35159360000000001</v>
      </c>
      <c r="I12" s="137">
        <v>0.37795089999999998</v>
      </c>
      <c r="J12" s="72"/>
      <c r="K12" s="72">
        <v>0.06</v>
      </c>
    </row>
    <row r="13" spans="1:15" ht="12.75" customHeight="1" x14ac:dyDescent="0.3">
      <c r="A13" s="141"/>
      <c r="B13" s="34" t="s">
        <v>123</v>
      </c>
      <c r="C13" s="8" t="s">
        <v>8</v>
      </c>
      <c r="D13" s="8"/>
      <c r="E13" s="9"/>
      <c r="F13" s="94">
        <v>0</v>
      </c>
      <c r="G13" s="94">
        <v>0</v>
      </c>
      <c r="H13" s="97">
        <v>0</v>
      </c>
      <c r="I13" s="137">
        <v>0.35586640000000003</v>
      </c>
      <c r="J13" s="72"/>
      <c r="K13" s="72">
        <v>0.14000000000000001</v>
      </c>
    </row>
    <row r="14" spans="1:15" ht="12.75" customHeight="1" x14ac:dyDescent="0.3">
      <c r="A14" s="141"/>
      <c r="B14" s="34" t="s">
        <v>123</v>
      </c>
      <c r="C14" s="8" t="s">
        <v>10</v>
      </c>
      <c r="D14" s="8"/>
      <c r="E14" s="9"/>
      <c r="F14" s="94">
        <f>1-SUM(F8:F13)</f>
        <v>1.8326500000000023E-2</v>
      </c>
      <c r="G14" s="94">
        <f t="shared" ref="G14:H14" si="0">1-SUM(G8:G13)</f>
        <v>1.8326700000000029E-2</v>
      </c>
      <c r="H14" s="94">
        <f t="shared" si="0"/>
        <v>1.3177200000000111E-2</v>
      </c>
      <c r="I14" s="137">
        <v>8.1233799999999995E-2</v>
      </c>
      <c r="J14" s="72"/>
      <c r="K14" s="72">
        <v>0.74</v>
      </c>
    </row>
    <row r="15" spans="1:15" ht="12.75" customHeight="1" x14ac:dyDescent="0.3">
      <c r="A15" s="141"/>
      <c r="B15" s="33" t="s">
        <v>124</v>
      </c>
      <c r="C15" s="6" t="s">
        <v>5</v>
      </c>
      <c r="D15" s="6"/>
      <c r="E15" s="7"/>
      <c r="F15" s="98">
        <v>4.3103999999999998E-3</v>
      </c>
      <c r="G15" s="98">
        <v>1.7362599999999999E-2</v>
      </c>
      <c r="H15" s="99">
        <v>8.7489000000000004E-3</v>
      </c>
      <c r="I15" s="131">
        <v>0</v>
      </c>
    </row>
    <row r="16" spans="1:15" ht="12.75" customHeight="1" x14ac:dyDescent="0.3">
      <c r="A16" s="141"/>
      <c r="B16" s="34" t="s">
        <v>124</v>
      </c>
      <c r="C16" s="8" t="s">
        <v>6</v>
      </c>
      <c r="D16" s="8"/>
      <c r="E16" s="9"/>
      <c r="F16" s="94">
        <v>6.3324000000000002E-3</v>
      </c>
      <c r="G16" s="94">
        <v>1.7093500000000001E-2</v>
      </c>
      <c r="H16" s="96">
        <v>8.9896000000000004E-3</v>
      </c>
      <c r="I16" s="82">
        <v>0</v>
      </c>
    </row>
    <row r="17" spans="1:19" ht="12.75" customHeight="1" x14ac:dyDescent="0.3">
      <c r="A17" s="141"/>
      <c r="B17" s="34" t="s">
        <v>124</v>
      </c>
      <c r="C17" s="8" t="s">
        <v>152</v>
      </c>
      <c r="D17" s="8"/>
      <c r="E17" s="9"/>
      <c r="F17" s="94">
        <v>5.6600000000000001E-3</v>
      </c>
      <c r="G17" s="94">
        <v>2.3436499999999999E-2</v>
      </c>
      <c r="H17" s="96">
        <v>6.8891999999999998E-3</v>
      </c>
      <c r="I17" s="82">
        <v>0</v>
      </c>
      <c r="L17" s="100">
        <f>F4+G4</f>
        <v>10.828196257827914</v>
      </c>
      <c r="N17" s="1">
        <f>F7*1000*3*F4</f>
        <v>379379.84419550351</v>
      </c>
      <c r="O17" s="1">
        <v>180432</v>
      </c>
      <c r="P17" s="1">
        <f>O17/N17</f>
        <v>0.47559722204698646</v>
      </c>
    </row>
    <row r="18" spans="1:19" ht="12.75" customHeight="1" x14ac:dyDescent="0.3">
      <c r="A18" s="141"/>
      <c r="B18" s="34" t="s">
        <v>124</v>
      </c>
      <c r="C18" s="8" t="s">
        <v>109</v>
      </c>
      <c r="D18" s="8"/>
      <c r="E18" s="9"/>
      <c r="F18" s="94">
        <v>1.7933600000000001E-2</v>
      </c>
      <c r="G18" s="94">
        <v>4.5376399999999997E-2</v>
      </c>
      <c r="H18" s="96">
        <v>2.1601200000000001E-2</v>
      </c>
      <c r="I18" s="138">
        <v>0.1012781</v>
      </c>
      <c r="K18" s="1">
        <f>((F7*F4)+(G7*G4)+(H7*H4))*1000</f>
        <v>154679.00987675472</v>
      </c>
      <c r="L18" s="1">
        <f>(F3/(F3+G3))*L17</f>
        <v>8.7825672418654612</v>
      </c>
      <c r="O18" s="1">
        <v>67082</v>
      </c>
      <c r="P18" s="1">
        <f>O18/N17</f>
        <v>0.17682014747581329</v>
      </c>
    </row>
    <row r="19" spans="1:19" ht="12.75" customHeight="1" x14ac:dyDescent="0.3">
      <c r="A19" s="141"/>
      <c r="B19" s="34" t="s">
        <v>124</v>
      </c>
      <c r="C19" s="8" t="s">
        <v>7</v>
      </c>
      <c r="D19" s="8"/>
      <c r="E19" s="9"/>
      <c r="F19" s="94">
        <v>1.52085E-2</v>
      </c>
      <c r="G19" s="94">
        <v>3.8569100000000002E-2</v>
      </c>
      <c r="H19" s="96">
        <v>2.0477599999999999E-2</v>
      </c>
      <c r="I19" s="138">
        <v>0.22146469999999999</v>
      </c>
      <c r="K19" s="1">
        <f>K18/SUM(F4:H4)</f>
        <v>13077.142660224967</v>
      </c>
      <c r="L19" s="100">
        <f>L17-L18</f>
        <v>2.0456290159624526</v>
      </c>
      <c r="O19" s="1">
        <v>7398</v>
      </c>
      <c r="P19" s="1">
        <f>O19/N17</f>
        <v>1.9500245237560995E-2</v>
      </c>
    </row>
    <row r="20" spans="1:19" ht="12.75" customHeight="1" x14ac:dyDescent="0.3">
      <c r="A20" s="141"/>
      <c r="B20" s="34" t="s">
        <v>124</v>
      </c>
      <c r="C20" s="8" t="s">
        <v>8</v>
      </c>
      <c r="D20" s="8"/>
      <c r="E20" s="9"/>
      <c r="F20" s="94">
        <v>0</v>
      </c>
      <c r="G20" s="94">
        <v>0</v>
      </c>
      <c r="H20" s="96">
        <v>0</v>
      </c>
      <c r="I20" s="138">
        <v>0.1978134</v>
      </c>
      <c r="K20" s="100">
        <f>AVERAGE(F7:H7)*1000</f>
        <v>12089.404333333334</v>
      </c>
    </row>
    <row r="21" spans="1:19" ht="12.75" customHeight="1" x14ac:dyDescent="0.3">
      <c r="A21" s="141"/>
      <c r="B21" s="34" t="s">
        <v>124</v>
      </c>
      <c r="C21" s="8" t="s">
        <v>10</v>
      </c>
      <c r="D21" s="8"/>
      <c r="E21" s="9"/>
      <c r="F21" s="94">
        <v>0</v>
      </c>
      <c r="G21" s="94">
        <v>0</v>
      </c>
      <c r="H21" s="96">
        <v>0</v>
      </c>
      <c r="I21" s="138">
        <v>8.0968200000000004E-2</v>
      </c>
      <c r="K21" s="1">
        <f>K20/AVERAGE(F5:H5)</f>
        <v>2276.7335556276353</v>
      </c>
      <c r="L21" s="1" t="s">
        <v>110</v>
      </c>
    </row>
    <row r="22" spans="1:19" ht="12.75" customHeight="1" x14ac:dyDescent="0.3">
      <c r="A22" s="141"/>
      <c r="B22" s="33" t="s">
        <v>125</v>
      </c>
      <c r="C22" s="6" t="s">
        <v>5</v>
      </c>
      <c r="D22" s="6"/>
      <c r="E22" s="7"/>
      <c r="F22" s="66"/>
      <c r="G22" s="66"/>
      <c r="H22" s="29"/>
      <c r="I22" s="39"/>
    </row>
    <row r="23" spans="1:19" ht="12.75" customHeight="1" x14ac:dyDescent="0.3">
      <c r="A23" s="141"/>
      <c r="B23" s="34" t="s">
        <v>125</v>
      </c>
      <c r="C23" s="8" t="s">
        <v>6</v>
      </c>
      <c r="D23" s="8"/>
      <c r="E23" s="9"/>
      <c r="F23" s="64"/>
      <c r="G23" s="64"/>
      <c r="H23" s="30"/>
      <c r="I23" s="40"/>
    </row>
    <row r="24" spans="1:19" ht="12.75" customHeight="1" x14ac:dyDescent="0.3">
      <c r="A24" s="141"/>
      <c r="B24" s="34" t="s">
        <v>125</v>
      </c>
      <c r="C24" s="8" t="s">
        <v>109</v>
      </c>
      <c r="D24" s="8"/>
      <c r="E24" s="9"/>
      <c r="F24" s="64"/>
      <c r="G24" s="64"/>
      <c r="H24" s="30"/>
      <c r="I24" s="40"/>
      <c r="P24" s="1" t="s">
        <v>199</v>
      </c>
      <c r="Q24" s="1">
        <v>336</v>
      </c>
      <c r="S24" s="1">
        <v>900000</v>
      </c>
    </row>
    <row r="25" spans="1:19" ht="12.75" customHeight="1" x14ac:dyDescent="0.3">
      <c r="A25" s="141"/>
      <c r="B25" s="34" t="s">
        <v>125</v>
      </c>
      <c r="C25" s="8" t="s">
        <v>7</v>
      </c>
      <c r="D25" s="8"/>
      <c r="E25" s="9"/>
      <c r="F25" s="64"/>
      <c r="G25" s="64"/>
      <c r="H25" s="30"/>
      <c r="I25" s="40"/>
      <c r="P25" s="1" t="s">
        <v>200</v>
      </c>
      <c r="Q25" s="1">
        <v>3.16</v>
      </c>
      <c r="S25" s="1">
        <f>0.11*S24</f>
        <v>99000</v>
      </c>
    </row>
    <row r="26" spans="1:19" ht="12.75" customHeight="1" x14ac:dyDescent="0.3">
      <c r="A26" s="141"/>
      <c r="B26" s="34" t="s">
        <v>125</v>
      </c>
      <c r="C26" s="8" t="s">
        <v>8</v>
      </c>
      <c r="D26" s="8"/>
      <c r="E26" s="9"/>
      <c r="F26" s="64"/>
      <c r="G26" s="64"/>
      <c r="H26" s="30"/>
      <c r="I26" s="40"/>
      <c r="P26" s="1" t="s">
        <v>201</v>
      </c>
      <c r="Q26" s="1">
        <v>8.8699999999999992</v>
      </c>
      <c r="S26" s="1">
        <f>S25/Q25</f>
        <v>31329.113924050631</v>
      </c>
    </row>
    <row r="27" spans="1:19" ht="12.75" customHeight="1" x14ac:dyDescent="0.3">
      <c r="A27" s="141"/>
      <c r="B27" s="31" t="s">
        <v>125</v>
      </c>
      <c r="C27" s="10" t="s">
        <v>10</v>
      </c>
      <c r="D27" s="10"/>
      <c r="E27" s="11"/>
      <c r="F27" s="65"/>
      <c r="G27" s="65"/>
      <c r="H27" s="32"/>
      <c r="I27" s="41"/>
      <c r="Q27" s="1">
        <f>Q24*Q25*Q26</f>
        <v>9417.8111999999983</v>
      </c>
    </row>
    <row r="28" spans="1:19" ht="12.75" customHeight="1" x14ac:dyDescent="0.3">
      <c r="A28" s="141"/>
      <c r="B28" s="33" t="s">
        <v>132</v>
      </c>
      <c r="C28" s="6"/>
      <c r="D28" s="6"/>
      <c r="E28" s="7"/>
      <c r="F28" s="94">
        <v>1.8177E-3</v>
      </c>
      <c r="G28" s="94">
        <v>1.1777000000000001E-3</v>
      </c>
      <c r="H28" s="96">
        <v>2.594E-3</v>
      </c>
      <c r="I28" s="40"/>
      <c r="K28" s="64"/>
      <c r="L28" s="30"/>
    </row>
    <row r="29" spans="1:19" ht="12.75" customHeight="1" x14ac:dyDescent="0.3">
      <c r="A29" s="141"/>
      <c r="B29" s="34" t="s">
        <v>133</v>
      </c>
      <c r="C29" s="8"/>
      <c r="D29" s="8"/>
      <c r="E29" s="9"/>
      <c r="F29" s="91"/>
      <c r="G29" s="91"/>
      <c r="H29" s="90"/>
      <c r="I29" s="40"/>
      <c r="K29" s="81"/>
      <c r="L29" s="80"/>
    </row>
    <row r="30" spans="1:19" ht="12.75" customHeight="1" x14ac:dyDescent="0.3">
      <c r="A30" s="141"/>
      <c r="B30" s="34" t="s">
        <v>134</v>
      </c>
      <c r="C30" s="8"/>
      <c r="D30" s="8"/>
      <c r="E30" s="9"/>
      <c r="F30" s="94">
        <v>9.7710999999999996E-3</v>
      </c>
      <c r="G30" s="94">
        <v>1.93037E-2</v>
      </c>
      <c r="H30" s="96">
        <v>3.1167E-3</v>
      </c>
      <c r="I30" s="40"/>
      <c r="K30" s="64"/>
      <c r="L30" s="30"/>
    </row>
    <row r="31" spans="1:19" ht="12.75" customHeight="1" x14ac:dyDescent="0.3">
      <c r="A31" s="141"/>
      <c r="B31" s="34" t="s">
        <v>135</v>
      </c>
      <c r="C31" s="8"/>
      <c r="D31" s="8"/>
      <c r="E31" s="9"/>
      <c r="F31" s="91"/>
      <c r="G31" s="91"/>
      <c r="H31" s="90"/>
      <c r="I31" s="40"/>
    </row>
    <row r="32" spans="1:19" ht="12.75" customHeight="1" x14ac:dyDescent="0.3">
      <c r="A32" s="141"/>
      <c r="B32" s="34" t="s">
        <v>35</v>
      </c>
      <c r="C32" s="8"/>
      <c r="D32" s="8"/>
      <c r="E32" s="9"/>
      <c r="F32" s="91">
        <v>0.05</v>
      </c>
      <c r="G32" s="91">
        <v>0.05</v>
      </c>
      <c r="H32" s="91">
        <v>0.05</v>
      </c>
      <c r="I32" s="40"/>
    </row>
    <row r="33" spans="1:9" ht="12.75" customHeight="1" thickBot="1" x14ac:dyDescent="0.35">
      <c r="A33" s="142"/>
      <c r="B33" s="43" t="s">
        <v>36</v>
      </c>
      <c r="C33" s="44"/>
      <c r="D33" s="44"/>
      <c r="E33" s="67"/>
      <c r="F33" s="84"/>
      <c r="G33" s="84"/>
      <c r="H33" s="84"/>
      <c r="I33" s="46"/>
    </row>
    <row r="34" spans="1:9" ht="12.75" customHeight="1" x14ac:dyDescent="0.3">
      <c r="A34" s="143" t="s">
        <v>46</v>
      </c>
      <c r="B34" s="50" t="s">
        <v>39</v>
      </c>
      <c r="C34" s="47" t="s">
        <v>5</v>
      </c>
      <c r="D34" s="47"/>
      <c r="E34" s="47"/>
      <c r="F34" s="96">
        <f>Input_FJ!F34/Input_FJ_div!$A$1</f>
        <v>2.31867</v>
      </c>
      <c r="G34" s="96">
        <f>Input_FJ!G34/Input_FJ_div!$A$1</f>
        <v>1.96312</v>
      </c>
      <c r="H34" s="96">
        <f>Input_FJ!H34/Input_FJ_div!$A$1</f>
        <v>1.4742</v>
      </c>
      <c r="I34" s="96">
        <f>Input_FJ!I34/Input_FJ_div!$A$1</f>
        <v>0</v>
      </c>
    </row>
    <row r="35" spans="1:9" ht="12.75" customHeight="1" x14ac:dyDescent="0.3">
      <c r="A35" s="144"/>
      <c r="B35" s="34" t="s">
        <v>40</v>
      </c>
      <c r="C35" s="8" t="s">
        <v>5</v>
      </c>
      <c r="D35" s="8" t="s">
        <v>5</v>
      </c>
      <c r="E35" s="8"/>
      <c r="F35" s="30"/>
      <c r="G35" s="30"/>
      <c r="H35" s="30"/>
      <c r="I35" s="40"/>
    </row>
    <row r="36" spans="1:9" ht="12.75" customHeight="1" x14ac:dyDescent="0.3">
      <c r="A36" s="144"/>
      <c r="B36" s="34" t="s">
        <v>40</v>
      </c>
      <c r="C36" s="8" t="s">
        <v>5</v>
      </c>
      <c r="D36" s="8" t="s">
        <v>6</v>
      </c>
      <c r="E36" s="8"/>
      <c r="F36" s="30"/>
      <c r="G36" s="30"/>
      <c r="H36" s="30"/>
      <c r="I36" s="40"/>
    </row>
    <row r="37" spans="1:9" ht="12.75" customHeight="1" x14ac:dyDescent="0.3">
      <c r="A37" s="144"/>
      <c r="B37" s="34" t="s">
        <v>40</v>
      </c>
      <c r="C37" s="8" t="s">
        <v>5</v>
      </c>
      <c r="D37" s="8" t="s">
        <v>109</v>
      </c>
      <c r="E37" s="8"/>
      <c r="F37" s="30"/>
      <c r="G37" s="30"/>
      <c r="H37" s="30"/>
      <c r="I37" s="40"/>
    </row>
    <row r="38" spans="1:9" ht="12.75" customHeight="1" x14ac:dyDescent="0.3">
      <c r="A38" s="144"/>
      <c r="B38" s="34" t="s">
        <v>40</v>
      </c>
      <c r="C38" s="8" t="s">
        <v>5</v>
      </c>
      <c r="D38" s="8" t="s">
        <v>7</v>
      </c>
      <c r="E38" s="8"/>
      <c r="F38" s="30"/>
      <c r="G38" s="30"/>
      <c r="H38" s="30"/>
      <c r="I38" s="40"/>
    </row>
    <row r="39" spans="1:9" ht="12.75" customHeight="1" x14ac:dyDescent="0.3">
      <c r="A39" s="144"/>
      <c r="B39" s="34" t="s">
        <v>40</v>
      </c>
      <c r="C39" s="8" t="s">
        <v>5</v>
      </c>
      <c r="D39" s="8" t="s">
        <v>152</v>
      </c>
      <c r="E39" s="8"/>
      <c r="F39" s="30"/>
      <c r="G39" s="30"/>
      <c r="H39" s="30"/>
      <c r="I39" s="40"/>
    </row>
    <row r="40" spans="1:9" ht="12.75" customHeight="1" x14ac:dyDescent="0.3">
      <c r="A40" s="144"/>
      <c r="B40" s="34" t="s">
        <v>40</v>
      </c>
      <c r="C40" s="8" t="s">
        <v>5</v>
      </c>
      <c r="D40" s="8" t="s">
        <v>8</v>
      </c>
      <c r="E40" s="8"/>
      <c r="F40" s="30"/>
      <c r="G40" s="30"/>
      <c r="H40" s="30"/>
      <c r="I40" s="40"/>
    </row>
    <row r="41" spans="1:9" ht="12.75" customHeight="1" x14ac:dyDescent="0.3">
      <c r="A41" s="144"/>
      <c r="B41" s="31" t="s">
        <v>40</v>
      </c>
      <c r="C41" s="10" t="s">
        <v>5</v>
      </c>
      <c r="D41" s="10" t="s">
        <v>10</v>
      </c>
      <c r="E41" s="10"/>
      <c r="F41" s="32"/>
      <c r="G41" s="32"/>
      <c r="H41" s="32"/>
      <c r="I41" s="41"/>
    </row>
    <row r="42" spans="1:9" ht="12.75" customHeight="1" x14ac:dyDescent="0.3">
      <c r="A42" s="144"/>
      <c r="B42" s="33" t="s">
        <v>41</v>
      </c>
      <c r="C42" s="6" t="s">
        <v>5</v>
      </c>
      <c r="D42" s="6"/>
      <c r="E42" s="6" t="s">
        <v>127</v>
      </c>
      <c r="F42" s="99">
        <v>0.40926360000000001</v>
      </c>
      <c r="G42" s="99">
        <v>0.40926360000000001</v>
      </c>
      <c r="H42" s="99">
        <v>0.40926360000000001</v>
      </c>
      <c r="I42" s="39"/>
    </row>
    <row r="43" spans="1:9" ht="12.75" customHeight="1" x14ac:dyDescent="0.3">
      <c r="A43" s="144"/>
      <c r="B43" s="34" t="s">
        <v>41</v>
      </c>
      <c r="C43" s="8" t="s">
        <v>5</v>
      </c>
      <c r="D43" s="8"/>
      <c r="E43" s="8" t="s">
        <v>128</v>
      </c>
      <c r="F43" s="96">
        <v>0.40926360000000001</v>
      </c>
      <c r="G43" s="96">
        <v>0.40926360000000001</v>
      </c>
      <c r="H43" s="96">
        <v>0.40926360000000001</v>
      </c>
      <c r="I43" s="40"/>
    </row>
    <row r="44" spans="1:9" ht="12.75" customHeight="1" x14ac:dyDescent="0.3">
      <c r="A44" s="144"/>
      <c r="B44" s="34" t="s">
        <v>41</v>
      </c>
      <c r="C44" s="8" t="s">
        <v>5</v>
      </c>
      <c r="D44" s="8"/>
      <c r="E44" s="8" t="s">
        <v>129</v>
      </c>
      <c r="F44" s="96">
        <v>0.1417939</v>
      </c>
      <c r="G44" s="96">
        <v>0.1417939</v>
      </c>
      <c r="H44" s="96">
        <v>0.1417939</v>
      </c>
      <c r="I44" s="40"/>
    </row>
    <row r="45" spans="1:9" ht="12.75" customHeight="1" x14ac:dyDescent="0.3">
      <c r="A45" s="144"/>
      <c r="B45" s="31" t="s">
        <v>41</v>
      </c>
      <c r="C45" s="10" t="s">
        <v>5</v>
      </c>
      <c r="D45" s="10"/>
      <c r="E45" s="10" t="s">
        <v>130</v>
      </c>
      <c r="F45" s="102">
        <v>7.1909899999999999E-2</v>
      </c>
      <c r="G45" s="102">
        <v>7.1909899999999999E-2</v>
      </c>
      <c r="H45" s="102">
        <v>7.1909899999999999E-2</v>
      </c>
      <c r="I45" s="41"/>
    </row>
    <row r="46" spans="1:9" ht="12.75" customHeight="1" x14ac:dyDescent="0.3">
      <c r="A46" s="144"/>
      <c r="B46" s="33" t="s">
        <v>42</v>
      </c>
      <c r="C46" s="6" t="s">
        <v>5</v>
      </c>
      <c r="D46" s="6"/>
      <c r="E46" s="6" t="s">
        <v>127</v>
      </c>
      <c r="F46" s="99">
        <v>3.9978699999999999E-2</v>
      </c>
      <c r="G46" s="99">
        <v>3.9978699999999999E-2</v>
      </c>
      <c r="H46" s="99">
        <v>3.9978699999999999E-2</v>
      </c>
      <c r="I46" s="39"/>
    </row>
    <row r="47" spans="1:9" ht="12.75" customHeight="1" x14ac:dyDescent="0.3">
      <c r="A47" s="144"/>
      <c r="B47" s="34" t="s">
        <v>42</v>
      </c>
      <c r="C47" s="8" t="s">
        <v>5</v>
      </c>
      <c r="D47" s="8"/>
      <c r="E47" s="8" t="s">
        <v>128</v>
      </c>
      <c r="F47" s="96">
        <v>4.1460700000000003E-2</v>
      </c>
      <c r="G47" s="96">
        <v>4.1460700000000003E-2</v>
      </c>
      <c r="H47" s="96">
        <v>4.1460700000000003E-2</v>
      </c>
      <c r="I47" s="40"/>
    </row>
    <row r="48" spans="1:9" ht="12.75" customHeight="1" x14ac:dyDescent="0.3">
      <c r="A48" s="144"/>
      <c r="B48" s="34" t="s">
        <v>42</v>
      </c>
      <c r="C48" s="8" t="s">
        <v>5</v>
      </c>
      <c r="D48" s="8"/>
      <c r="E48" s="8" t="s">
        <v>129</v>
      </c>
      <c r="F48" s="96">
        <v>2.84593E-2</v>
      </c>
      <c r="G48" s="96">
        <v>2.84593E-2</v>
      </c>
      <c r="H48" s="96">
        <v>2.84593E-2</v>
      </c>
      <c r="I48" s="40"/>
    </row>
    <row r="49" spans="1:13" ht="12.75" customHeight="1" x14ac:dyDescent="0.3">
      <c r="A49" s="144"/>
      <c r="B49" s="31" t="s">
        <v>42</v>
      </c>
      <c r="C49" s="10" t="s">
        <v>5</v>
      </c>
      <c r="D49" s="10"/>
      <c r="E49" s="10" t="s">
        <v>130</v>
      </c>
      <c r="F49" s="102">
        <v>2.9641799999999999E-2</v>
      </c>
      <c r="G49" s="102">
        <v>2.9641799999999999E-2</v>
      </c>
      <c r="H49" s="102">
        <v>2.9641799999999999E-2</v>
      </c>
      <c r="I49" s="41"/>
    </row>
    <row r="50" spans="1:13" ht="12.75" customHeight="1" x14ac:dyDescent="0.3">
      <c r="A50" s="144"/>
      <c r="B50" s="33" t="s">
        <v>143</v>
      </c>
      <c r="C50" s="6" t="s">
        <v>5</v>
      </c>
      <c r="D50" s="6"/>
      <c r="E50" s="6"/>
      <c r="F50" s="99">
        <v>1.832784</v>
      </c>
      <c r="G50" s="99">
        <v>1.832784</v>
      </c>
      <c r="H50" s="99">
        <v>1.832784</v>
      </c>
      <c r="I50" s="39"/>
      <c r="M50" s="86"/>
    </row>
    <row r="51" spans="1:13" ht="12.75" customHeight="1" x14ac:dyDescent="0.3">
      <c r="A51" s="144"/>
      <c r="B51" s="31" t="s">
        <v>144</v>
      </c>
      <c r="C51" s="10" t="s">
        <v>5</v>
      </c>
      <c r="D51" s="10"/>
      <c r="E51" s="10"/>
      <c r="F51" s="102">
        <v>0.23110059999999999</v>
      </c>
      <c r="G51" s="102">
        <v>0.23110059999999999</v>
      </c>
      <c r="H51" s="102">
        <v>0.23110059999999999</v>
      </c>
      <c r="I51" s="41"/>
    </row>
    <row r="52" spans="1:13" ht="12.75" customHeight="1" x14ac:dyDescent="0.3">
      <c r="A52" s="144"/>
      <c r="B52" s="33" t="s">
        <v>39</v>
      </c>
      <c r="C52" s="6" t="s">
        <v>6</v>
      </c>
      <c r="D52" s="6"/>
      <c r="E52" s="6"/>
      <c r="F52" s="96">
        <f>Input_FJ!F52/Input_FJ_div!$A$1</f>
        <v>4.8878950000000003</v>
      </c>
      <c r="G52" s="96">
        <f>Input_FJ!G52/Input_FJ_div!$A$1</f>
        <v>4.4461760000000004</v>
      </c>
      <c r="H52" s="96">
        <f>Input_FJ!H52/Input_FJ_div!$A$1</f>
        <v>3.8991529999999996</v>
      </c>
      <c r="I52" s="96">
        <f>Input_FJ!I52/Input_FJ_div!$A$1</f>
        <v>0</v>
      </c>
    </row>
    <row r="53" spans="1:13" ht="12.75" customHeight="1" x14ac:dyDescent="0.3">
      <c r="A53" s="144"/>
      <c r="B53" s="34" t="s">
        <v>40</v>
      </c>
      <c r="C53" s="8" t="s">
        <v>6</v>
      </c>
      <c r="D53" s="8" t="s">
        <v>5</v>
      </c>
      <c r="E53" s="8"/>
      <c r="F53" s="30"/>
      <c r="G53" s="30"/>
      <c r="H53" s="30"/>
      <c r="I53" s="42"/>
    </row>
    <row r="54" spans="1:13" ht="12.75" customHeight="1" x14ac:dyDescent="0.3">
      <c r="A54" s="144"/>
      <c r="B54" s="34" t="s">
        <v>40</v>
      </c>
      <c r="C54" s="8" t="s">
        <v>6</v>
      </c>
      <c r="D54" s="8" t="s">
        <v>6</v>
      </c>
      <c r="E54" s="8"/>
      <c r="F54" s="30" t="s">
        <v>110</v>
      </c>
      <c r="G54" s="30"/>
      <c r="H54" s="30"/>
      <c r="I54" s="42"/>
    </row>
    <row r="55" spans="1:13" ht="12.75" customHeight="1" x14ac:dyDescent="0.3">
      <c r="A55" s="144"/>
      <c r="B55" s="34" t="s">
        <v>40</v>
      </c>
      <c r="C55" s="8" t="s">
        <v>6</v>
      </c>
      <c r="D55" s="8" t="s">
        <v>109</v>
      </c>
      <c r="E55" s="8"/>
      <c r="F55" s="30"/>
      <c r="G55" s="30"/>
      <c r="H55" s="30"/>
      <c r="I55" s="42"/>
    </row>
    <row r="56" spans="1:13" ht="12.75" customHeight="1" x14ac:dyDescent="0.3">
      <c r="A56" s="144"/>
      <c r="B56" s="34" t="s">
        <v>40</v>
      </c>
      <c r="C56" s="8" t="s">
        <v>6</v>
      </c>
      <c r="D56" s="8" t="s">
        <v>7</v>
      </c>
      <c r="E56" s="8"/>
      <c r="F56" s="30"/>
      <c r="G56" s="30"/>
      <c r="H56" s="30"/>
      <c r="I56" s="42"/>
    </row>
    <row r="57" spans="1:13" s="120" customFormat="1" ht="12.75" customHeight="1" x14ac:dyDescent="0.3">
      <c r="A57" s="144"/>
      <c r="B57" s="117" t="s">
        <v>40</v>
      </c>
      <c r="C57" s="87" t="s">
        <v>6</v>
      </c>
      <c r="D57" s="87" t="s">
        <v>152</v>
      </c>
      <c r="E57" s="87"/>
      <c r="F57" s="118"/>
      <c r="G57" s="118"/>
      <c r="H57" s="118"/>
      <c r="I57" s="119"/>
    </row>
    <row r="58" spans="1:13" ht="12.75" customHeight="1" x14ac:dyDescent="0.3">
      <c r="A58" s="144"/>
      <c r="B58" s="34" t="s">
        <v>40</v>
      </c>
      <c r="C58" s="8" t="s">
        <v>6</v>
      </c>
      <c r="D58" s="8" t="s">
        <v>8</v>
      </c>
      <c r="E58" s="8"/>
      <c r="F58" s="30"/>
      <c r="G58" s="30"/>
      <c r="H58" s="30"/>
      <c r="I58" s="42"/>
    </row>
    <row r="59" spans="1:13" ht="12.75" customHeight="1" x14ac:dyDescent="0.3">
      <c r="A59" s="144"/>
      <c r="B59" s="31" t="s">
        <v>40</v>
      </c>
      <c r="C59" s="10" t="s">
        <v>6</v>
      </c>
      <c r="D59" s="10" t="s">
        <v>10</v>
      </c>
      <c r="E59" s="10"/>
      <c r="F59" s="32"/>
      <c r="G59" s="32"/>
      <c r="H59" s="32"/>
      <c r="I59" s="52"/>
    </row>
    <row r="60" spans="1:13" ht="12.75" customHeight="1" x14ac:dyDescent="0.3">
      <c r="A60" s="144"/>
      <c r="B60" s="33" t="s">
        <v>41</v>
      </c>
      <c r="C60" s="6" t="s">
        <v>6</v>
      </c>
      <c r="D60" s="6"/>
      <c r="E60" s="6" t="s">
        <v>127</v>
      </c>
      <c r="F60" s="99">
        <v>0.14407349999999999</v>
      </c>
      <c r="G60" s="99">
        <v>0.14407349999999999</v>
      </c>
      <c r="H60" s="103">
        <v>0.15770960000000001</v>
      </c>
      <c r="I60" s="51"/>
    </row>
    <row r="61" spans="1:13" ht="12.75" customHeight="1" x14ac:dyDescent="0.3">
      <c r="A61" s="144"/>
      <c r="B61" s="34" t="s">
        <v>41</v>
      </c>
      <c r="C61" s="8" t="s">
        <v>6</v>
      </c>
      <c r="D61" s="8"/>
      <c r="E61" s="8" t="s">
        <v>128</v>
      </c>
      <c r="F61" s="96">
        <v>0.30810330000000002</v>
      </c>
      <c r="G61" s="96">
        <v>0.30810330000000002</v>
      </c>
      <c r="H61" s="96">
        <v>0.48660209999999998</v>
      </c>
      <c r="I61" s="42"/>
    </row>
    <row r="62" spans="1:13" ht="12.75" customHeight="1" x14ac:dyDescent="0.3">
      <c r="A62" s="144"/>
      <c r="B62" s="34" t="s">
        <v>41</v>
      </c>
      <c r="C62" s="8" t="s">
        <v>6</v>
      </c>
      <c r="D62" s="8"/>
      <c r="E62" s="8" t="s">
        <v>129</v>
      </c>
      <c r="F62" s="96">
        <v>0.41634949999999998</v>
      </c>
      <c r="G62" s="96">
        <v>0.41634949999999998</v>
      </c>
      <c r="H62" s="96">
        <v>0.21961820000000001</v>
      </c>
      <c r="I62" s="42"/>
    </row>
    <row r="63" spans="1:13" ht="12.75" customHeight="1" x14ac:dyDescent="0.3">
      <c r="A63" s="144"/>
      <c r="B63" s="31" t="s">
        <v>41</v>
      </c>
      <c r="C63" s="10" t="s">
        <v>6</v>
      </c>
      <c r="D63" s="10"/>
      <c r="E63" s="10" t="s">
        <v>130</v>
      </c>
      <c r="F63" s="102">
        <v>0.1314736</v>
      </c>
      <c r="G63" s="102">
        <v>0.1314736</v>
      </c>
      <c r="H63" s="102">
        <v>0.1360701</v>
      </c>
      <c r="I63" s="52"/>
    </row>
    <row r="64" spans="1:13" ht="12.75" customHeight="1" x14ac:dyDescent="0.3">
      <c r="A64" s="144"/>
      <c r="B64" s="33" t="s">
        <v>42</v>
      </c>
      <c r="C64" s="6" t="s">
        <v>6</v>
      </c>
      <c r="D64" s="6"/>
      <c r="E64" s="6" t="s">
        <v>127</v>
      </c>
      <c r="F64" s="99">
        <v>3.25598E-2</v>
      </c>
      <c r="G64" s="99">
        <v>3.25598E-2</v>
      </c>
      <c r="H64" s="99">
        <v>8.6723999999999996E-2</v>
      </c>
      <c r="I64" s="51"/>
    </row>
    <row r="65" spans="1:9" ht="12.75" customHeight="1" x14ac:dyDescent="0.3">
      <c r="A65" s="144"/>
      <c r="B65" s="34" t="s">
        <v>42</v>
      </c>
      <c r="C65" s="8" t="s">
        <v>6</v>
      </c>
      <c r="D65" s="8"/>
      <c r="E65" s="8" t="s">
        <v>128</v>
      </c>
      <c r="F65" s="96">
        <v>4.7629999999999999E-2</v>
      </c>
      <c r="G65" s="96">
        <v>4.7629999999999999E-2</v>
      </c>
      <c r="H65" s="96">
        <v>8.9961399999999997E-2</v>
      </c>
      <c r="I65" s="42"/>
    </row>
    <row r="66" spans="1:9" ht="12.75" customHeight="1" x14ac:dyDescent="0.3">
      <c r="A66" s="144"/>
      <c r="B66" s="34" t="s">
        <v>42</v>
      </c>
      <c r="C66" s="8" t="s">
        <v>6</v>
      </c>
      <c r="D66" s="8"/>
      <c r="E66" s="8" t="s">
        <v>129</v>
      </c>
      <c r="F66" s="96">
        <v>5.8894500000000002E-2</v>
      </c>
      <c r="G66" s="96">
        <v>5.8894500000000002E-2</v>
      </c>
      <c r="H66" s="96">
        <v>0.1135734</v>
      </c>
      <c r="I66" s="42"/>
    </row>
    <row r="67" spans="1:9" ht="12.75" customHeight="1" x14ac:dyDescent="0.3">
      <c r="A67" s="144"/>
      <c r="B67" s="31" t="s">
        <v>42</v>
      </c>
      <c r="C67" s="10" t="s">
        <v>6</v>
      </c>
      <c r="D67" s="10"/>
      <c r="E67" s="10" t="s">
        <v>130</v>
      </c>
      <c r="F67" s="102">
        <v>3.2478E-2</v>
      </c>
      <c r="G67" s="102">
        <v>3.2478E-2</v>
      </c>
      <c r="H67" s="102">
        <v>5.1387700000000001E-2</v>
      </c>
      <c r="I67" s="52"/>
    </row>
    <row r="68" spans="1:9" ht="12.75" customHeight="1" x14ac:dyDescent="0.3">
      <c r="A68" s="144"/>
      <c r="B68" s="33" t="s">
        <v>143</v>
      </c>
      <c r="C68" s="6" t="s">
        <v>6</v>
      </c>
      <c r="D68" s="6"/>
      <c r="E68" s="6"/>
      <c r="F68" s="99">
        <v>3.0174159999999999</v>
      </c>
      <c r="G68" s="99">
        <v>3.0174159999999999</v>
      </c>
      <c r="H68" s="99">
        <v>3.377024</v>
      </c>
      <c r="I68" s="51"/>
    </row>
    <row r="69" spans="1:9" ht="12.75" customHeight="1" x14ac:dyDescent="0.3">
      <c r="A69" s="144"/>
      <c r="B69" s="31" t="s">
        <v>144</v>
      </c>
      <c r="C69" s="10" t="s">
        <v>6</v>
      </c>
      <c r="D69" s="10"/>
      <c r="E69" s="10"/>
      <c r="F69" s="102">
        <v>0.33359889999999998</v>
      </c>
      <c r="G69" s="102">
        <v>0.33359889999999998</v>
      </c>
      <c r="H69" s="102">
        <v>0.57830409999999999</v>
      </c>
      <c r="I69" s="52"/>
    </row>
    <row r="70" spans="1:9" ht="12.75" customHeight="1" x14ac:dyDescent="0.3">
      <c r="A70" s="144"/>
      <c r="B70" s="33" t="s">
        <v>39</v>
      </c>
      <c r="C70" s="87" t="s">
        <v>152</v>
      </c>
      <c r="D70" s="6"/>
      <c r="E70" s="6"/>
      <c r="F70" s="96">
        <f>Input_FJ!F70/Input_FJ_div!$A$1</f>
        <v>1.2312959999999999</v>
      </c>
      <c r="G70" s="96">
        <f>Input_FJ!G70/Input_FJ_div!$A$1</f>
        <v>5.4153950000000002</v>
      </c>
      <c r="H70" s="96">
        <f>Input_FJ!H70/Input_FJ_div!$A$1</f>
        <v>5.0951840000000006</v>
      </c>
      <c r="I70" s="96">
        <f>Input_FJ!I70/Input_FJ_div!$A$1</f>
        <v>0</v>
      </c>
    </row>
    <row r="71" spans="1:9" ht="12.75" customHeight="1" x14ac:dyDescent="0.3">
      <c r="A71" s="144"/>
      <c r="B71" s="34" t="s">
        <v>40</v>
      </c>
      <c r="C71" s="87" t="s">
        <v>152</v>
      </c>
      <c r="D71" s="8" t="s">
        <v>5</v>
      </c>
      <c r="E71" s="8"/>
      <c r="F71" s="30"/>
      <c r="G71" s="30"/>
      <c r="H71" s="30"/>
      <c r="I71" s="42"/>
    </row>
    <row r="72" spans="1:9" ht="12.75" customHeight="1" x14ac:dyDescent="0.3">
      <c r="A72" s="144"/>
      <c r="B72" s="34" t="s">
        <v>40</v>
      </c>
      <c r="C72" s="87" t="s">
        <v>152</v>
      </c>
      <c r="D72" s="8" t="s">
        <v>6</v>
      </c>
      <c r="E72" s="8"/>
      <c r="F72" s="30"/>
      <c r="G72" s="30"/>
      <c r="H72" s="30"/>
      <c r="I72" s="42"/>
    </row>
    <row r="73" spans="1:9" ht="12.75" customHeight="1" x14ac:dyDescent="0.3">
      <c r="A73" s="144"/>
      <c r="B73" s="34" t="s">
        <v>40</v>
      </c>
      <c r="C73" s="87" t="s">
        <v>152</v>
      </c>
      <c r="D73" s="8" t="s">
        <v>109</v>
      </c>
      <c r="E73" s="8"/>
      <c r="F73" s="30"/>
      <c r="G73" s="30"/>
      <c r="H73" s="30"/>
      <c r="I73" s="42"/>
    </row>
    <row r="74" spans="1:9" ht="12.75" customHeight="1" x14ac:dyDescent="0.3">
      <c r="A74" s="144"/>
      <c r="B74" s="34" t="s">
        <v>40</v>
      </c>
      <c r="C74" s="87" t="s">
        <v>152</v>
      </c>
      <c r="D74" s="8" t="s">
        <v>7</v>
      </c>
      <c r="E74" s="8"/>
      <c r="F74" s="30"/>
      <c r="G74" s="30"/>
      <c r="H74" s="30"/>
      <c r="I74" s="42"/>
    </row>
    <row r="75" spans="1:9" s="120" customFormat="1" ht="12.75" customHeight="1" x14ac:dyDescent="0.3">
      <c r="A75" s="144"/>
      <c r="B75" s="117" t="s">
        <v>40</v>
      </c>
      <c r="C75" s="87" t="s">
        <v>152</v>
      </c>
      <c r="D75" s="87" t="s">
        <v>152</v>
      </c>
      <c r="E75" s="87"/>
      <c r="F75" s="118"/>
      <c r="G75" s="118"/>
      <c r="H75" s="118"/>
      <c r="I75" s="119"/>
    </row>
    <row r="76" spans="1:9" ht="12.75" customHeight="1" x14ac:dyDescent="0.3">
      <c r="A76" s="144"/>
      <c r="B76" s="34" t="s">
        <v>40</v>
      </c>
      <c r="C76" s="87" t="s">
        <v>152</v>
      </c>
      <c r="D76" s="8" t="s">
        <v>8</v>
      </c>
      <c r="E76" s="8"/>
      <c r="F76" s="30"/>
      <c r="G76" s="30"/>
      <c r="H76" s="30"/>
      <c r="I76" s="42"/>
    </row>
    <row r="77" spans="1:9" ht="12.75" customHeight="1" x14ac:dyDescent="0.3">
      <c r="A77" s="144"/>
      <c r="B77" s="31" t="s">
        <v>40</v>
      </c>
      <c r="C77" s="88" t="s">
        <v>152</v>
      </c>
      <c r="D77" s="10" t="s">
        <v>10</v>
      </c>
      <c r="E77" s="10"/>
      <c r="F77" s="32"/>
      <c r="G77" s="32"/>
      <c r="H77" s="32"/>
      <c r="I77" s="52"/>
    </row>
    <row r="78" spans="1:9" ht="12.75" customHeight="1" x14ac:dyDescent="0.3">
      <c r="A78" s="144"/>
      <c r="B78" s="34" t="s">
        <v>41</v>
      </c>
      <c r="C78" s="87" t="s">
        <v>152</v>
      </c>
      <c r="D78" s="8"/>
      <c r="E78" s="8" t="s">
        <v>128</v>
      </c>
      <c r="F78" s="96">
        <v>0.75467629999999997</v>
      </c>
      <c r="G78" s="96">
        <v>0.75467629999999997</v>
      </c>
      <c r="H78" s="96">
        <v>0.75467629999999997</v>
      </c>
      <c r="I78" s="42"/>
    </row>
    <row r="79" spans="1:9" ht="12.75" customHeight="1" x14ac:dyDescent="0.3">
      <c r="A79" s="144"/>
      <c r="B79" s="34" t="s">
        <v>41</v>
      </c>
      <c r="C79" s="87" t="s">
        <v>152</v>
      </c>
      <c r="D79" s="8"/>
      <c r="E79" s="8" t="s">
        <v>129</v>
      </c>
      <c r="F79" s="96">
        <v>0.1088715</v>
      </c>
      <c r="G79" s="96">
        <v>0.1088715</v>
      </c>
      <c r="H79" s="96">
        <v>0.1088715</v>
      </c>
      <c r="I79" s="42"/>
    </row>
    <row r="80" spans="1:9" ht="12.75" customHeight="1" x14ac:dyDescent="0.3">
      <c r="A80" s="144"/>
      <c r="B80" s="31" t="s">
        <v>41</v>
      </c>
      <c r="C80" s="88" t="s">
        <v>152</v>
      </c>
      <c r="D80" s="10"/>
      <c r="E80" s="10" t="s">
        <v>130</v>
      </c>
      <c r="F80" s="102">
        <v>0.1364522</v>
      </c>
      <c r="G80" s="102">
        <v>0.1364522</v>
      </c>
      <c r="H80" s="102">
        <v>0.1364522</v>
      </c>
      <c r="I80" s="52"/>
    </row>
    <row r="81" spans="1:13" ht="12.75" customHeight="1" x14ac:dyDescent="0.3">
      <c r="A81" s="144"/>
      <c r="B81" s="34" t="s">
        <v>42</v>
      </c>
      <c r="C81" s="87" t="s">
        <v>152</v>
      </c>
      <c r="D81" s="8"/>
      <c r="E81" s="8" t="s">
        <v>128</v>
      </c>
      <c r="F81" s="96">
        <v>4.3752399999999997E-2</v>
      </c>
      <c r="G81" s="96">
        <v>4.3752399999999997E-2</v>
      </c>
      <c r="H81" s="96">
        <v>4.3752399999999997E-2</v>
      </c>
      <c r="I81" s="42"/>
    </row>
    <row r="82" spans="1:13" ht="12.75" customHeight="1" x14ac:dyDescent="0.3">
      <c r="A82" s="144"/>
      <c r="B82" s="34" t="s">
        <v>42</v>
      </c>
      <c r="C82" s="87" t="s">
        <v>152</v>
      </c>
      <c r="D82" s="8"/>
      <c r="E82" s="8" t="s">
        <v>129</v>
      </c>
      <c r="F82" s="96">
        <v>2.48244E-2</v>
      </c>
      <c r="G82" s="96">
        <v>2.48244E-2</v>
      </c>
      <c r="H82" s="96">
        <v>2.48244E-2</v>
      </c>
      <c r="I82" s="42"/>
    </row>
    <row r="83" spans="1:13" ht="12.75" customHeight="1" x14ac:dyDescent="0.3">
      <c r="A83" s="144"/>
      <c r="B83" s="31" t="s">
        <v>42</v>
      </c>
      <c r="C83" s="88" t="s">
        <v>152</v>
      </c>
      <c r="D83" s="10"/>
      <c r="E83" s="10" t="s">
        <v>130</v>
      </c>
      <c r="F83" s="102">
        <v>5.2667199999999997E-2</v>
      </c>
      <c r="G83" s="102">
        <v>5.2667199999999997E-2</v>
      </c>
      <c r="H83" s="102">
        <v>5.2667199999999997E-2</v>
      </c>
      <c r="I83" s="52"/>
    </row>
    <row r="84" spans="1:13" ht="12.75" customHeight="1" x14ac:dyDescent="0.3">
      <c r="A84" s="144"/>
      <c r="B84" s="33" t="s">
        <v>143</v>
      </c>
      <c r="C84" s="87" t="s">
        <v>152</v>
      </c>
      <c r="D84" s="6"/>
      <c r="E84" s="6"/>
      <c r="F84" s="99">
        <v>1.829636</v>
      </c>
      <c r="G84" s="99">
        <v>1.829636</v>
      </c>
      <c r="H84" s="99">
        <v>0.97175690000000003</v>
      </c>
      <c r="I84" s="51"/>
    </row>
    <row r="85" spans="1:13" ht="12.75" customHeight="1" x14ac:dyDescent="0.3">
      <c r="A85" s="144"/>
      <c r="B85" s="31" t="s">
        <v>144</v>
      </c>
      <c r="C85" s="88" t="s">
        <v>152</v>
      </c>
      <c r="D85" s="10"/>
      <c r="E85" s="10"/>
      <c r="F85" s="102">
        <v>0.12945319999999999</v>
      </c>
      <c r="G85" s="102">
        <v>0.12945319999999999</v>
      </c>
      <c r="H85" s="102">
        <v>0.20028470000000001</v>
      </c>
      <c r="I85" s="52"/>
    </row>
    <row r="86" spans="1:13" ht="12.75" customHeight="1" x14ac:dyDescent="0.3">
      <c r="A86" s="144"/>
      <c r="B86" s="33" t="s">
        <v>39</v>
      </c>
      <c r="C86" s="8" t="s">
        <v>109</v>
      </c>
      <c r="D86" s="6"/>
      <c r="E86" s="6"/>
      <c r="F86" s="96">
        <f>Input_FJ!F86/Input_FJ_div!$A$1</f>
        <v>6.5497269999999999</v>
      </c>
      <c r="G86" s="96">
        <f>Input_FJ!G86/Input_FJ_div!$A$1</f>
        <v>6.5497269999999999</v>
      </c>
      <c r="H86" s="96">
        <f>Input_FJ!H86/Input_FJ_div!$A$1</f>
        <v>6.5497269999999999</v>
      </c>
      <c r="I86" s="96">
        <f>Input_FJ!I86/Input_FJ_div!$A$1</f>
        <v>0</v>
      </c>
    </row>
    <row r="87" spans="1:13" ht="12.75" customHeight="1" x14ac:dyDescent="0.3">
      <c r="A87" s="144"/>
      <c r="B87" s="34" t="s">
        <v>40</v>
      </c>
      <c r="C87" s="8" t="s">
        <v>109</v>
      </c>
      <c r="D87" s="8" t="s">
        <v>5</v>
      </c>
      <c r="E87" s="8"/>
      <c r="F87" s="30"/>
      <c r="G87" s="30"/>
      <c r="H87" s="30"/>
      <c r="I87" s="40"/>
    </row>
    <row r="88" spans="1:13" ht="12.75" customHeight="1" x14ac:dyDescent="0.3">
      <c r="A88" s="144"/>
      <c r="B88" s="34" t="s">
        <v>40</v>
      </c>
      <c r="C88" s="8" t="s">
        <v>109</v>
      </c>
      <c r="D88" s="8" t="s">
        <v>6</v>
      </c>
      <c r="E88" s="8"/>
      <c r="F88" s="30"/>
      <c r="G88" s="30"/>
      <c r="H88" s="30"/>
      <c r="I88" s="40"/>
    </row>
    <row r="89" spans="1:13" ht="12.75" customHeight="1" x14ac:dyDescent="0.3">
      <c r="A89" s="144"/>
      <c r="B89" s="34" t="s">
        <v>40</v>
      </c>
      <c r="C89" s="8" t="s">
        <v>109</v>
      </c>
      <c r="D89" s="8" t="s">
        <v>109</v>
      </c>
      <c r="E89" s="8"/>
      <c r="F89" s="30"/>
      <c r="G89" s="30"/>
      <c r="H89" s="30"/>
      <c r="I89" s="40"/>
    </row>
    <row r="90" spans="1:13" ht="12.75" customHeight="1" x14ac:dyDescent="0.3">
      <c r="A90" s="144"/>
      <c r="B90" s="34" t="s">
        <v>40</v>
      </c>
      <c r="C90" s="8" t="s">
        <v>109</v>
      </c>
      <c r="D90" s="8" t="s">
        <v>7</v>
      </c>
      <c r="E90" s="8"/>
      <c r="F90" s="30"/>
      <c r="G90" s="30"/>
      <c r="H90" s="30"/>
      <c r="I90" s="40"/>
    </row>
    <row r="91" spans="1:13" s="120" customFormat="1" ht="12.75" customHeight="1" x14ac:dyDescent="0.3">
      <c r="A91" s="144"/>
      <c r="B91" s="117" t="s">
        <v>40</v>
      </c>
      <c r="C91" s="87" t="s">
        <v>109</v>
      </c>
      <c r="D91" s="87" t="s">
        <v>152</v>
      </c>
      <c r="E91" s="87"/>
      <c r="F91" s="118"/>
      <c r="G91" s="118"/>
      <c r="H91" s="118"/>
      <c r="I91" s="121"/>
    </row>
    <row r="92" spans="1:13" ht="12.75" customHeight="1" x14ac:dyDescent="0.3">
      <c r="A92" s="144"/>
      <c r="B92" s="34" t="s">
        <v>40</v>
      </c>
      <c r="C92" s="8" t="s">
        <v>109</v>
      </c>
      <c r="D92" s="8" t="s">
        <v>8</v>
      </c>
      <c r="E92" s="8"/>
      <c r="F92" s="30"/>
      <c r="G92" s="30"/>
      <c r="H92" s="30"/>
      <c r="I92" s="40"/>
    </row>
    <row r="93" spans="1:13" ht="12.75" customHeight="1" x14ac:dyDescent="0.3">
      <c r="A93" s="144"/>
      <c r="B93" s="31" t="s">
        <v>40</v>
      </c>
      <c r="C93" s="10" t="s">
        <v>109</v>
      </c>
      <c r="D93" s="10" t="s">
        <v>10</v>
      </c>
      <c r="E93" s="10"/>
      <c r="F93" s="90">
        <v>8.6968000000000004E-2</v>
      </c>
      <c r="G93" s="90">
        <v>8.6968000000000004E-2</v>
      </c>
      <c r="H93" s="90">
        <v>0.1089154</v>
      </c>
      <c r="I93" s="41"/>
    </row>
    <row r="94" spans="1:13" ht="12.75" customHeight="1" x14ac:dyDescent="0.3">
      <c r="A94" s="144"/>
      <c r="B94" s="34" t="s">
        <v>41</v>
      </c>
      <c r="C94" s="8" t="s">
        <v>109</v>
      </c>
      <c r="D94" s="8"/>
      <c r="E94" s="8" t="s">
        <v>128</v>
      </c>
      <c r="F94" s="96">
        <v>0.54990669999999997</v>
      </c>
      <c r="G94" s="96">
        <v>0.54990669999999997</v>
      </c>
      <c r="H94" s="96">
        <v>0.54990669999999997</v>
      </c>
      <c r="I94" s="40"/>
    </row>
    <row r="95" spans="1:13" ht="12.75" customHeight="1" x14ac:dyDescent="0.3">
      <c r="A95" s="144"/>
      <c r="B95" s="34" t="s">
        <v>41</v>
      </c>
      <c r="C95" s="8" t="s">
        <v>109</v>
      </c>
      <c r="D95" s="8"/>
      <c r="E95" s="8" t="s">
        <v>129</v>
      </c>
      <c r="F95" s="96">
        <v>0.2498763</v>
      </c>
      <c r="G95" s="96">
        <v>0.2498763</v>
      </c>
      <c r="H95" s="96">
        <v>0.2498763</v>
      </c>
      <c r="I95" s="40"/>
    </row>
    <row r="96" spans="1:13" ht="12.75" customHeight="1" x14ac:dyDescent="0.3">
      <c r="A96" s="144"/>
      <c r="B96" s="31" t="s">
        <v>41</v>
      </c>
      <c r="C96" s="10" t="s">
        <v>109</v>
      </c>
      <c r="D96" s="10"/>
      <c r="E96" s="10" t="s">
        <v>130</v>
      </c>
      <c r="F96" s="102">
        <v>0.2002169</v>
      </c>
      <c r="G96" s="102">
        <v>0.2002169</v>
      </c>
      <c r="H96" s="102">
        <v>0.2002169</v>
      </c>
      <c r="I96" s="41"/>
      <c r="L96" s="1" t="s">
        <v>195</v>
      </c>
      <c r="M96" s="1" t="s">
        <v>196</v>
      </c>
    </row>
    <row r="97" spans="1:14" ht="12.75" customHeight="1" x14ac:dyDescent="0.3">
      <c r="A97" s="144"/>
      <c r="B97" s="34" t="s">
        <v>42</v>
      </c>
      <c r="C97" s="8" t="s">
        <v>109</v>
      </c>
      <c r="D97" s="8"/>
      <c r="E97" s="8" t="s">
        <v>128</v>
      </c>
      <c r="F97" s="96">
        <v>6.05669E-2</v>
      </c>
      <c r="G97" s="96">
        <v>6.05669E-2</v>
      </c>
      <c r="H97" s="96">
        <v>6.05669E-2</v>
      </c>
      <c r="I97" s="40"/>
      <c r="L97" s="1">
        <v>90000</v>
      </c>
      <c r="M97" s="1">
        <f>L97/I5</f>
        <v>28475.551840374916</v>
      </c>
    </row>
    <row r="98" spans="1:14" ht="12.75" customHeight="1" x14ac:dyDescent="0.3">
      <c r="A98" s="144"/>
      <c r="B98" s="34" t="s">
        <v>42</v>
      </c>
      <c r="C98" s="8" t="s">
        <v>109</v>
      </c>
      <c r="D98" s="8"/>
      <c r="E98" s="8" t="s">
        <v>129</v>
      </c>
      <c r="F98" s="96">
        <v>6.8893099999999999E-2</v>
      </c>
      <c r="G98" s="96">
        <v>6.8893099999999999E-2</v>
      </c>
      <c r="H98" s="96">
        <v>6.8893099999999999E-2</v>
      </c>
      <c r="I98" s="40"/>
      <c r="L98" s="1" t="s">
        <v>197</v>
      </c>
      <c r="M98" s="1" t="s">
        <v>198</v>
      </c>
    </row>
    <row r="99" spans="1:14" ht="12.75" customHeight="1" x14ac:dyDescent="0.3">
      <c r="A99" s="144"/>
      <c r="B99" s="31" t="s">
        <v>42</v>
      </c>
      <c r="C99" s="10" t="s">
        <v>109</v>
      </c>
      <c r="D99" s="10"/>
      <c r="E99" s="10" t="s">
        <v>130</v>
      </c>
      <c r="F99" s="102">
        <v>5.2291799999999999E-2</v>
      </c>
      <c r="G99" s="102">
        <v>5.2291799999999999E-2</v>
      </c>
      <c r="H99" s="102">
        <v>5.2291799999999999E-2</v>
      </c>
      <c r="I99" s="41"/>
      <c r="L99" s="1">
        <v>0.83044050000000003</v>
      </c>
      <c r="M99" s="120">
        <f>L99*M97</f>
        <v>23647.251508096866</v>
      </c>
    </row>
    <row r="100" spans="1:14" ht="12.75" customHeight="1" x14ac:dyDescent="0.3">
      <c r="A100" s="144"/>
      <c r="B100" s="33" t="s">
        <v>143</v>
      </c>
      <c r="C100" s="6" t="s">
        <v>109</v>
      </c>
      <c r="D100" s="6"/>
      <c r="E100" s="6"/>
      <c r="F100" s="99">
        <v>3.233355</v>
      </c>
      <c r="G100" s="99">
        <v>3.233355</v>
      </c>
      <c r="H100" s="99">
        <v>3.233355</v>
      </c>
      <c r="I100" s="39"/>
    </row>
    <row r="101" spans="1:14" ht="12.75" customHeight="1" x14ac:dyDescent="0.3">
      <c r="A101" s="144"/>
      <c r="B101" s="31" t="s">
        <v>144</v>
      </c>
      <c r="C101" s="10" t="s">
        <v>109</v>
      </c>
      <c r="D101" s="10"/>
      <c r="E101" s="10"/>
      <c r="F101" s="102">
        <v>0.3835673</v>
      </c>
      <c r="G101" s="102">
        <v>0.3835673</v>
      </c>
      <c r="H101" s="102">
        <v>0.3835673</v>
      </c>
      <c r="I101" s="41"/>
    </row>
    <row r="102" spans="1:14" ht="12.75" customHeight="1" x14ac:dyDescent="0.3">
      <c r="A102" s="144"/>
      <c r="B102" s="8" t="s">
        <v>39</v>
      </c>
      <c r="C102" s="8" t="s">
        <v>7</v>
      </c>
      <c r="D102" s="8"/>
      <c r="E102" s="8"/>
      <c r="F102" s="96">
        <f>Input_FJ!F102/Input_FJ_div!$A$1</f>
        <v>22.36561</v>
      </c>
      <c r="G102" s="96">
        <f>Input_FJ!G102/Input_FJ_div!$A$1</f>
        <v>22.36561</v>
      </c>
      <c r="H102" s="96">
        <f>Input_FJ!H102/Input_FJ_div!$A$1</f>
        <v>22.36561</v>
      </c>
      <c r="I102" s="96">
        <f>Input_FJ!I102/Input_FJ_div!$A$1</f>
        <v>0</v>
      </c>
      <c r="J102" s="127"/>
      <c r="K102" s="127"/>
      <c r="L102" s="132">
        <v>4693.0910000000003</v>
      </c>
      <c r="M102" s="132">
        <v>4275</v>
      </c>
      <c r="N102" s="132">
        <v>2901.4740000000002</v>
      </c>
    </row>
    <row r="103" spans="1:14" ht="12.75" customHeight="1" x14ac:dyDescent="0.3">
      <c r="A103" s="144"/>
      <c r="B103" s="8" t="s">
        <v>40</v>
      </c>
      <c r="C103" s="8" t="s">
        <v>7</v>
      </c>
      <c r="D103" s="8" t="s">
        <v>5</v>
      </c>
      <c r="E103" s="8"/>
      <c r="F103" s="30"/>
      <c r="G103" s="30"/>
      <c r="H103" s="30"/>
      <c r="I103" s="40"/>
    </row>
    <row r="104" spans="1:14" ht="12.75" customHeight="1" x14ac:dyDescent="0.3">
      <c r="A104" s="144"/>
      <c r="B104" s="8" t="s">
        <v>40</v>
      </c>
      <c r="C104" s="8" t="s">
        <v>7</v>
      </c>
      <c r="D104" s="8" t="s">
        <v>6</v>
      </c>
      <c r="E104" s="8"/>
      <c r="F104" s="30"/>
      <c r="G104" s="30"/>
      <c r="H104" s="30"/>
      <c r="I104" s="40"/>
    </row>
    <row r="105" spans="1:14" ht="12.75" customHeight="1" x14ac:dyDescent="0.3">
      <c r="A105" s="144"/>
      <c r="B105" s="8" t="s">
        <v>40</v>
      </c>
      <c r="C105" s="8" t="s">
        <v>7</v>
      </c>
      <c r="D105" s="8" t="s">
        <v>109</v>
      </c>
      <c r="E105" s="8"/>
      <c r="F105" s="30"/>
      <c r="G105" s="30"/>
      <c r="H105" s="30"/>
      <c r="I105" s="40"/>
    </row>
    <row r="106" spans="1:14" ht="12.75" customHeight="1" x14ac:dyDescent="0.3">
      <c r="A106" s="144"/>
      <c r="B106" s="8" t="s">
        <v>40</v>
      </c>
      <c r="C106" s="8" t="s">
        <v>7</v>
      </c>
      <c r="D106" s="8" t="s">
        <v>7</v>
      </c>
      <c r="E106" s="8"/>
      <c r="F106" s="30"/>
      <c r="G106" s="30"/>
      <c r="H106" s="30"/>
      <c r="I106" s="40"/>
    </row>
    <row r="107" spans="1:14" s="120" customFormat="1" ht="12.75" customHeight="1" x14ac:dyDescent="0.3">
      <c r="A107" s="144"/>
      <c r="B107" s="87" t="s">
        <v>40</v>
      </c>
      <c r="C107" s="87" t="s">
        <v>7</v>
      </c>
      <c r="D107" s="87" t="s">
        <v>152</v>
      </c>
      <c r="E107" s="87"/>
      <c r="F107" s="118"/>
      <c r="G107" s="118"/>
      <c r="H107" s="118"/>
      <c r="I107" s="121"/>
    </row>
    <row r="108" spans="1:14" ht="12.75" customHeight="1" x14ac:dyDescent="0.3">
      <c r="A108" s="144"/>
      <c r="B108" s="8" t="s">
        <v>40</v>
      </c>
      <c r="C108" s="8" t="s">
        <v>7</v>
      </c>
      <c r="D108" s="8" t="s">
        <v>8</v>
      </c>
      <c r="E108" s="8"/>
      <c r="F108" s="30"/>
      <c r="G108" s="30"/>
      <c r="H108" s="30"/>
      <c r="I108" s="40"/>
      <c r="K108" s="139" t="s">
        <v>190</v>
      </c>
      <c r="L108" s="139"/>
      <c r="M108" s="139"/>
    </row>
    <row r="109" spans="1:14" ht="12.75" customHeight="1" x14ac:dyDescent="0.3">
      <c r="A109" s="144"/>
      <c r="B109" s="8" t="s">
        <v>40</v>
      </c>
      <c r="C109" s="8" t="s">
        <v>7</v>
      </c>
      <c r="D109" s="8" t="s">
        <v>10</v>
      </c>
      <c r="E109" s="8"/>
      <c r="F109" s="1">
        <v>3.5714299999999997E-2</v>
      </c>
      <c r="G109" s="1">
        <v>3.5714299999999997E-2</v>
      </c>
      <c r="H109" s="1">
        <v>0.1334833</v>
      </c>
      <c r="I109" s="40"/>
      <c r="K109" s="1">
        <v>0.56017973110927877</v>
      </c>
      <c r="L109" s="1" t="s">
        <v>187</v>
      </c>
      <c r="M109" s="1" t="s">
        <v>188</v>
      </c>
    </row>
    <row r="110" spans="1:14" ht="12.75" customHeight="1" x14ac:dyDescent="0.3">
      <c r="A110" s="144"/>
      <c r="B110" s="33" t="s">
        <v>41</v>
      </c>
      <c r="C110" s="6" t="s">
        <v>7</v>
      </c>
      <c r="D110" s="6"/>
      <c r="E110" s="6" t="s">
        <v>2</v>
      </c>
      <c r="F110" s="99">
        <v>0.52901920000000002</v>
      </c>
      <c r="G110" s="99">
        <v>0.52901920000000002</v>
      </c>
      <c r="H110" s="99">
        <v>0.52901920000000002</v>
      </c>
      <c r="I110" s="39"/>
      <c r="K110" s="1">
        <v>0.10942982352187373</v>
      </c>
      <c r="L110" s="1" t="s">
        <v>187</v>
      </c>
      <c r="M110" s="1" t="s">
        <v>189</v>
      </c>
    </row>
    <row r="111" spans="1:14" ht="12.75" customHeight="1" x14ac:dyDescent="0.3">
      <c r="A111" s="144"/>
      <c r="B111" s="34" t="s">
        <v>41</v>
      </c>
      <c r="C111" s="8" t="s">
        <v>7</v>
      </c>
      <c r="D111" s="8"/>
      <c r="E111" s="8" t="s">
        <v>3</v>
      </c>
      <c r="F111" s="96">
        <v>0.2161082</v>
      </c>
      <c r="G111" s="96">
        <v>0.2161082</v>
      </c>
      <c r="H111" s="96">
        <v>0.2161082</v>
      </c>
      <c r="I111" s="40"/>
      <c r="K111" s="1">
        <v>0.33039044536884743</v>
      </c>
      <c r="L111" s="1" t="s">
        <v>187</v>
      </c>
      <c r="M111" s="1" t="s">
        <v>151</v>
      </c>
    </row>
    <row r="112" spans="1:14" ht="12.75" customHeight="1" x14ac:dyDescent="0.3">
      <c r="A112" s="144"/>
      <c r="B112" s="31" t="s">
        <v>41</v>
      </c>
      <c r="C112" s="10" t="s">
        <v>7</v>
      </c>
      <c r="D112" s="10"/>
      <c r="E112" s="10" t="s">
        <v>4</v>
      </c>
      <c r="F112" s="102">
        <v>0.2548726</v>
      </c>
      <c r="G112" s="102">
        <v>0.2548726</v>
      </c>
      <c r="H112" s="102">
        <v>0.2548726</v>
      </c>
      <c r="I112" s="41"/>
    </row>
    <row r="113" spans="1:16" ht="12.75" customHeight="1" x14ac:dyDescent="0.3">
      <c r="A113" s="144"/>
      <c r="B113" s="34" t="s">
        <v>42</v>
      </c>
      <c r="C113" s="8" t="s">
        <v>7</v>
      </c>
      <c r="D113" s="8"/>
      <c r="E113" s="8" t="s">
        <v>2</v>
      </c>
      <c r="F113" s="96">
        <v>4.8973200000000001E-2</v>
      </c>
      <c r="G113" s="96">
        <v>4.8973200000000001E-2</v>
      </c>
      <c r="H113" s="96">
        <v>4.8973200000000001E-2</v>
      </c>
      <c r="I113" s="40"/>
      <c r="K113" s="139" t="s">
        <v>190</v>
      </c>
      <c r="L113" s="139"/>
      <c r="M113" s="139"/>
      <c r="N113" s="1" t="s">
        <v>194</v>
      </c>
    </row>
    <row r="114" spans="1:16" ht="12.75" customHeight="1" x14ac:dyDescent="0.3">
      <c r="A114" s="144"/>
      <c r="B114" s="34" t="s">
        <v>42</v>
      </c>
      <c r="C114" s="8" t="s">
        <v>7</v>
      </c>
      <c r="D114" s="8"/>
      <c r="E114" s="8" t="s">
        <v>3</v>
      </c>
      <c r="F114" s="96">
        <v>6.5085599999999993E-2</v>
      </c>
      <c r="G114" s="96">
        <v>6.5085599999999993E-2</v>
      </c>
      <c r="H114" s="96">
        <v>6.5085599999999993E-2</v>
      </c>
      <c r="I114" s="40"/>
      <c r="K114" s="122">
        <v>0.60152671755725196</v>
      </c>
      <c r="L114" s="122" t="s">
        <v>187</v>
      </c>
      <c r="M114" s="122" t="s">
        <v>188</v>
      </c>
    </row>
    <row r="115" spans="1:16" ht="12.75" customHeight="1" x14ac:dyDescent="0.3">
      <c r="A115" s="144"/>
      <c r="B115" s="31" t="s">
        <v>42</v>
      </c>
      <c r="C115" s="10" t="s">
        <v>7</v>
      </c>
      <c r="D115" s="10"/>
      <c r="E115" s="10" t="s">
        <v>4</v>
      </c>
      <c r="F115" s="102">
        <v>7.7113200000000007E-2</v>
      </c>
      <c r="G115" s="102">
        <v>7.7113200000000007E-2</v>
      </c>
      <c r="H115" s="102">
        <v>7.7113200000000007E-2</v>
      </c>
      <c r="I115" s="41"/>
      <c r="K115" s="122">
        <v>0.11450381679389313</v>
      </c>
      <c r="L115" s="122" t="s">
        <v>187</v>
      </c>
      <c r="M115" s="122" t="s">
        <v>189</v>
      </c>
    </row>
    <row r="116" spans="1:16" ht="12.75" customHeight="1" x14ac:dyDescent="0.3">
      <c r="A116" s="144"/>
      <c r="B116" s="33" t="s">
        <v>143</v>
      </c>
      <c r="C116" s="6" t="s">
        <v>7</v>
      </c>
      <c r="D116" s="6"/>
      <c r="E116" s="6"/>
      <c r="F116" s="99">
        <v>3.4802960000000001</v>
      </c>
      <c r="G116" s="99">
        <v>3.4802960000000001</v>
      </c>
      <c r="H116" s="99">
        <v>3.4802960000000001</v>
      </c>
      <c r="I116" s="39"/>
      <c r="K116" s="122">
        <v>0.28396946564885495</v>
      </c>
      <c r="L116" s="122" t="s">
        <v>187</v>
      </c>
      <c r="M116" s="122" t="s">
        <v>151</v>
      </c>
    </row>
    <row r="117" spans="1:16" ht="12.75" customHeight="1" x14ac:dyDescent="0.3">
      <c r="A117" s="144"/>
      <c r="B117" s="34" t="s">
        <v>144</v>
      </c>
      <c r="C117" s="8" t="s">
        <v>7</v>
      </c>
      <c r="D117" s="8"/>
      <c r="E117" s="8"/>
      <c r="F117" s="96">
        <v>0.49294660000000001</v>
      </c>
      <c r="G117" s="96">
        <v>0.49294660000000001</v>
      </c>
      <c r="H117" s="96">
        <v>0.49294660000000001</v>
      </c>
      <c r="I117" s="40"/>
    </row>
    <row r="118" spans="1:16" ht="12.75" customHeight="1" x14ac:dyDescent="0.3">
      <c r="A118" s="144"/>
      <c r="B118" s="33" t="s">
        <v>39</v>
      </c>
      <c r="C118" s="6" t="s">
        <v>8</v>
      </c>
      <c r="D118" s="6"/>
      <c r="E118" s="6"/>
      <c r="F118" s="128">
        <f>$I$7*$I$13*K114</f>
        <v>2.016006307853023</v>
      </c>
      <c r="G118" s="128">
        <f>$I$7*$I$13*K115</f>
        <v>0.38375754591110839</v>
      </c>
      <c r="H118" s="128">
        <f>$I$7*$I$13*K116</f>
        <v>0.95171871385954876</v>
      </c>
      <c r="I118" s="76">
        <v>0</v>
      </c>
      <c r="K118" s="1" t="s">
        <v>40</v>
      </c>
      <c r="L118" s="1" t="s">
        <v>145</v>
      </c>
      <c r="M118" s="1" t="s">
        <v>149</v>
      </c>
      <c r="O118" s="1" t="s">
        <v>146</v>
      </c>
      <c r="P118" s="1" t="s">
        <v>145</v>
      </c>
    </row>
    <row r="119" spans="1:16" ht="12.75" customHeight="1" x14ac:dyDescent="0.3">
      <c r="A119" s="144"/>
      <c r="B119" s="34" t="s">
        <v>40</v>
      </c>
      <c r="C119" s="8" t="s">
        <v>8</v>
      </c>
      <c r="D119" s="8" t="s">
        <v>5</v>
      </c>
      <c r="E119" s="8"/>
      <c r="F119" s="123">
        <v>4.3671599999999998E-2</v>
      </c>
      <c r="G119" s="123">
        <v>4.3671599999999998E-2</v>
      </c>
      <c r="H119" s="123">
        <v>4.3671599999999998E-2</v>
      </c>
      <c r="I119" s="40"/>
      <c r="K119" s="1">
        <v>0.1206834</v>
      </c>
      <c r="L119" s="1">
        <v>0.20287949999999999</v>
      </c>
      <c r="M119" s="1">
        <f>K119*$L$119</f>
        <v>2.4484187850299998E-2</v>
      </c>
      <c r="N119" s="1" t="s">
        <v>147</v>
      </c>
      <c r="O119" s="1">
        <f>1-O120</f>
        <v>0.56117250000000007</v>
      </c>
      <c r="P119" s="1">
        <f>1-L119</f>
        <v>0.79712050000000001</v>
      </c>
    </row>
    <row r="120" spans="1:16" ht="12.75" customHeight="1" x14ac:dyDescent="0.3">
      <c r="A120" s="144"/>
      <c r="B120" s="34" t="s">
        <v>40</v>
      </c>
      <c r="C120" s="8" t="s">
        <v>8</v>
      </c>
      <c r="D120" s="8" t="s">
        <v>6</v>
      </c>
      <c r="E120" s="8"/>
      <c r="F120" s="123">
        <v>4.5624999999999999E-2</v>
      </c>
      <c r="G120" s="123">
        <v>4.5624999999999999E-2</v>
      </c>
      <c r="H120" s="123">
        <v>4.5624999999999999E-2</v>
      </c>
      <c r="I120" s="40"/>
      <c r="K120" s="1">
        <v>0.10138079999999999</v>
      </c>
      <c r="M120" s="1">
        <f t="shared" ref="M120:M125" si="1">K120*$L$119</f>
        <v>2.0568086013599999E-2</v>
      </c>
      <c r="N120" s="1" t="s">
        <v>148</v>
      </c>
      <c r="O120" s="1">
        <v>0.43882749999999998</v>
      </c>
    </row>
    <row r="121" spans="1:16" ht="12.75" customHeight="1" x14ac:dyDescent="0.3">
      <c r="A121" s="144"/>
      <c r="B121" s="34" t="s">
        <v>40</v>
      </c>
      <c r="C121" s="8" t="s">
        <v>8</v>
      </c>
      <c r="D121" s="8" t="s">
        <v>109</v>
      </c>
      <c r="E121" s="8"/>
      <c r="F121" s="123">
        <v>6.6840899999999995E-2</v>
      </c>
      <c r="G121" s="123">
        <v>6.6840899999999995E-2</v>
      </c>
      <c r="H121" s="123">
        <v>6.6840899999999995E-2</v>
      </c>
      <c r="I121" s="40"/>
      <c r="K121" s="1">
        <v>0.25646010000000002</v>
      </c>
      <c r="M121" s="1">
        <f t="shared" si="1"/>
        <v>5.2030496857950005E-2</v>
      </c>
    </row>
    <row r="122" spans="1:16" ht="12.75" customHeight="1" x14ac:dyDescent="0.3">
      <c r="A122" s="144"/>
      <c r="B122" s="34" t="s">
        <v>40</v>
      </c>
      <c r="C122" s="8" t="s">
        <v>8</v>
      </c>
      <c r="D122" s="8" t="s">
        <v>7</v>
      </c>
      <c r="E122" s="8"/>
      <c r="F122" s="123">
        <v>0.40670499999999998</v>
      </c>
      <c r="G122" s="123">
        <v>0.40670499999999998</v>
      </c>
      <c r="H122" s="123">
        <v>0.40670499999999998</v>
      </c>
      <c r="I122" s="40"/>
      <c r="K122" s="1">
        <v>0.48030869999999998</v>
      </c>
      <c r="M122" s="1">
        <f t="shared" si="1"/>
        <v>9.7444788901649995E-2</v>
      </c>
    </row>
    <row r="123" spans="1:16" s="120" customFormat="1" ht="12.75" customHeight="1" x14ac:dyDescent="0.3">
      <c r="A123" s="144"/>
      <c r="B123" s="117" t="s">
        <v>40</v>
      </c>
      <c r="C123" s="87" t="s">
        <v>8</v>
      </c>
      <c r="D123" s="87" t="s">
        <v>152</v>
      </c>
      <c r="E123" s="87"/>
      <c r="F123" s="123">
        <v>1.5533E-2</v>
      </c>
      <c r="G123" s="123">
        <v>1.5533E-2</v>
      </c>
      <c r="H123" s="123">
        <v>1.5533E-2</v>
      </c>
      <c r="I123" s="121"/>
    </row>
    <row r="124" spans="1:16" ht="12.75" customHeight="1" x14ac:dyDescent="0.3">
      <c r="A124" s="144"/>
      <c r="B124" s="34" t="s">
        <v>40</v>
      </c>
      <c r="C124" s="8" t="s">
        <v>8</v>
      </c>
      <c r="D124" s="8" t="s">
        <v>8</v>
      </c>
      <c r="E124" s="8"/>
      <c r="F124" s="124">
        <v>0</v>
      </c>
      <c r="G124" s="124">
        <v>0</v>
      </c>
      <c r="H124" s="124">
        <v>0</v>
      </c>
      <c r="I124" s="40"/>
    </row>
    <row r="125" spans="1:16" ht="12.75" customHeight="1" x14ac:dyDescent="0.3">
      <c r="A125" s="144"/>
      <c r="B125" s="31" t="s">
        <v>40</v>
      </c>
      <c r="C125" s="10" t="s">
        <v>8</v>
      </c>
      <c r="D125" s="10" t="s">
        <v>10</v>
      </c>
      <c r="E125" s="10"/>
      <c r="F125" s="125">
        <v>0.17486959999999999</v>
      </c>
      <c r="G125" s="125">
        <v>0.17486959999999999</v>
      </c>
      <c r="H125" s="125">
        <v>0.17486959999999999</v>
      </c>
      <c r="I125" s="41"/>
      <c r="K125" s="1">
        <v>0.16043840000000001</v>
      </c>
      <c r="M125" s="1">
        <f t="shared" si="1"/>
        <v>3.2549662372799999E-2</v>
      </c>
    </row>
    <row r="126" spans="1:16" ht="12.75" customHeight="1" x14ac:dyDescent="0.3">
      <c r="A126" s="144"/>
      <c r="B126" s="33" t="s">
        <v>41</v>
      </c>
      <c r="C126" s="6" t="s">
        <v>8</v>
      </c>
      <c r="D126" s="6"/>
      <c r="E126" s="6" t="s">
        <v>2</v>
      </c>
      <c r="F126" s="89">
        <v>0.69842079999999995</v>
      </c>
      <c r="G126" s="89">
        <v>0.69842079999999995</v>
      </c>
      <c r="H126" s="89">
        <v>0.69842079999999995</v>
      </c>
      <c r="I126" s="39"/>
    </row>
    <row r="127" spans="1:16" ht="12.75" customHeight="1" x14ac:dyDescent="0.3">
      <c r="A127" s="144"/>
      <c r="B127" s="34" t="s">
        <v>41</v>
      </c>
      <c r="C127" s="8" t="s">
        <v>8</v>
      </c>
      <c r="D127" s="8"/>
      <c r="E127" s="8" t="s">
        <v>3</v>
      </c>
      <c r="F127" s="90">
        <v>0.30157919999999999</v>
      </c>
      <c r="G127" s="90">
        <v>0.30157919999999999</v>
      </c>
      <c r="H127" s="90">
        <v>0.30157919999999999</v>
      </c>
      <c r="I127" s="40"/>
    </row>
    <row r="128" spans="1:16" ht="12.75" customHeight="1" x14ac:dyDescent="0.3">
      <c r="A128" s="144"/>
      <c r="B128" s="34" t="s">
        <v>42</v>
      </c>
      <c r="C128" s="8" t="s">
        <v>8</v>
      </c>
      <c r="D128" s="8"/>
      <c r="E128" s="8" t="s">
        <v>2</v>
      </c>
      <c r="F128" s="129">
        <v>0</v>
      </c>
      <c r="G128" s="129">
        <v>0</v>
      </c>
      <c r="H128" s="129">
        <v>0</v>
      </c>
      <c r="I128" s="40"/>
    </row>
    <row r="129" spans="1:9" ht="12.75" customHeight="1" x14ac:dyDescent="0.3">
      <c r="A129" s="144"/>
      <c r="B129" s="34" t="s">
        <v>42</v>
      </c>
      <c r="C129" s="8" t="s">
        <v>8</v>
      </c>
      <c r="D129" s="8"/>
      <c r="E129" s="8" t="s">
        <v>3</v>
      </c>
      <c r="F129" s="129">
        <v>0</v>
      </c>
      <c r="G129" s="129">
        <v>0</v>
      </c>
      <c r="H129" s="129">
        <v>0</v>
      </c>
      <c r="I129" s="40"/>
    </row>
    <row r="130" spans="1:9" ht="12.75" customHeight="1" x14ac:dyDescent="0.3">
      <c r="A130" s="144"/>
      <c r="B130" s="33" t="s">
        <v>143</v>
      </c>
      <c r="C130" s="6" t="s">
        <v>8</v>
      </c>
      <c r="D130" s="6"/>
      <c r="E130" s="6"/>
      <c r="F130" s="89">
        <v>0</v>
      </c>
      <c r="G130" s="89">
        <v>0</v>
      </c>
      <c r="H130" s="89">
        <v>0</v>
      </c>
      <c r="I130" s="39"/>
    </row>
    <row r="131" spans="1:9" ht="12.75" customHeight="1" thickBot="1" x14ac:dyDescent="0.35">
      <c r="A131" s="149"/>
      <c r="B131" s="43" t="s">
        <v>144</v>
      </c>
      <c r="C131" s="44" t="s">
        <v>8</v>
      </c>
      <c r="D131" s="44"/>
      <c r="E131" s="44"/>
      <c r="F131" s="92">
        <v>0</v>
      </c>
      <c r="G131" s="92">
        <v>0</v>
      </c>
      <c r="H131" s="92">
        <v>0</v>
      </c>
      <c r="I131" s="46"/>
    </row>
    <row r="132" spans="1:9" x14ac:dyDescent="0.3">
      <c r="A132" s="143" t="s">
        <v>53</v>
      </c>
      <c r="B132" s="50" t="s">
        <v>45</v>
      </c>
      <c r="C132" s="47"/>
      <c r="D132" s="47" t="s">
        <v>1</v>
      </c>
      <c r="E132" s="47"/>
      <c r="F132" s="48"/>
      <c r="G132" s="48"/>
      <c r="H132" s="48"/>
      <c r="I132" s="49"/>
    </row>
    <row r="133" spans="1:9" x14ac:dyDescent="0.3">
      <c r="A133" s="144"/>
      <c r="B133" s="34" t="s">
        <v>45</v>
      </c>
      <c r="C133" s="8"/>
      <c r="D133" s="8" t="s">
        <v>2</v>
      </c>
      <c r="E133" s="8"/>
      <c r="F133" s="30"/>
      <c r="G133" s="30"/>
      <c r="H133" s="30" t="s">
        <v>110</v>
      </c>
      <c r="I133" s="40"/>
    </row>
    <row r="134" spans="1:9" x14ac:dyDescent="0.3">
      <c r="A134" s="144"/>
      <c r="B134" s="31" t="s">
        <v>45</v>
      </c>
      <c r="C134" s="10"/>
      <c r="D134" s="10" t="s">
        <v>3</v>
      </c>
      <c r="E134" s="10"/>
      <c r="F134" s="32"/>
      <c r="G134" s="32"/>
      <c r="H134" s="32"/>
      <c r="I134" s="41"/>
    </row>
    <row r="135" spans="1:9" x14ac:dyDescent="0.3">
      <c r="A135" s="144"/>
      <c r="B135" s="8" t="s">
        <v>142</v>
      </c>
      <c r="C135" s="8"/>
      <c r="D135" s="8"/>
      <c r="E135" s="8"/>
      <c r="F135" s="80">
        <v>0.49</v>
      </c>
      <c r="G135" s="80">
        <v>0.49</v>
      </c>
      <c r="H135" s="80">
        <v>0.51</v>
      </c>
      <c r="I135" s="40"/>
    </row>
    <row r="136" spans="1:9" x14ac:dyDescent="0.3">
      <c r="A136" s="144"/>
      <c r="B136" s="8" t="s">
        <v>47</v>
      </c>
      <c r="C136" s="8"/>
      <c r="D136" s="8" t="s">
        <v>2</v>
      </c>
      <c r="E136" s="8"/>
      <c r="F136" s="30"/>
      <c r="G136" s="30"/>
      <c r="H136" s="30"/>
      <c r="I136" s="40"/>
    </row>
    <row r="137" spans="1:9" x14ac:dyDescent="0.3">
      <c r="A137" s="144"/>
      <c r="B137" s="8" t="s">
        <v>48</v>
      </c>
      <c r="C137" s="8"/>
      <c r="D137" s="8" t="s">
        <v>2</v>
      </c>
      <c r="E137" s="8"/>
      <c r="F137" s="30"/>
      <c r="G137" s="30"/>
      <c r="H137" s="30"/>
      <c r="I137" s="40"/>
    </row>
    <row r="138" spans="1:9" ht="13.5" thickBot="1" x14ac:dyDescent="0.35">
      <c r="A138" s="144"/>
      <c r="B138" s="34" t="s">
        <v>49</v>
      </c>
      <c r="C138" s="8"/>
      <c r="D138" s="8" t="s">
        <v>2</v>
      </c>
      <c r="E138" s="8"/>
      <c r="F138" s="30"/>
      <c r="G138" s="30"/>
      <c r="H138" s="30"/>
      <c r="I138" s="40"/>
    </row>
    <row r="139" spans="1:9" ht="14.25" customHeight="1" x14ac:dyDescent="0.3">
      <c r="A139" s="140" t="s">
        <v>54</v>
      </c>
      <c r="B139" s="50" t="s">
        <v>136</v>
      </c>
      <c r="C139" s="47"/>
      <c r="D139" s="47"/>
      <c r="E139" s="47"/>
      <c r="F139" s="48"/>
      <c r="G139" s="48"/>
      <c r="H139" s="48"/>
      <c r="I139" s="71"/>
    </row>
    <row r="140" spans="1:9" ht="14.25" customHeight="1" x14ac:dyDescent="0.3">
      <c r="A140" s="141"/>
      <c r="B140" s="34" t="s">
        <v>138</v>
      </c>
      <c r="C140" s="8"/>
      <c r="D140" s="8"/>
      <c r="E140" s="8"/>
      <c r="F140" s="30"/>
      <c r="G140" s="30"/>
      <c r="H140" s="30"/>
      <c r="I140" s="72"/>
    </row>
    <row r="141" spans="1:9" ht="14.25" customHeight="1" x14ac:dyDescent="0.3">
      <c r="A141" s="141"/>
      <c r="B141" s="34" t="s">
        <v>137</v>
      </c>
      <c r="C141" s="8"/>
      <c r="D141" s="8"/>
      <c r="E141" s="8"/>
      <c r="F141" s="30"/>
      <c r="G141" s="30"/>
      <c r="H141" s="30"/>
      <c r="I141" s="72"/>
    </row>
    <row r="142" spans="1:9" ht="14.25" customHeight="1" x14ac:dyDescent="0.3">
      <c r="A142" s="141"/>
      <c r="B142" s="34" t="s">
        <v>140</v>
      </c>
      <c r="C142" s="8" t="s">
        <v>141</v>
      </c>
      <c r="D142" s="8"/>
      <c r="E142" s="8"/>
      <c r="F142" s="30"/>
      <c r="G142" s="30"/>
      <c r="H142" s="30"/>
      <c r="I142" s="72"/>
    </row>
    <row r="143" spans="1:9" ht="12.75" customHeight="1" x14ac:dyDescent="0.3">
      <c r="A143" s="141"/>
      <c r="B143" s="34" t="s">
        <v>50</v>
      </c>
      <c r="C143" s="8" t="s">
        <v>7</v>
      </c>
      <c r="D143" s="8"/>
      <c r="E143" s="8"/>
      <c r="F143" s="30"/>
      <c r="G143" s="30"/>
      <c r="H143" s="30"/>
      <c r="I143" s="72"/>
    </row>
    <row r="144" spans="1:9" ht="12.75" customHeight="1" x14ac:dyDescent="0.3">
      <c r="A144" s="141"/>
      <c r="B144" s="34" t="s">
        <v>51</v>
      </c>
      <c r="C144" s="8" t="s">
        <v>7</v>
      </c>
      <c r="D144" s="8"/>
      <c r="E144" s="8"/>
      <c r="F144" s="30"/>
      <c r="G144" s="30"/>
      <c r="H144" s="30"/>
      <c r="I144" s="72"/>
    </row>
    <row r="145" spans="1:9" ht="12.75" customHeight="1" x14ac:dyDescent="0.3">
      <c r="A145" s="141"/>
      <c r="B145" s="34" t="s">
        <v>50</v>
      </c>
      <c r="C145" s="8" t="s">
        <v>7</v>
      </c>
      <c r="D145" s="8"/>
      <c r="E145" s="8"/>
      <c r="F145" s="30"/>
      <c r="G145" s="30"/>
      <c r="H145" s="30"/>
      <c r="I145" s="72"/>
    </row>
    <row r="146" spans="1:9" ht="12.75" customHeight="1" thickBot="1" x14ac:dyDescent="0.35">
      <c r="A146" s="142"/>
      <c r="B146" s="43" t="s">
        <v>51</v>
      </c>
      <c r="C146" s="44" t="s">
        <v>7</v>
      </c>
      <c r="D146" s="44"/>
      <c r="E146" s="44"/>
      <c r="F146" s="45"/>
      <c r="G146" s="45"/>
      <c r="H146" s="45"/>
      <c r="I146" s="73"/>
    </row>
  </sheetData>
  <mergeCells count="7">
    <mergeCell ref="A139:A146"/>
    <mergeCell ref="A3:A7"/>
    <mergeCell ref="A8:A33"/>
    <mergeCell ref="A34:A131"/>
    <mergeCell ref="K108:M108"/>
    <mergeCell ref="K113:M113"/>
    <mergeCell ref="A132:A13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F6:J47"/>
  <sheetViews>
    <sheetView topLeftCell="A25" workbookViewId="0">
      <selection activeCell="H15" sqref="H15"/>
    </sheetView>
  </sheetViews>
  <sheetFormatPr defaultColWidth="8.81640625" defaultRowHeight="14.5" x14ac:dyDescent="0.35"/>
  <cols>
    <col min="8" max="8" width="21" customWidth="1"/>
    <col min="9" max="9" width="21.7265625" customWidth="1"/>
  </cols>
  <sheetData>
    <row r="6" spans="7:9" x14ac:dyDescent="0.35">
      <c r="H6" s="150" t="s">
        <v>111</v>
      </c>
      <c r="I6" s="150"/>
    </row>
    <row r="7" spans="7:9" x14ac:dyDescent="0.35">
      <c r="H7" s="150" t="s">
        <v>119</v>
      </c>
      <c r="I7" s="150"/>
    </row>
    <row r="8" spans="7:9" x14ac:dyDescent="0.35">
      <c r="H8" s="53" t="s">
        <v>114</v>
      </c>
      <c r="I8" s="53" t="s">
        <v>115</v>
      </c>
    </row>
    <row r="9" spans="7:9" x14ac:dyDescent="0.35">
      <c r="G9" s="54" t="s">
        <v>5</v>
      </c>
      <c r="H9" s="55">
        <v>89.636359999999996</v>
      </c>
      <c r="I9" s="56">
        <v>51.724490000000003</v>
      </c>
    </row>
    <row r="10" spans="7:9" x14ac:dyDescent="0.35">
      <c r="G10" s="57" t="s">
        <v>113</v>
      </c>
      <c r="H10" s="58">
        <v>31.631150000000002</v>
      </c>
      <c r="I10" s="59">
        <v>18.38776</v>
      </c>
    </row>
    <row r="11" spans="7:9" x14ac:dyDescent="0.35">
      <c r="G11" s="57" t="s">
        <v>112</v>
      </c>
      <c r="H11" s="58">
        <v>443.00850000000003</v>
      </c>
      <c r="I11" s="59">
        <v>407.67</v>
      </c>
    </row>
    <row r="12" spans="7:9" x14ac:dyDescent="0.35">
      <c r="G12" s="60" t="s">
        <v>109</v>
      </c>
      <c r="H12" s="61">
        <v>336.59500000000003</v>
      </c>
      <c r="I12" s="62">
        <v>242.5361</v>
      </c>
    </row>
    <row r="13" spans="7:9" x14ac:dyDescent="0.35">
      <c r="H13" s="150" t="s">
        <v>120</v>
      </c>
      <c r="I13" s="150"/>
    </row>
    <row r="14" spans="7:9" x14ac:dyDescent="0.35">
      <c r="H14" s="53" t="s">
        <v>114</v>
      </c>
      <c r="I14" s="53" t="s">
        <v>115</v>
      </c>
    </row>
    <row r="15" spans="7:9" x14ac:dyDescent="0.35">
      <c r="G15" s="54" t="s">
        <v>5</v>
      </c>
      <c r="H15" s="55">
        <v>22.63158</v>
      </c>
      <c r="I15" s="56">
        <v>2.9113920000000002</v>
      </c>
    </row>
    <row r="16" spans="7:9" x14ac:dyDescent="0.35">
      <c r="G16" s="57" t="s">
        <v>113</v>
      </c>
      <c r="H16" s="58">
        <v>18.035710000000002</v>
      </c>
      <c r="I16" s="59">
        <v>0</v>
      </c>
    </row>
    <row r="17" spans="6:10" x14ac:dyDescent="0.35">
      <c r="G17" s="57" t="s">
        <v>112</v>
      </c>
      <c r="H17" s="58">
        <v>957.71929999999998</v>
      </c>
      <c r="I17" s="59">
        <v>449.98750000000001</v>
      </c>
    </row>
    <row r="18" spans="6:10" x14ac:dyDescent="0.35">
      <c r="G18" s="60" t="s">
        <v>109</v>
      </c>
      <c r="H18" s="61">
        <v>94.017240000000001</v>
      </c>
      <c r="I18" s="62">
        <v>362.96199999999999</v>
      </c>
    </row>
    <row r="20" spans="6:10" x14ac:dyDescent="0.35">
      <c r="F20" s="151" t="s">
        <v>116</v>
      </c>
      <c r="G20" s="55" t="s">
        <v>112</v>
      </c>
      <c r="H20" s="55">
        <v>3504.1109999999999</v>
      </c>
      <c r="I20" s="56">
        <v>2864.7469999999998</v>
      </c>
    </row>
    <row r="21" spans="6:10" x14ac:dyDescent="0.35">
      <c r="F21" s="152"/>
      <c r="G21" s="58" t="s">
        <v>109</v>
      </c>
      <c r="H21" s="58">
        <v>2851.3040000000001</v>
      </c>
      <c r="I21" s="59">
        <v>1468.684</v>
      </c>
    </row>
    <row r="22" spans="6:10" x14ac:dyDescent="0.35">
      <c r="F22" s="152" t="s">
        <v>117</v>
      </c>
      <c r="G22" s="58" t="s">
        <v>112</v>
      </c>
      <c r="H22" s="58">
        <v>7271.7389999999996</v>
      </c>
      <c r="I22" s="59">
        <v>5277.8239999999996</v>
      </c>
    </row>
    <row r="23" spans="6:10" x14ac:dyDescent="0.35">
      <c r="F23" s="153"/>
      <c r="G23" s="61" t="s">
        <v>109</v>
      </c>
      <c r="H23" s="61">
        <v>3278.1559999999999</v>
      </c>
      <c r="I23" s="62">
        <v>2104.5050000000001</v>
      </c>
    </row>
    <row r="24" spans="6:10" x14ac:dyDescent="0.35">
      <c r="F24" s="63"/>
      <c r="G24" s="58"/>
      <c r="H24" s="58"/>
      <c r="I24" s="58"/>
    </row>
    <row r="25" spans="6:10" x14ac:dyDescent="0.35">
      <c r="H25" s="150" t="s">
        <v>119</v>
      </c>
      <c r="I25" s="150"/>
      <c r="J25" t="s">
        <v>122</v>
      </c>
    </row>
    <row r="26" spans="6:10" ht="15" customHeight="1" x14ac:dyDescent="0.35">
      <c r="F26" s="156" t="s">
        <v>118</v>
      </c>
      <c r="G26" s="55" t="s">
        <v>5</v>
      </c>
      <c r="H26" s="55">
        <f>H9/$H$21</f>
        <v>3.1436970593104067E-2</v>
      </c>
      <c r="I26" s="56">
        <f>I9/$I$21</f>
        <v>3.521825661612709E-2</v>
      </c>
      <c r="J26">
        <f>AVERAGE(H26:I26)</f>
        <v>3.3327613604615579E-2</v>
      </c>
    </row>
    <row r="27" spans="6:10" x14ac:dyDescent="0.35">
      <c r="F27" s="157"/>
      <c r="G27" s="58" t="s">
        <v>113</v>
      </c>
      <c r="H27" s="58">
        <f t="shared" ref="H27:H29" si="0">H10/$H$21</f>
        <v>1.1093573326449934E-2</v>
      </c>
      <c r="I27" s="59">
        <f t="shared" ref="I27:I29" si="1">I10/$I$21</f>
        <v>1.2519888553289884E-2</v>
      </c>
      <c r="J27">
        <f t="shared" ref="J27:J47" si="2">AVERAGE(H27:I27)</f>
        <v>1.1806730939869909E-2</v>
      </c>
    </row>
    <row r="28" spans="6:10" x14ac:dyDescent="0.35">
      <c r="F28" s="157"/>
      <c r="G28" s="58" t="s">
        <v>112</v>
      </c>
      <c r="H28" s="58">
        <f t="shared" si="0"/>
        <v>0.1553704901336371</v>
      </c>
      <c r="I28" s="59">
        <f t="shared" si="1"/>
        <v>0.27757502635012027</v>
      </c>
      <c r="J28">
        <f t="shared" si="2"/>
        <v>0.21647275824187867</v>
      </c>
    </row>
    <row r="29" spans="6:10" x14ac:dyDescent="0.35">
      <c r="F29" s="157"/>
      <c r="G29" s="61" t="s">
        <v>109</v>
      </c>
      <c r="H29" s="61">
        <f t="shared" si="0"/>
        <v>0.11804949594992327</v>
      </c>
      <c r="I29" s="62">
        <f t="shared" si="1"/>
        <v>0.16513838238858733</v>
      </c>
      <c r="J29">
        <f t="shared" si="2"/>
        <v>0.14159393916925531</v>
      </c>
    </row>
    <row r="30" spans="6:10" x14ac:dyDescent="0.35">
      <c r="F30" s="157"/>
      <c r="G30" s="58"/>
      <c r="H30" s="58"/>
      <c r="I30" s="59"/>
    </row>
    <row r="31" spans="6:10" x14ac:dyDescent="0.35">
      <c r="F31" s="157"/>
      <c r="G31" s="58"/>
      <c r="H31" s="154" t="s">
        <v>112</v>
      </c>
      <c r="I31" s="155"/>
    </row>
    <row r="32" spans="6:10" ht="15" customHeight="1" x14ac:dyDescent="0.35">
      <c r="F32" s="157"/>
      <c r="G32" s="55" t="s">
        <v>5</v>
      </c>
      <c r="H32" s="55">
        <f>H15/$H$20</f>
        <v>6.4585796511583112E-3</v>
      </c>
      <c r="I32" s="56">
        <f>I15/$I$20</f>
        <v>1.0162824151661561E-3</v>
      </c>
      <c r="J32">
        <f t="shared" si="2"/>
        <v>3.7374310331622336E-3</v>
      </c>
    </row>
    <row r="33" spans="6:10" x14ac:dyDescent="0.35">
      <c r="F33" s="157"/>
      <c r="G33" s="58" t="s">
        <v>113</v>
      </c>
      <c r="H33" s="58">
        <f t="shared" ref="H33:H35" si="3">H16/$H$20</f>
        <v>5.1470144638682972E-3</v>
      </c>
      <c r="I33" s="59">
        <f t="shared" ref="I33:I35" si="4">I16/$I$20</f>
        <v>0</v>
      </c>
      <c r="J33">
        <f t="shared" si="2"/>
        <v>2.5735072319341486E-3</v>
      </c>
    </row>
    <row r="34" spans="6:10" x14ac:dyDescent="0.35">
      <c r="F34" s="157"/>
      <c r="G34" s="58" t="s">
        <v>112</v>
      </c>
      <c r="H34" s="58">
        <f t="shared" si="3"/>
        <v>0.2733130600029508</v>
      </c>
      <c r="I34" s="59">
        <f t="shared" si="4"/>
        <v>0.15707757089893104</v>
      </c>
      <c r="J34">
        <f t="shared" si="2"/>
        <v>0.21519531545094092</v>
      </c>
    </row>
    <row r="35" spans="6:10" x14ac:dyDescent="0.35">
      <c r="F35" s="158"/>
      <c r="G35" s="61" t="s">
        <v>109</v>
      </c>
      <c r="H35" s="61">
        <f t="shared" si="3"/>
        <v>2.6830554169088822E-2</v>
      </c>
      <c r="I35" s="62">
        <f t="shared" si="4"/>
        <v>0.12669949562736255</v>
      </c>
      <c r="J35">
        <f t="shared" si="2"/>
        <v>7.6765024898225689E-2</v>
      </c>
    </row>
    <row r="37" spans="6:10" x14ac:dyDescent="0.35">
      <c r="H37" s="150" t="s">
        <v>119</v>
      </c>
      <c r="I37" s="150"/>
    </row>
    <row r="38" spans="6:10" x14ac:dyDescent="0.35">
      <c r="F38" s="156" t="s">
        <v>121</v>
      </c>
      <c r="G38" s="55" t="s">
        <v>5</v>
      </c>
      <c r="H38" s="55">
        <f>H9/$H$23</f>
        <v>2.7343530936294672E-2</v>
      </c>
      <c r="I38" s="56">
        <f>I9/$I$23</f>
        <v>2.457798389645071E-2</v>
      </c>
      <c r="J38">
        <f t="shared" si="2"/>
        <v>2.5960757416372691E-2</v>
      </c>
    </row>
    <row r="39" spans="6:10" x14ac:dyDescent="0.35">
      <c r="F39" s="157"/>
      <c r="G39" s="58" t="s">
        <v>113</v>
      </c>
      <c r="H39" s="58">
        <f t="shared" ref="H39:H41" si="5">H10/$H$23</f>
        <v>9.6490679516167029E-3</v>
      </c>
      <c r="I39" s="59">
        <f t="shared" ref="I39:I41" si="6">I10/$I$23</f>
        <v>8.737332531878042E-3</v>
      </c>
      <c r="J39">
        <f t="shared" si="2"/>
        <v>9.1932002417473725E-3</v>
      </c>
    </row>
    <row r="40" spans="6:10" x14ac:dyDescent="0.35">
      <c r="F40" s="157"/>
      <c r="G40" s="58" t="s">
        <v>112</v>
      </c>
      <c r="H40" s="58">
        <f t="shared" si="5"/>
        <v>0.13513954186438962</v>
      </c>
      <c r="I40" s="59">
        <f t="shared" si="6"/>
        <v>0.19371301089804965</v>
      </c>
      <c r="J40">
        <f t="shared" si="2"/>
        <v>0.16442627638121965</v>
      </c>
    </row>
    <row r="41" spans="6:10" x14ac:dyDescent="0.35">
      <c r="F41" s="157"/>
      <c r="G41" s="61" t="s">
        <v>109</v>
      </c>
      <c r="H41" s="61">
        <f t="shared" si="5"/>
        <v>0.10267815198544548</v>
      </c>
      <c r="I41" s="62">
        <f t="shared" si="6"/>
        <v>0.115246150519956</v>
      </c>
      <c r="J41">
        <f t="shared" si="2"/>
        <v>0.10896215125270074</v>
      </c>
    </row>
    <row r="42" spans="6:10" x14ac:dyDescent="0.35">
      <c r="F42" s="157"/>
      <c r="G42" s="58"/>
      <c r="H42" s="58"/>
      <c r="I42" s="59"/>
    </row>
    <row r="43" spans="6:10" x14ac:dyDescent="0.35">
      <c r="F43" s="157"/>
      <c r="G43" s="58"/>
      <c r="H43" s="154" t="s">
        <v>112</v>
      </c>
      <c r="I43" s="155"/>
    </row>
    <row r="44" spans="6:10" x14ac:dyDescent="0.35">
      <c r="F44" s="157"/>
      <c r="G44" s="55" t="s">
        <v>5</v>
      </c>
      <c r="H44" s="55">
        <f>H15/$H$22</f>
        <v>3.1122651679330077E-3</v>
      </c>
      <c r="I44" s="56">
        <f>I15/$I$22</f>
        <v>5.5162733732689847E-4</v>
      </c>
      <c r="J44">
        <f t="shared" si="2"/>
        <v>1.8319462526299531E-3</v>
      </c>
    </row>
    <row r="45" spans="6:10" x14ac:dyDescent="0.35">
      <c r="F45" s="157"/>
      <c r="G45" s="58" t="s">
        <v>113</v>
      </c>
      <c r="H45" s="58">
        <f t="shared" ref="H45:H47" si="7">H16/$H$22</f>
        <v>2.4802471595858984E-3</v>
      </c>
      <c r="I45" s="59">
        <f t="shared" ref="I45:I47" si="8">I16/$I$22</f>
        <v>0</v>
      </c>
      <c r="J45">
        <f t="shared" si="2"/>
        <v>1.2401235797929492E-3</v>
      </c>
    </row>
    <row r="46" spans="6:10" x14ac:dyDescent="0.35">
      <c r="F46" s="157"/>
      <c r="G46" s="58" t="s">
        <v>112</v>
      </c>
      <c r="H46" s="58">
        <f t="shared" si="7"/>
        <v>0.13170430071816383</v>
      </c>
      <c r="I46" s="59">
        <f t="shared" si="8"/>
        <v>8.5260042775204339E-2</v>
      </c>
      <c r="J46">
        <f t="shared" si="2"/>
        <v>0.10848217174668409</v>
      </c>
    </row>
    <row r="47" spans="6:10" x14ac:dyDescent="0.35">
      <c r="F47" s="158"/>
      <c r="G47" s="61" t="s">
        <v>109</v>
      </c>
      <c r="H47" s="61">
        <f t="shared" si="7"/>
        <v>1.2929127406800493E-2</v>
      </c>
      <c r="I47" s="62">
        <f t="shared" si="8"/>
        <v>6.8771145077971524E-2</v>
      </c>
      <c r="J47">
        <f t="shared" si="2"/>
        <v>4.0850136242386009E-2</v>
      </c>
    </row>
  </sheetData>
  <mergeCells count="11">
    <mergeCell ref="H31:I31"/>
    <mergeCell ref="F26:F35"/>
    <mergeCell ref="H37:I37"/>
    <mergeCell ref="F38:F47"/>
    <mergeCell ref="H43:I43"/>
    <mergeCell ref="H25:I25"/>
    <mergeCell ref="H6:I6"/>
    <mergeCell ref="H7:I7"/>
    <mergeCell ref="H13:I13"/>
    <mergeCell ref="F20:F21"/>
    <mergeCell ref="F22:F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2"/>
  <sheetViews>
    <sheetView workbookViewId="0">
      <selection activeCell="F19" sqref="F19"/>
    </sheetView>
  </sheetViews>
  <sheetFormatPr defaultColWidth="9.1796875" defaultRowHeight="13" x14ac:dyDescent="0.3"/>
  <cols>
    <col min="1" max="1" width="28" style="12" customWidth="1"/>
    <col min="2" max="2" width="11.453125" style="1" bestFit="1" customWidth="1"/>
    <col min="3" max="3" width="10.453125" style="1" customWidth="1"/>
    <col min="4" max="4" width="12.1796875" style="1" customWidth="1"/>
    <col min="5" max="5" width="9.453125" style="1" customWidth="1"/>
    <col min="6" max="16384" width="9.1796875" style="1"/>
  </cols>
  <sheetData>
    <row r="1" spans="1:7" x14ac:dyDescent="0.3">
      <c r="A1" s="162"/>
      <c r="B1" s="165" t="s">
        <v>0</v>
      </c>
      <c r="C1" s="159" t="s">
        <v>16</v>
      </c>
      <c r="D1" s="160"/>
      <c r="E1" s="160"/>
      <c r="F1" s="160"/>
      <c r="G1" s="161"/>
    </row>
    <row r="2" spans="1:7" x14ac:dyDescent="0.3">
      <c r="A2" s="164"/>
      <c r="B2" s="166"/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</row>
    <row r="3" spans="1:7" x14ac:dyDescent="0.3">
      <c r="A3" s="162" t="s">
        <v>17</v>
      </c>
      <c r="B3" s="3" t="s">
        <v>1</v>
      </c>
      <c r="C3" s="4">
        <v>1</v>
      </c>
      <c r="D3" s="4">
        <v>1</v>
      </c>
      <c r="E3" s="4">
        <v>1</v>
      </c>
      <c r="F3" s="4">
        <v>0</v>
      </c>
      <c r="G3" s="5">
        <v>0</v>
      </c>
    </row>
    <row r="4" spans="1:7" x14ac:dyDescent="0.3">
      <c r="A4" s="163"/>
      <c r="B4" s="3" t="s">
        <v>2</v>
      </c>
      <c r="C4" s="4">
        <v>1</v>
      </c>
      <c r="D4" s="4">
        <v>1</v>
      </c>
      <c r="E4" s="4">
        <v>1</v>
      </c>
      <c r="F4" s="4">
        <v>1</v>
      </c>
      <c r="G4" s="5">
        <v>0</v>
      </c>
    </row>
    <row r="5" spans="1:7" x14ac:dyDescent="0.3">
      <c r="A5" s="163"/>
      <c r="B5" s="3" t="s">
        <v>3</v>
      </c>
      <c r="C5" s="4">
        <v>1</v>
      </c>
      <c r="D5" s="4">
        <v>1</v>
      </c>
      <c r="E5" s="4">
        <v>1</v>
      </c>
      <c r="F5" s="4">
        <v>1</v>
      </c>
      <c r="G5" s="5">
        <v>0</v>
      </c>
    </row>
    <row r="6" spans="1:7" x14ac:dyDescent="0.3">
      <c r="A6" s="164"/>
      <c r="B6" s="3" t="s">
        <v>4</v>
      </c>
      <c r="C6" s="4">
        <v>1</v>
      </c>
      <c r="D6" s="4">
        <v>1</v>
      </c>
      <c r="E6" s="4">
        <v>1</v>
      </c>
      <c r="F6" s="4">
        <v>1</v>
      </c>
      <c r="G6" s="5">
        <v>0</v>
      </c>
    </row>
    <row r="7" spans="1:7" ht="15" customHeight="1" x14ac:dyDescent="0.3">
      <c r="A7" s="162" t="s">
        <v>18</v>
      </c>
      <c r="B7" s="3" t="s">
        <v>5</v>
      </c>
      <c r="C7" s="4">
        <v>1</v>
      </c>
      <c r="D7" s="4">
        <v>0</v>
      </c>
      <c r="E7" s="4">
        <v>0</v>
      </c>
      <c r="F7" s="4">
        <v>0</v>
      </c>
      <c r="G7" s="5">
        <v>0</v>
      </c>
    </row>
    <row r="8" spans="1:7" x14ac:dyDescent="0.3">
      <c r="A8" s="163"/>
      <c r="B8" s="3" t="s">
        <v>6</v>
      </c>
      <c r="C8" s="4">
        <v>1</v>
      </c>
      <c r="D8" s="4">
        <v>0</v>
      </c>
      <c r="E8" s="4">
        <v>0</v>
      </c>
      <c r="F8" s="4">
        <v>0</v>
      </c>
      <c r="G8" s="5">
        <v>0</v>
      </c>
    </row>
    <row r="9" spans="1:7" x14ac:dyDescent="0.3">
      <c r="A9" s="163"/>
      <c r="B9" s="3" t="s">
        <v>7</v>
      </c>
      <c r="C9" s="4">
        <v>1</v>
      </c>
      <c r="D9" s="4">
        <v>0</v>
      </c>
      <c r="E9" s="4">
        <v>0</v>
      </c>
      <c r="F9" s="4">
        <v>1</v>
      </c>
      <c r="G9" s="5">
        <v>0</v>
      </c>
    </row>
    <row r="10" spans="1:7" x14ac:dyDescent="0.3">
      <c r="A10" s="163"/>
      <c r="B10" s="3" t="s">
        <v>9</v>
      </c>
      <c r="C10" s="4">
        <v>0</v>
      </c>
      <c r="D10" s="4">
        <v>1</v>
      </c>
      <c r="E10" s="4">
        <v>0</v>
      </c>
      <c r="F10" s="4">
        <v>0</v>
      </c>
      <c r="G10" s="5">
        <v>0</v>
      </c>
    </row>
    <row r="11" spans="1:7" x14ac:dyDescent="0.3">
      <c r="A11" s="163"/>
      <c r="B11" s="3" t="s">
        <v>8</v>
      </c>
      <c r="C11" s="4">
        <v>0</v>
      </c>
      <c r="D11" s="4">
        <v>1</v>
      </c>
      <c r="E11" s="4">
        <v>1</v>
      </c>
      <c r="F11" s="4">
        <v>0</v>
      </c>
      <c r="G11" s="5">
        <v>0</v>
      </c>
    </row>
    <row r="12" spans="1:7" x14ac:dyDescent="0.3">
      <c r="A12" s="164"/>
      <c r="B12" s="3" t="s">
        <v>10</v>
      </c>
      <c r="C12" s="4">
        <v>0</v>
      </c>
      <c r="D12" s="4">
        <v>0</v>
      </c>
      <c r="E12" s="4">
        <v>0</v>
      </c>
      <c r="F12" s="4">
        <v>0</v>
      </c>
      <c r="G12" s="5">
        <v>0</v>
      </c>
    </row>
    <row r="13" spans="1:7" ht="15" customHeight="1" x14ac:dyDescent="0.3">
      <c r="A13" s="162" t="s">
        <v>20</v>
      </c>
      <c r="B13" s="3" t="s">
        <v>5</v>
      </c>
      <c r="C13" s="4">
        <v>1</v>
      </c>
      <c r="D13" s="4">
        <v>1</v>
      </c>
      <c r="E13" s="4">
        <v>1</v>
      </c>
      <c r="F13" s="4">
        <v>1</v>
      </c>
      <c r="G13" s="5">
        <v>0</v>
      </c>
    </row>
    <row r="14" spans="1:7" x14ac:dyDescent="0.3">
      <c r="A14" s="163"/>
      <c r="B14" s="3" t="s">
        <v>6</v>
      </c>
      <c r="C14" s="4">
        <v>1</v>
      </c>
      <c r="D14" s="4">
        <v>1</v>
      </c>
      <c r="E14" s="4">
        <v>1</v>
      </c>
      <c r="F14" s="4">
        <v>1</v>
      </c>
      <c r="G14" s="5">
        <v>0</v>
      </c>
    </row>
    <row r="15" spans="1:7" x14ac:dyDescent="0.3">
      <c r="A15" s="163"/>
      <c r="B15" s="3" t="s">
        <v>7</v>
      </c>
      <c r="C15" s="4">
        <v>1</v>
      </c>
      <c r="D15" s="4">
        <v>1</v>
      </c>
      <c r="E15" s="4">
        <v>1</v>
      </c>
      <c r="F15" s="4">
        <v>1</v>
      </c>
      <c r="G15" s="5">
        <v>1</v>
      </c>
    </row>
    <row r="16" spans="1:7" x14ac:dyDescent="0.3">
      <c r="A16" s="163"/>
      <c r="B16" s="3" t="s">
        <v>9</v>
      </c>
      <c r="C16" s="4">
        <v>1</v>
      </c>
      <c r="D16" s="4">
        <v>1</v>
      </c>
      <c r="E16" s="4">
        <v>1</v>
      </c>
      <c r="F16" s="4">
        <v>1</v>
      </c>
      <c r="G16" s="5">
        <v>1</v>
      </c>
    </row>
    <row r="17" spans="1:7" x14ac:dyDescent="0.3">
      <c r="A17" s="163"/>
      <c r="B17" s="3" t="s">
        <v>8</v>
      </c>
      <c r="C17" s="4">
        <v>0</v>
      </c>
      <c r="D17" s="4">
        <v>0</v>
      </c>
      <c r="E17" s="4">
        <v>0</v>
      </c>
      <c r="F17" s="4">
        <v>0</v>
      </c>
      <c r="G17" s="5">
        <v>1</v>
      </c>
    </row>
    <row r="18" spans="1:7" x14ac:dyDescent="0.3">
      <c r="A18" s="164"/>
      <c r="B18" s="3" t="s">
        <v>10</v>
      </c>
      <c r="C18" s="4">
        <v>1</v>
      </c>
      <c r="D18" s="4">
        <v>1</v>
      </c>
      <c r="E18" s="4">
        <v>1</v>
      </c>
      <c r="F18" s="4">
        <v>1</v>
      </c>
      <c r="G18" s="5">
        <v>1</v>
      </c>
    </row>
    <row r="19" spans="1:7" x14ac:dyDescent="0.3">
      <c r="A19" s="162" t="s">
        <v>19</v>
      </c>
      <c r="B19" s="3" t="s">
        <v>11</v>
      </c>
      <c r="C19" s="6"/>
      <c r="D19" s="6"/>
      <c r="E19" s="6"/>
      <c r="F19" s="6"/>
      <c r="G19" s="7"/>
    </row>
    <row r="20" spans="1:7" x14ac:dyDescent="0.3">
      <c r="A20" s="163"/>
      <c r="B20" s="3" t="s">
        <v>12</v>
      </c>
      <c r="C20" s="8"/>
      <c r="D20" s="8"/>
      <c r="E20" s="8"/>
      <c r="F20" s="8"/>
      <c r="G20" s="9"/>
    </row>
    <row r="21" spans="1:7" x14ac:dyDescent="0.3">
      <c r="A21" s="163"/>
      <c r="B21" s="3" t="s">
        <v>13</v>
      </c>
      <c r="C21" s="8"/>
      <c r="D21" s="8"/>
      <c r="E21" s="8"/>
      <c r="F21" s="8"/>
      <c r="G21" s="9"/>
    </row>
    <row r="22" spans="1:7" x14ac:dyDescent="0.3">
      <c r="A22" s="163"/>
      <c r="B22" s="3" t="s">
        <v>14</v>
      </c>
      <c r="C22" s="8"/>
      <c r="D22" s="8"/>
      <c r="E22" s="8"/>
      <c r="F22" s="8"/>
      <c r="G22" s="9"/>
    </row>
    <row r="23" spans="1:7" x14ac:dyDescent="0.3">
      <c r="A23" s="164"/>
      <c r="B23" s="3" t="s">
        <v>15</v>
      </c>
      <c r="C23" s="10"/>
      <c r="D23" s="10"/>
      <c r="E23" s="10"/>
      <c r="F23" s="10"/>
      <c r="G23" s="11"/>
    </row>
    <row r="25" spans="1:7" ht="13.5" x14ac:dyDescent="0.3">
      <c r="A25" s="19" t="s">
        <v>56</v>
      </c>
      <c r="B25" s="20"/>
    </row>
    <row r="26" spans="1:7" x14ac:dyDescent="0.3">
      <c r="A26" s="14" t="s">
        <v>58</v>
      </c>
      <c r="B26" s="15" t="s">
        <v>1</v>
      </c>
    </row>
    <row r="27" spans="1:7" ht="26" x14ac:dyDescent="0.3">
      <c r="A27" s="14" t="s">
        <v>57</v>
      </c>
      <c r="B27" s="15" t="s">
        <v>2</v>
      </c>
    </row>
    <row r="28" spans="1:7" x14ac:dyDescent="0.3">
      <c r="A28" s="14" t="s">
        <v>59</v>
      </c>
      <c r="B28" s="15" t="s">
        <v>3</v>
      </c>
    </row>
    <row r="29" spans="1:7" x14ac:dyDescent="0.3">
      <c r="A29" s="14" t="s">
        <v>60</v>
      </c>
      <c r="B29" s="15" t="s">
        <v>4</v>
      </c>
    </row>
    <row r="30" spans="1:7" x14ac:dyDescent="0.3">
      <c r="A30" s="14" t="s">
        <v>61</v>
      </c>
      <c r="B30" s="15" t="s">
        <v>5</v>
      </c>
    </row>
    <row r="31" spans="1:7" x14ac:dyDescent="0.3">
      <c r="A31" s="14" t="s">
        <v>62</v>
      </c>
      <c r="B31" s="16" t="s">
        <v>6</v>
      </c>
    </row>
    <row r="32" spans="1:7" ht="26" x14ac:dyDescent="0.3">
      <c r="A32" s="14" t="s">
        <v>63</v>
      </c>
      <c r="B32" s="16" t="s">
        <v>7</v>
      </c>
    </row>
    <row r="33" spans="1:2" x14ac:dyDescent="0.3">
      <c r="A33" s="14" t="s">
        <v>64</v>
      </c>
      <c r="B33" s="16" t="s">
        <v>9</v>
      </c>
    </row>
    <row r="34" spans="1:2" x14ac:dyDescent="0.3">
      <c r="A34" s="14" t="s">
        <v>65</v>
      </c>
      <c r="B34" s="16" t="s">
        <v>8</v>
      </c>
    </row>
    <row r="35" spans="1:2" x14ac:dyDescent="0.3">
      <c r="A35" s="14" t="s">
        <v>67</v>
      </c>
      <c r="B35" s="16" t="s">
        <v>66</v>
      </c>
    </row>
    <row r="36" spans="1:2" x14ac:dyDescent="0.3">
      <c r="A36" s="14" t="s">
        <v>68</v>
      </c>
      <c r="B36" s="16" t="s">
        <v>11</v>
      </c>
    </row>
    <row r="37" spans="1:2" ht="26" x14ac:dyDescent="0.3">
      <c r="A37" s="14" t="s">
        <v>69</v>
      </c>
      <c r="B37" s="16" t="s">
        <v>12</v>
      </c>
    </row>
    <row r="38" spans="1:2" x14ac:dyDescent="0.3">
      <c r="A38" s="14" t="s">
        <v>70</v>
      </c>
      <c r="B38" s="16" t="s">
        <v>13</v>
      </c>
    </row>
    <row r="39" spans="1:2" x14ac:dyDescent="0.3">
      <c r="A39" s="14" t="s">
        <v>71</v>
      </c>
      <c r="B39" s="16" t="s">
        <v>14</v>
      </c>
    </row>
    <row r="40" spans="1:2" x14ac:dyDescent="0.3">
      <c r="A40" s="17" t="s">
        <v>72</v>
      </c>
      <c r="B40" s="18" t="s">
        <v>15</v>
      </c>
    </row>
    <row r="41" spans="1:2" x14ac:dyDescent="0.3">
      <c r="A41" s="21" t="s">
        <v>73</v>
      </c>
      <c r="B41" s="23" t="s">
        <v>28</v>
      </c>
    </row>
    <row r="42" spans="1:2" x14ac:dyDescent="0.3">
      <c r="A42" s="14" t="s">
        <v>74</v>
      </c>
      <c r="B42" s="15" t="s">
        <v>29</v>
      </c>
    </row>
    <row r="43" spans="1:2" x14ac:dyDescent="0.3">
      <c r="A43" s="14" t="s">
        <v>75</v>
      </c>
      <c r="B43" s="15" t="s">
        <v>30</v>
      </c>
    </row>
    <row r="44" spans="1:2" x14ac:dyDescent="0.3">
      <c r="A44" s="14" t="s">
        <v>76</v>
      </c>
      <c r="B44" s="15" t="s">
        <v>31</v>
      </c>
    </row>
    <row r="45" spans="1:2" x14ac:dyDescent="0.3">
      <c r="A45" s="14" t="s">
        <v>77</v>
      </c>
      <c r="B45" s="15" t="s">
        <v>32</v>
      </c>
    </row>
    <row r="46" spans="1:2" x14ac:dyDescent="0.3">
      <c r="A46" s="14" t="s">
        <v>78</v>
      </c>
      <c r="B46" s="15" t="s">
        <v>33</v>
      </c>
    </row>
    <row r="47" spans="1:2" x14ac:dyDescent="0.3">
      <c r="A47" s="14" t="s">
        <v>79</v>
      </c>
      <c r="B47" s="15" t="s">
        <v>34</v>
      </c>
    </row>
    <row r="48" spans="1:2" x14ac:dyDescent="0.3">
      <c r="A48" s="14" t="s">
        <v>80</v>
      </c>
      <c r="B48" s="15" t="s">
        <v>35</v>
      </c>
    </row>
    <row r="49" spans="1:2" x14ac:dyDescent="0.3">
      <c r="A49" s="14" t="s">
        <v>81</v>
      </c>
      <c r="B49" s="15" t="s">
        <v>36</v>
      </c>
    </row>
    <row r="50" spans="1:2" x14ac:dyDescent="0.3">
      <c r="A50" s="14" t="s">
        <v>82</v>
      </c>
      <c r="B50" s="15" t="s">
        <v>39</v>
      </c>
    </row>
    <row r="51" spans="1:2" x14ac:dyDescent="0.3">
      <c r="A51" s="14" t="s">
        <v>83</v>
      </c>
      <c r="B51" s="15" t="s">
        <v>40</v>
      </c>
    </row>
    <row r="52" spans="1:2" ht="26" x14ac:dyDescent="0.3">
      <c r="A52" s="14" t="s">
        <v>84</v>
      </c>
      <c r="B52" s="15" t="s">
        <v>41</v>
      </c>
    </row>
    <row r="53" spans="1:2" x14ac:dyDescent="0.3">
      <c r="A53" s="14" t="s">
        <v>85</v>
      </c>
      <c r="B53" s="15" t="s">
        <v>42</v>
      </c>
    </row>
    <row r="54" spans="1:2" x14ac:dyDescent="0.3">
      <c r="A54" s="14" t="s">
        <v>86</v>
      </c>
      <c r="B54" s="15" t="s">
        <v>43</v>
      </c>
    </row>
    <row r="55" spans="1:2" x14ac:dyDescent="0.3">
      <c r="A55" s="14" t="s">
        <v>87</v>
      </c>
      <c r="B55" s="15" t="s">
        <v>44</v>
      </c>
    </row>
    <row r="56" spans="1:2" x14ac:dyDescent="0.3">
      <c r="A56" s="14" t="s">
        <v>88</v>
      </c>
      <c r="B56" s="15" t="s">
        <v>45</v>
      </c>
    </row>
    <row r="57" spans="1:2" x14ac:dyDescent="0.3">
      <c r="A57" s="14" t="s">
        <v>89</v>
      </c>
      <c r="B57" s="15" t="s">
        <v>47</v>
      </c>
    </row>
    <row r="58" spans="1:2" x14ac:dyDescent="0.3">
      <c r="A58" s="14" t="s">
        <v>90</v>
      </c>
      <c r="B58" s="15" t="s">
        <v>48</v>
      </c>
    </row>
    <row r="59" spans="1:2" x14ac:dyDescent="0.3">
      <c r="A59" s="14" t="s">
        <v>91</v>
      </c>
      <c r="B59" s="15" t="s">
        <v>49</v>
      </c>
    </row>
    <row r="60" spans="1:2" x14ac:dyDescent="0.3">
      <c r="A60" s="14" t="s">
        <v>92</v>
      </c>
      <c r="B60" s="15" t="s">
        <v>50</v>
      </c>
    </row>
    <row r="61" spans="1:2" x14ac:dyDescent="0.3">
      <c r="A61" s="14" t="s">
        <v>93</v>
      </c>
      <c r="B61" s="15" t="s">
        <v>51</v>
      </c>
    </row>
    <row r="62" spans="1:2" x14ac:dyDescent="0.3">
      <c r="A62" s="22" t="s">
        <v>94</v>
      </c>
      <c r="B62" s="24" t="s">
        <v>52</v>
      </c>
    </row>
  </sheetData>
  <mergeCells count="7">
    <mergeCell ref="C1:G1"/>
    <mergeCell ref="A3:A6"/>
    <mergeCell ref="A7:A12"/>
    <mergeCell ref="A19:A23"/>
    <mergeCell ref="A13:A18"/>
    <mergeCell ref="A1:A2"/>
    <mergeCell ref="B1:B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3:M29"/>
  <sheetViews>
    <sheetView topLeftCell="A4" workbookViewId="0">
      <selection activeCell="H11" sqref="H11"/>
    </sheetView>
  </sheetViews>
  <sheetFormatPr defaultColWidth="8.81640625" defaultRowHeight="14.5" x14ac:dyDescent="0.35"/>
  <sheetData>
    <row r="3" spans="3:13" x14ac:dyDescent="0.35">
      <c r="C3" s="110"/>
      <c r="D3" s="110"/>
      <c r="E3" s="110"/>
      <c r="F3" s="110"/>
      <c r="G3" s="110"/>
      <c r="H3" s="110"/>
    </row>
    <row r="4" spans="3:13" x14ac:dyDescent="0.35">
      <c r="C4" s="110"/>
      <c r="D4" s="110"/>
      <c r="E4" s="110"/>
      <c r="F4" s="110"/>
      <c r="G4" s="110"/>
      <c r="H4" s="110"/>
    </row>
    <row r="5" spans="3:13" x14ac:dyDescent="0.35">
      <c r="C5" s="110"/>
      <c r="D5" s="112" t="s">
        <v>155</v>
      </c>
      <c r="E5" s="110"/>
      <c r="F5" s="113"/>
      <c r="G5" s="110"/>
      <c r="H5" s="110"/>
      <c r="L5" s="105" t="s">
        <v>170</v>
      </c>
    </row>
    <row r="6" spans="3:13" x14ac:dyDescent="0.35">
      <c r="C6" s="110"/>
      <c r="D6" s="112" t="s">
        <v>156</v>
      </c>
      <c r="E6" s="110"/>
      <c r="F6" s="113"/>
      <c r="G6" s="110"/>
      <c r="H6" s="110"/>
      <c r="L6" s="106" t="s">
        <v>171</v>
      </c>
    </row>
    <row r="7" spans="3:13" x14ac:dyDescent="0.35">
      <c r="C7" s="110"/>
      <c r="D7" s="112" t="s">
        <v>157</v>
      </c>
      <c r="E7" s="110"/>
      <c r="F7" s="113"/>
      <c r="G7" s="110"/>
      <c r="H7" s="110"/>
      <c r="L7" s="105" t="s">
        <v>172</v>
      </c>
      <c r="M7" s="111"/>
    </row>
    <row r="8" spans="3:13" x14ac:dyDescent="0.35">
      <c r="C8" s="110"/>
      <c r="D8" s="112" t="s">
        <v>158</v>
      </c>
      <c r="E8" s="110"/>
      <c r="F8" s="110"/>
      <c r="G8" s="110"/>
      <c r="H8" s="110"/>
      <c r="L8" s="106" t="s">
        <v>173</v>
      </c>
    </row>
    <row r="9" spans="3:13" x14ac:dyDescent="0.35">
      <c r="C9" s="110"/>
      <c r="D9" s="112" t="s">
        <v>159</v>
      </c>
      <c r="E9" s="110"/>
      <c r="F9" s="110"/>
      <c r="G9" s="110"/>
      <c r="H9" s="110"/>
      <c r="L9" s="105" t="s">
        <v>174</v>
      </c>
      <c r="M9" s="107"/>
    </row>
    <row r="10" spans="3:13" x14ac:dyDescent="0.35">
      <c r="C10" s="110"/>
      <c r="D10" s="112" t="s">
        <v>160</v>
      </c>
      <c r="E10" s="110"/>
      <c r="F10" s="110"/>
      <c r="G10" s="110"/>
      <c r="H10" s="110"/>
      <c r="L10" s="106" t="s">
        <v>175</v>
      </c>
    </row>
    <row r="11" spans="3:13" x14ac:dyDescent="0.35">
      <c r="C11" s="110"/>
      <c r="D11" s="112" t="s">
        <v>161</v>
      </c>
      <c r="E11" s="110"/>
      <c r="F11" s="110"/>
      <c r="G11" s="110"/>
      <c r="H11" s="110"/>
      <c r="L11" s="105" t="s">
        <v>176</v>
      </c>
      <c r="M11" s="108"/>
    </row>
    <row r="12" spans="3:13" x14ac:dyDescent="0.35">
      <c r="C12" s="110"/>
      <c r="D12" s="112" t="s">
        <v>162</v>
      </c>
      <c r="E12" s="110"/>
      <c r="F12" s="110"/>
      <c r="G12" s="110"/>
      <c r="H12" s="110"/>
      <c r="L12" s="106" t="s">
        <v>177</v>
      </c>
      <c r="M12" s="108"/>
    </row>
    <row r="13" spans="3:13" x14ac:dyDescent="0.35">
      <c r="C13" s="110"/>
      <c r="D13" s="112" t="s">
        <v>163</v>
      </c>
      <c r="E13" s="110"/>
      <c r="F13" s="110"/>
      <c r="G13" s="110"/>
      <c r="H13" s="110"/>
      <c r="L13" s="105" t="s">
        <v>178</v>
      </c>
      <c r="M13" s="108"/>
    </row>
    <row r="14" spans="3:13" x14ac:dyDescent="0.35">
      <c r="C14" s="110"/>
      <c r="D14" s="112" t="s">
        <v>164</v>
      </c>
      <c r="E14" s="110"/>
      <c r="F14" s="110"/>
      <c r="G14" s="110"/>
      <c r="H14" s="110"/>
      <c r="L14" s="106" t="s">
        <v>179</v>
      </c>
    </row>
    <row r="15" spans="3:13" x14ac:dyDescent="0.35">
      <c r="C15" s="110"/>
      <c r="D15" s="112" t="s">
        <v>165</v>
      </c>
      <c r="E15" s="110"/>
      <c r="F15" s="110"/>
      <c r="G15" s="110"/>
      <c r="H15" s="110"/>
      <c r="L15" s="105" t="s">
        <v>180</v>
      </c>
    </row>
    <row r="16" spans="3:13" x14ac:dyDescent="0.35">
      <c r="C16" s="110"/>
      <c r="D16" s="112" t="s">
        <v>166</v>
      </c>
      <c r="E16" s="110"/>
      <c r="F16" s="110"/>
      <c r="G16" s="110"/>
      <c r="H16" s="110"/>
      <c r="L16" s="106" t="s">
        <v>181</v>
      </c>
    </row>
    <row r="17" spans="3:8" x14ac:dyDescent="0.35">
      <c r="C17" s="110"/>
      <c r="D17" s="112" t="s">
        <v>167</v>
      </c>
      <c r="E17" s="110"/>
      <c r="F17" s="110"/>
      <c r="G17" s="110"/>
      <c r="H17" s="110"/>
    </row>
    <row r="18" spans="3:8" x14ac:dyDescent="0.35">
      <c r="D18" s="114" t="s">
        <v>168</v>
      </c>
      <c r="E18" s="115"/>
      <c r="F18" s="115"/>
      <c r="G18" s="115"/>
    </row>
    <row r="19" spans="3:8" x14ac:dyDescent="0.35">
      <c r="D19" s="104" t="s">
        <v>169</v>
      </c>
      <c r="F19" s="109"/>
    </row>
    <row r="23" spans="3:8" x14ac:dyDescent="0.35">
      <c r="D23" s="8" t="s">
        <v>5</v>
      </c>
      <c r="E23" s="150"/>
    </row>
    <row r="24" spans="3:8" x14ac:dyDescent="0.35">
      <c r="D24" s="8" t="s">
        <v>6</v>
      </c>
      <c r="E24" s="150"/>
    </row>
    <row r="25" spans="3:8" x14ac:dyDescent="0.35">
      <c r="D25" s="8" t="s">
        <v>152</v>
      </c>
      <c r="E25" s="150"/>
    </row>
    <row r="26" spans="3:8" x14ac:dyDescent="0.35">
      <c r="D26" s="8" t="s">
        <v>109</v>
      </c>
    </row>
    <row r="27" spans="3:8" x14ac:dyDescent="0.35">
      <c r="D27" s="8" t="s">
        <v>7</v>
      </c>
    </row>
    <row r="28" spans="3:8" x14ac:dyDescent="0.35">
      <c r="D28" s="8" t="s">
        <v>8</v>
      </c>
    </row>
    <row r="29" spans="3:8" x14ac:dyDescent="0.35">
      <c r="D29" s="8" t="s">
        <v>10</v>
      </c>
    </row>
  </sheetData>
  <mergeCells count="1">
    <mergeCell ref="E23:E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Index_FJ</vt:lpstr>
      <vt:lpstr>Index_FJ_div</vt:lpstr>
      <vt:lpstr>AllAccounts</vt:lpstr>
      <vt:lpstr>Input_FJ</vt:lpstr>
      <vt:lpstr>Input_FJ_div</vt:lpstr>
      <vt:lpstr>VA_shares</vt:lpstr>
      <vt:lpstr>List of Goods &amp; Services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2021-09-19T00:20:26Z</dcterms:modified>
</cp:coreProperties>
</file>