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375FA1A-DA7B-4DF3-9641-8E5170F89BD6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AllAccounts" sheetId="9" r:id="rId1"/>
    <sheet name="check" sheetId="10" r:id="rId2"/>
    <sheet name="Index_LZ" sheetId="1" r:id="rId3"/>
    <sheet name="Index_SL" sheetId="6" r:id="rId4"/>
    <sheet name="Input_LZ" sheetId="4" r:id="rId5"/>
    <sheet name="Input_SL" sheetId="7" r:id="rId6"/>
    <sheet name="VA_shares" sheetId="8" r:id="rId7"/>
    <sheet name="List of Goods &amp; Servic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7" l="1"/>
  <c r="M19" i="4"/>
  <c r="M18" i="7"/>
  <c r="M17" i="7"/>
  <c r="M16" i="7"/>
  <c r="M18" i="4"/>
  <c r="M17" i="4"/>
  <c r="M16" i="4"/>
  <c r="L15" i="7"/>
  <c r="L16" i="7"/>
  <c r="L18" i="7"/>
  <c r="M10" i="7" s="1"/>
  <c r="E9" i="10"/>
  <c r="D9" i="10"/>
  <c r="E8" i="10"/>
  <c r="D8" i="10"/>
  <c r="E7" i="10"/>
  <c r="D7" i="10"/>
  <c r="H104" i="4"/>
  <c r="M12" i="7" l="1"/>
  <c r="M11" i="7"/>
  <c r="I41" i="7"/>
  <c r="H41" i="7"/>
  <c r="F41" i="7"/>
  <c r="H4" i="7" l="1"/>
  <c r="I4" i="7" s="1"/>
  <c r="F4" i="7"/>
  <c r="G4" i="7" s="1"/>
  <c r="I13" i="7" l="1"/>
  <c r="H13" i="7"/>
  <c r="G13" i="7"/>
  <c r="F13" i="7"/>
  <c r="H4" i="4"/>
  <c r="I4" i="4" s="1"/>
  <c r="F4" i="4"/>
  <c r="G4" i="4" s="1"/>
  <c r="I13" i="4"/>
  <c r="H13" i="4"/>
  <c r="G13" i="4"/>
  <c r="F13" i="4"/>
  <c r="M36" i="7" l="1"/>
  <c r="N36" i="7" s="1"/>
  <c r="M36" i="4"/>
  <c r="N36" i="4" s="1"/>
  <c r="M32" i="7" l="1"/>
  <c r="N32" i="7" s="1"/>
  <c r="M32" i="4"/>
  <c r="M34" i="4" s="1"/>
  <c r="M35" i="7" l="1"/>
  <c r="N32" i="4"/>
  <c r="R11" i="7"/>
  <c r="R15" i="7" s="1"/>
  <c r="R7" i="7"/>
  <c r="R13" i="7" l="1"/>
  <c r="R11" i="4" l="1"/>
  <c r="R15" i="4" s="1"/>
  <c r="R7" i="4"/>
  <c r="R13" i="4" s="1"/>
  <c r="F104" i="4" l="1"/>
  <c r="F96" i="4" l="1"/>
  <c r="N98" i="4" l="1"/>
  <c r="N99" i="4"/>
  <c r="N100" i="4"/>
  <c r="N97" i="4"/>
  <c r="P97" i="4"/>
  <c r="Q97" i="4"/>
  <c r="F96" i="7" l="1"/>
  <c r="N5" i="4" l="1"/>
  <c r="M5" i="4"/>
  <c r="L5" i="4"/>
  <c r="I45" i="8" l="1"/>
  <c r="I46" i="8"/>
  <c r="I47" i="8"/>
  <c r="I44" i="8"/>
  <c r="H45" i="8"/>
  <c r="H46" i="8"/>
  <c r="J46" i="8" s="1"/>
  <c r="H47" i="8"/>
  <c r="J47" i="8" s="1"/>
  <c r="H44" i="8"/>
  <c r="I39" i="8"/>
  <c r="I40" i="8"/>
  <c r="I41" i="8"/>
  <c r="I38" i="8"/>
  <c r="H39" i="8"/>
  <c r="J39" i="8" s="1"/>
  <c r="H40" i="8"/>
  <c r="J40" i="8" s="1"/>
  <c r="H41" i="8"/>
  <c r="J41" i="8" s="1"/>
  <c r="H38" i="8"/>
  <c r="J38" i="8" s="1"/>
  <c r="I33" i="8"/>
  <c r="I34" i="8"/>
  <c r="I35" i="8"/>
  <c r="I32" i="8"/>
  <c r="H33" i="8"/>
  <c r="J33" i="8" s="1"/>
  <c r="H34" i="8"/>
  <c r="J34" i="8" s="1"/>
  <c r="H35" i="8"/>
  <c r="J35" i="8" s="1"/>
  <c r="H32" i="8"/>
  <c r="J32" i="8" s="1"/>
  <c r="I27" i="8"/>
  <c r="I28" i="8"/>
  <c r="I29" i="8"/>
  <c r="I26" i="8"/>
  <c r="H27" i="8"/>
  <c r="J27" i="8" s="1"/>
  <c r="H28" i="8"/>
  <c r="J28" i="8" s="1"/>
  <c r="H29" i="8"/>
  <c r="J29" i="8" s="1"/>
  <c r="H26" i="8"/>
  <c r="J26" i="8" s="1"/>
  <c r="J44" i="8" l="1"/>
  <c r="J45" i="8"/>
</calcChain>
</file>

<file path=xl/sharedStrings.xml><?xml version="1.0" encoding="utf-8"?>
<sst xmlns="http://schemas.openxmlformats.org/spreadsheetml/2006/main" count="863" uniqueCount="180">
  <si>
    <t>All accounts</t>
  </si>
  <si>
    <t>land</t>
  </si>
  <si>
    <t>labor</t>
  </si>
  <si>
    <t>capital</t>
  </si>
  <si>
    <t>input</t>
  </si>
  <si>
    <t>crop</t>
  </si>
  <si>
    <t>live</t>
  </si>
  <si>
    <t>ser</t>
  </si>
  <si>
    <t>hotel</t>
  </si>
  <si>
    <t>restuar</t>
  </si>
  <si>
    <t>outside</t>
  </si>
  <si>
    <t>localhh</t>
  </si>
  <si>
    <t>hotelowner</t>
  </si>
  <si>
    <t>lodges</t>
  </si>
  <si>
    <t>tourop</t>
  </si>
  <si>
    <t>tourist</t>
  </si>
  <si>
    <t>Active Accounts in</t>
  </si>
  <si>
    <t>Factors of Production</t>
  </si>
  <si>
    <t>Goods and Services produced</t>
  </si>
  <si>
    <t>Agents in the model</t>
  </si>
  <si>
    <t>Goods and Services consumed</t>
  </si>
  <si>
    <t>Variable</t>
  </si>
  <si>
    <t>Commodity</t>
  </si>
  <si>
    <t>Factor</t>
  </si>
  <si>
    <t>Hhobs</t>
  </si>
  <si>
    <t>HHNum</t>
  </si>
  <si>
    <t>Hhsize</t>
  </si>
  <si>
    <t>Hhexp</t>
  </si>
  <si>
    <t>esh</t>
  </si>
  <si>
    <t>esh_se</t>
  </si>
  <si>
    <t>cmin</t>
  </si>
  <si>
    <t>transoutsh</t>
  </si>
  <si>
    <t>transoutsh_se</t>
  </si>
  <si>
    <t>transinsh</t>
  </si>
  <si>
    <t>transinsh_se</t>
  </si>
  <si>
    <t>savsh</t>
  </si>
  <si>
    <t>savsh_se</t>
  </si>
  <si>
    <t>Demographics</t>
  </si>
  <si>
    <t>Consumption and Expenditure</t>
  </si>
  <si>
    <t>QP</t>
  </si>
  <si>
    <t>idsh</t>
  </si>
  <si>
    <t>fshare</t>
  </si>
  <si>
    <t>fshare_se</t>
  </si>
  <si>
    <t>acobb</t>
  </si>
  <si>
    <t>acobb_se</t>
  </si>
  <si>
    <t>endow</t>
  </si>
  <si>
    <t>Production</t>
  </si>
  <si>
    <t>ZOIendow</t>
  </si>
  <si>
    <t>ROCendow</t>
  </si>
  <si>
    <t>ROWendow</t>
  </si>
  <si>
    <t>revsh_zoi</t>
  </si>
  <si>
    <t>revsh_row</t>
  </si>
  <si>
    <t>VA2IDsh</t>
  </si>
  <si>
    <t>Endowments</t>
  </si>
  <si>
    <t>Trade</t>
  </si>
  <si>
    <t>Tourists</t>
  </si>
  <si>
    <t>Dictionary of Names</t>
  </si>
  <si>
    <t>Household and hired labor in production</t>
  </si>
  <si>
    <t>Land in production</t>
  </si>
  <si>
    <t>Capital stock in production</t>
  </si>
  <si>
    <t>Purchased input in production</t>
  </si>
  <si>
    <t>Crops</t>
  </si>
  <si>
    <t>Livestock</t>
  </si>
  <si>
    <t>Services like tourist guide and other services</t>
  </si>
  <si>
    <t>Purchased food for consumption</t>
  </si>
  <si>
    <t>Purchased place to stay</t>
  </si>
  <si>
    <t xml:space="preserve">outside </t>
  </si>
  <si>
    <t>outside goods and services</t>
  </si>
  <si>
    <t>Local Households</t>
  </si>
  <si>
    <t>Hotel owners who provide lodging and restaurant</t>
  </si>
  <si>
    <t>Only lodging provider</t>
  </si>
  <si>
    <t>Tour operators</t>
  </si>
  <si>
    <t>Muzungus</t>
  </si>
  <si>
    <t>Expenditure share</t>
  </si>
  <si>
    <t>Expenditure share standard error</t>
  </si>
  <si>
    <t>Min consumption</t>
  </si>
  <si>
    <t>Transfer out share</t>
  </si>
  <si>
    <t>Transfer out share standard error</t>
  </si>
  <si>
    <t>Transfer in share</t>
  </si>
  <si>
    <t>Transfer in share standard error</t>
  </si>
  <si>
    <t>Savings share</t>
  </si>
  <si>
    <t>Savings share standard error</t>
  </si>
  <si>
    <t>Quantity produced</t>
  </si>
  <si>
    <t>Intermediate demand share</t>
  </si>
  <si>
    <t>Factor share/Cobb-Douglas parameter</t>
  </si>
  <si>
    <t>CD parameter standard error</t>
  </si>
  <si>
    <t>Shift parameter estimate</t>
  </si>
  <si>
    <t>Shift parameter standard error</t>
  </si>
  <si>
    <t>Endowment</t>
  </si>
  <si>
    <t>ZOI endowment</t>
  </si>
  <si>
    <t>ROC endowment</t>
  </si>
  <si>
    <t>ROW endowment</t>
  </si>
  <si>
    <t>Revenue share of ZOI</t>
  </si>
  <si>
    <t>Revenue share of ROW</t>
  </si>
  <si>
    <t>Value added to ID share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</si>
  <si>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</si>
  <si>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</si>
  <si>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</si>
  <si>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</si>
  <si>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</si>
  <si>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</si>
  <si>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</si>
  <si>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</si>
  <si>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</si>
  <si>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</si>
  <si>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</si>
  <si>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</si>
  <si>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par</t>
  </si>
  <si>
    <t>alldata</t>
  </si>
  <si>
    <t>HH in GMA</t>
  </si>
  <si>
    <t>HH in Market Town</t>
  </si>
  <si>
    <t>retail</t>
  </si>
  <si>
    <t>Input_LZ!B3</t>
  </si>
  <si>
    <t>Input_LZ!F2</t>
  </si>
  <si>
    <t>Input_SL!B3</t>
  </si>
  <si>
    <t>Input_SL!F2</t>
  </si>
  <si>
    <t xml:space="preserve"> </t>
  </si>
  <si>
    <t>Purchased Input Demand</t>
  </si>
  <si>
    <t>service</t>
  </si>
  <si>
    <t>livestock</t>
  </si>
  <si>
    <t>LZ</t>
  </si>
  <si>
    <t>SL</t>
  </si>
  <si>
    <t>Profit</t>
  </si>
  <si>
    <t>Revenue</t>
  </si>
  <si>
    <t>Input Demand/Profit</t>
  </si>
  <si>
    <t>Retail</t>
  </si>
  <si>
    <t>Service</t>
  </si>
  <si>
    <t>Input Demand/Revenue</t>
  </si>
  <si>
    <t>avg</t>
  </si>
  <si>
    <t>eshare</t>
  </si>
  <si>
    <t>eshare_se</t>
  </si>
  <si>
    <t>emin</t>
  </si>
  <si>
    <t>Com2</t>
  </si>
  <si>
    <t>Land</t>
  </si>
  <si>
    <t>Labor</t>
  </si>
  <si>
    <t>Capital</t>
  </si>
  <si>
    <t>Input</t>
  </si>
  <si>
    <t>AllAccounts!B2</t>
  </si>
  <si>
    <t>transfoutsh</t>
  </si>
  <si>
    <t>transfoutsh_se</t>
  </si>
  <si>
    <t>transfinsh</t>
  </si>
  <si>
    <t>transfinsh_se</t>
  </si>
  <si>
    <t>exproZAM</t>
  </si>
  <si>
    <t>remits</t>
  </si>
  <si>
    <t>NONSCtransfers</t>
  </si>
  <si>
    <t>Hhinc</t>
  </si>
  <si>
    <t>revsh_vil</t>
  </si>
  <si>
    <t>other</t>
  </si>
  <si>
    <t>wrkagepop</t>
  </si>
  <si>
    <t>Input_LZ!C2:C300</t>
  </si>
  <si>
    <t>pshift</t>
  </si>
  <si>
    <t>pshift_se</t>
  </si>
  <si>
    <t>Input_LZ!E2:E300</t>
  </si>
  <si>
    <t>Input_LZ!B2</t>
  </si>
  <si>
    <t>Input_SL!C2:C300</t>
  </si>
  <si>
    <t>Input_SL!B2</t>
  </si>
  <si>
    <t>Input_SL!E2:E300</t>
  </si>
  <si>
    <t>scalar</t>
  </si>
  <si>
    <t>prod</t>
  </si>
  <si>
    <t>K</t>
  </si>
  <si>
    <t>L</t>
  </si>
  <si>
    <t>idsh_adj</t>
  </si>
  <si>
    <t>old</t>
  </si>
  <si>
    <t>direct (unscaled)</t>
  </si>
  <si>
    <t xml:space="preserve">Calculation for how much to simulate for one additional localhh hired </t>
  </si>
  <si>
    <t>Total localhh income</t>
  </si>
  <si>
    <t>## days worked</t>
  </si>
  <si>
    <t>Income in kwacha</t>
  </si>
  <si>
    <t>Annual income</t>
  </si>
  <si>
    <t>% increase in Y for 10 people</t>
  </si>
  <si>
    <t>% income increase for hh</t>
  </si>
  <si>
    <t>localhh_p</t>
  </si>
  <si>
    <t>localhh_np</t>
  </si>
  <si>
    <t>townhh_p</t>
  </si>
  <si>
    <t>townhh_np</t>
  </si>
  <si>
    <t>&lt;-converted by above line</t>
  </si>
  <si>
    <t>GMA</t>
  </si>
  <si>
    <t>MKT</t>
  </si>
  <si>
    <t>&lt;- new using my own code</t>
  </si>
  <si>
    <t>&lt;- new using my own code (heng)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</si>
</sst>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0" fontId="2" fillId="2" borderId="7" xfId="0" applyFont="1" applyFill="1" applyBorder="1"/>
    <xf numFmtId="164" fontId="2" fillId="2" borderId="12" xfId="0" applyNumberFormat="1" applyFont="1" applyFill="1" applyBorder="1" applyAlignment="1">
      <alignment horizontal="right" vertical="center"/>
    </xf>
    <xf numFmtId="0" fontId="2" fillId="2" borderId="2" xfId="0" applyFont="1" applyFill="1" applyBorder="1"/>
    <xf numFmtId="0" fontId="2" fillId="2" borderId="5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right" vertical="center"/>
    </xf>
    <xf numFmtId="164" fontId="2" fillId="2" borderId="23" xfId="0" applyNumberFormat="1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right" vertical="center"/>
    </xf>
    <xf numFmtId="164" fontId="2" fillId="2" borderId="23" xfId="0" applyNumberFormat="1" applyFont="1" applyFill="1" applyBorder="1" applyAlignment="1">
      <alignment horizontal="right"/>
    </xf>
    <xf numFmtId="0" fontId="2" fillId="2" borderId="27" xfId="0" applyFont="1" applyFill="1" applyBorder="1"/>
    <xf numFmtId="0" fontId="2" fillId="2" borderId="28" xfId="0" applyFont="1" applyFill="1" applyBorder="1"/>
    <xf numFmtId="164" fontId="2" fillId="2" borderId="29" xfId="0" applyNumberFormat="1" applyFont="1" applyFill="1" applyBorder="1" applyAlignment="1">
      <alignment horizontal="right" vertical="center"/>
    </xf>
    <xf numFmtId="164" fontId="2" fillId="2" borderId="30" xfId="0" applyNumberFormat="1" applyFont="1" applyFill="1" applyBorder="1" applyAlignment="1">
      <alignment horizontal="right" vertical="center"/>
    </xf>
    <xf numFmtId="0" fontId="2" fillId="2" borderId="17" xfId="0" applyFont="1" applyFill="1" applyBorder="1"/>
    <xf numFmtId="164" fontId="2" fillId="2" borderId="33" xfId="0" applyNumberFormat="1" applyFont="1" applyFill="1" applyBorder="1" applyAlignment="1">
      <alignment horizontal="right" vertical="center"/>
    </xf>
    <xf numFmtId="164" fontId="2" fillId="2" borderId="34" xfId="0" applyNumberFormat="1" applyFont="1" applyFill="1" applyBorder="1" applyAlignment="1">
      <alignment horizontal="right" vertical="center"/>
    </xf>
    <xf numFmtId="0" fontId="2" fillId="2" borderId="36" xfId="0" applyFont="1" applyFill="1" applyBorder="1"/>
    <xf numFmtId="164" fontId="2" fillId="2" borderId="22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2" borderId="39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2" fillId="2" borderId="18" xfId="0" applyNumberFormat="1" applyFont="1" applyFill="1" applyBorder="1" applyAlignment="1">
      <alignment horizontal="right" vertical="center"/>
    </xf>
    <xf numFmtId="164" fontId="2" fillId="2" borderId="20" xfId="0" applyNumberFormat="1" applyFont="1" applyFill="1" applyBorder="1" applyAlignment="1">
      <alignment horizontal="right" vertical="center"/>
    </xf>
    <xf numFmtId="164" fontId="2" fillId="2" borderId="40" xfId="0" applyNumberFormat="1" applyFont="1" applyFill="1" applyBorder="1" applyAlignment="1">
      <alignment horizontal="right" vertical="center"/>
    </xf>
    <xf numFmtId="0" fontId="2" fillId="2" borderId="17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64" fontId="2" fillId="2" borderId="41" xfId="0" applyNumberFormat="1" applyFont="1" applyFill="1" applyBorder="1" applyAlignment="1">
      <alignment horizontal="right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164" fontId="2" fillId="3" borderId="11" xfId="0" applyNumberFormat="1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2" fillId="3" borderId="23" xfId="0" applyNumberFormat="1" applyFont="1" applyFill="1" applyBorder="1" applyAlignment="1">
      <alignment horizontal="right" vertical="center"/>
    </xf>
    <xf numFmtId="164" fontId="5" fillId="2" borderId="20" xfId="0" applyNumberFormat="1" applyFont="1" applyFill="1" applyBorder="1" applyAlignment="1">
      <alignment horizontal="right" vertical="center"/>
    </xf>
    <xf numFmtId="164" fontId="5" fillId="2" borderId="11" xfId="0" applyNumberFormat="1" applyFont="1" applyFill="1" applyBorder="1" applyAlignment="1">
      <alignment horizontal="right" vertical="center"/>
    </xf>
    <xf numFmtId="164" fontId="5" fillId="2" borderId="12" xfId="0" applyNumberFormat="1" applyFont="1" applyFill="1" applyBorder="1" applyAlignment="1">
      <alignment horizontal="right" vertical="center"/>
    </xf>
    <xf numFmtId="0" fontId="5" fillId="0" borderId="0" xfId="0" applyFont="1"/>
    <xf numFmtId="0" fontId="2" fillId="2" borderId="42" xfId="0" applyFont="1" applyFill="1" applyBorder="1"/>
    <xf numFmtId="164" fontId="2" fillId="2" borderId="42" xfId="0" applyNumberFormat="1" applyFont="1" applyFill="1" applyBorder="1" applyAlignment="1">
      <alignment horizontal="right" vertical="center"/>
    </xf>
    <xf numFmtId="3" fontId="6" fillId="0" borderId="0" xfId="0" applyNumberFormat="1" applyFont="1"/>
    <xf numFmtId="0" fontId="2" fillId="0" borderId="6" xfId="0" applyFont="1" applyBorder="1"/>
    <xf numFmtId="0" fontId="2" fillId="2" borderId="0" xfId="0" applyFont="1" applyFill="1" applyBorder="1" applyAlignment="1">
      <alignment horizontal="center" vertical="center"/>
    </xf>
    <xf numFmtId="164" fontId="2" fillId="2" borderId="36" xfId="0" applyNumberFormat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28" xfId="0" applyNumberFormat="1" applyFont="1" applyFill="1" applyBorder="1" applyAlignment="1">
      <alignment horizontal="right" vertical="center"/>
    </xf>
    <xf numFmtId="164" fontId="2" fillId="2" borderId="17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right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5" fillId="2" borderId="5" xfId="0" applyNumberFormat="1" applyFont="1" applyFill="1" applyBorder="1" applyAlignment="1">
      <alignment horizontal="right" vertical="center"/>
    </xf>
    <xf numFmtId="164" fontId="5" fillId="2" borderId="34" xfId="0" applyNumberFormat="1" applyFont="1" applyFill="1" applyBorder="1" applyAlignment="1">
      <alignment horizontal="right" vertical="center"/>
    </xf>
    <xf numFmtId="164" fontId="5" fillId="2" borderId="23" xfId="0" applyNumberFormat="1" applyFont="1" applyFill="1" applyBorder="1" applyAlignment="1">
      <alignment horizontal="right" vertical="center"/>
    </xf>
    <xf numFmtId="164" fontId="5" fillId="2" borderId="29" xfId="0" applyNumberFormat="1" applyFont="1" applyFill="1" applyBorder="1" applyAlignment="1">
      <alignment horizontal="right" vertical="center"/>
    </xf>
    <xf numFmtId="164" fontId="5" fillId="2" borderId="28" xfId="0" applyNumberFormat="1" applyFont="1" applyFill="1" applyBorder="1" applyAlignment="1">
      <alignment horizontal="right" vertical="center"/>
    </xf>
    <xf numFmtId="0" fontId="5" fillId="0" borderId="40" xfId="0" applyFont="1" applyBorder="1"/>
    <xf numFmtId="164" fontId="7" fillId="2" borderId="33" xfId="0" applyNumberFormat="1" applyFont="1" applyFill="1" applyBorder="1" applyAlignment="1">
      <alignment horizontal="center" vertical="center"/>
    </xf>
    <xf numFmtId="164" fontId="7" fillId="2" borderId="3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64" fontId="5" fillId="3" borderId="29" xfId="0" applyNumberFormat="1" applyFont="1" applyFill="1" applyBorder="1" applyAlignment="1">
      <alignment horizontal="right" vertical="center"/>
    </xf>
    <xf numFmtId="164" fontId="5" fillId="3" borderId="0" xfId="0" applyNumberFormat="1" applyFont="1" applyFill="1" applyBorder="1" applyAlignment="1">
      <alignment horizontal="right" vertical="center"/>
    </xf>
    <xf numFmtId="164" fontId="2" fillId="0" borderId="0" xfId="0" applyNumberFormat="1" applyFont="1"/>
    <xf numFmtId="164" fontId="2" fillId="2" borderId="20" xfId="0" applyNumberFormat="1" applyFont="1" applyFill="1" applyBorder="1" applyAlignment="1">
      <alignment horizontal="right" vertical="center"/>
    </xf>
    <xf numFmtId="164" fontId="5" fillId="2" borderId="20" xfId="0" applyNumberFormat="1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5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top" wrapText="1"/>
    </xf>
    <xf numFmtId="0" fontId="3" fillId="2" borderId="32" xfId="0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3" fillId="2" borderId="37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horizontal="center" vertical="top" wrapText="1"/>
    </xf>
    <xf numFmtId="0" fontId="3" fillId="2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6"/>
  <sheetViews>
    <sheetView workbookViewId="0">
      <selection activeCell="B16" sqref="B16"/>
    </sheetView>
  </sheetViews>
  <sheetFormatPr defaultColWidth="9.1796875" defaultRowHeight="13" x14ac:dyDescent="0.3"/>
  <cols>
    <col min="1" max="1" width="9.1796875" style="68"/>
    <col min="2" max="2" width="11.453125" style="68" bestFit="1" customWidth="1"/>
    <col min="3" max="16384" width="9.1796875" style="68"/>
  </cols>
  <sheetData>
    <row r="1" spans="2:2" x14ac:dyDescent="0.3">
      <c r="B1" s="68" t="s">
        <v>0</v>
      </c>
    </row>
    <row r="2" spans="2:2" x14ac:dyDescent="0.3">
      <c r="B2" s="69" t="s">
        <v>133</v>
      </c>
    </row>
    <row r="3" spans="2:2" x14ac:dyDescent="0.3">
      <c r="B3" s="69" t="s">
        <v>134</v>
      </c>
    </row>
    <row r="4" spans="2:2" x14ac:dyDescent="0.3">
      <c r="B4" s="69" t="s">
        <v>135</v>
      </c>
    </row>
    <row r="5" spans="2:2" x14ac:dyDescent="0.3">
      <c r="B5" s="69" t="s">
        <v>136</v>
      </c>
    </row>
    <row r="6" spans="2:2" x14ac:dyDescent="0.3">
      <c r="B6" s="69" t="s">
        <v>5</v>
      </c>
    </row>
    <row r="7" spans="2:2" x14ac:dyDescent="0.3">
      <c r="B7" s="69" t="s">
        <v>6</v>
      </c>
    </row>
    <row r="8" spans="2:2" x14ac:dyDescent="0.3">
      <c r="B8" s="69" t="s">
        <v>111</v>
      </c>
    </row>
    <row r="9" spans="2:2" x14ac:dyDescent="0.3">
      <c r="B9" s="69" t="s">
        <v>7</v>
      </c>
    </row>
    <row r="10" spans="2:2" x14ac:dyDescent="0.3">
      <c r="B10" s="69" t="s">
        <v>8</v>
      </c>
    </row>
    <row r="11" spans="2:2" x14ac:dyDescent="0.3">
      <c r="B11" s="69" t="s">
        <v>10</v>
      </c>
    </row>
    <row r="12" spans="2:2" x14ac:dyDescent="0.3">
      <c r="B12" s="70" t="s">
        <v>171</v>
      </c>
    </row>
    <row r="13" spans="2:2" x14ac:dyDescent="0.3">
      <c r="B13" s="70" t="s">
        <v>172</v>
      </c>
    </row>
    <row r="14" spans="2:2" x14ac:dyDescent="0.3">
      <c r="B14" s="70" t="s">
        <v>173</v>
      </c>
    </row>
    <row r="15" spans="2:2" x14ac:dyDescent="0.3">
      <c r="B15" s="68" t="s">
        <v>174</v>
      </c>
    </row>
    <row r="16" spans="2:2" x14ac:dyDescent="0.3">
      <c r="B16" s="70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68B1-CE36-4BDB-99B3-83D674DDEDCA}">
  <dimension ref="D3:E9"/>
  <sheetViews>
    <sheetView workbookViewId="0">
      <selection activeCell="D9" sqref="D9:E9"/>
    </sheetView>
  </sheetViews>
  <sheetFormatPr defaultRowHeight="14.5" x14ac:dyDescent="0.35"/>
  <sheetData>
    <row r="3" spans="4:5" x14ac:dyDescent="0.35">
      <c r="D3" t="s">
        <v>120</v>
      </c>
      <c r="E3" t="s">
        <v>121</v>
      </c>
    </row>
    <row r="4" spans="4:5" x14ac:dyDescent="0.35">
      <c r="D4">
        <v>40661</v>
      </c>
      <c r="E4">
        <v>34359</v>
      </c>
    </row>
    <row r="5" spans="4:5" x14ac:dyDescent="0.35">
      <c r="D5">
        <v>3.37</v>
      </c>
      <c r="E5">
        <v>5.01</v>
      </c>
    </row>
    <row r="6" spans="4:5" x14ac:dyDescent="0.35">
      <c r="D6">
        <v>3097</v>
      </c>
      <c r="E6">
        <v>1909</v>
      </c>
    </row>
    <row r="7" spans="4:5" x14ac:dyDescent="0.35">
      <c r="D7">
        <f>D5*D6</f>
        <v>10436.890000000001</v>
      </c>
      <c r="E7">
        <f>E5*E6</f>
        <v>9564.09</v>
      </c>
    </row>
    <row r="8" spans="4:5" x14ac:dyDescent="0.35">
      <c r="D8">
        <f>D7/D4</f>
        <v>0.25668060303484913</v>
      </c>
      <c r="E8">
        <f>E7/E4</f>
        <v>0.27835763555400334</v>
      </c>
    </row>
    <row r="9" spans="4:5" x14ac:dyDescent="0.35">
      <c r="D9">
        <f>1-D8</f>
        <v>0.74331939696515081</v>
      </c>
      <c r="E9">
        <f>1-E8</f>
        <v>0.72164236444599661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19" sqref="D19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4.7265625" customWidth="1"/>
    <col min="4" max="4" width="15" customWidth="1"/>
    <col min="5" max="5" width="17.7265625" customWidth="1"/>
  </cols>
  <sheetData>
    <row r="1" spans="1:5" x14ac:dyDescent="0.35">
      <c r="A1" s="25" t="s">
        <v>95</v>
      </c>
      <c r="B1" s="25" t="s">
        <v>96</v>
      </c>
      <c r="C1" s="25" t="s">
        <v>97</v>
      </c>
      <c r="D1" s="25" t="s">
        <v>98</v>
      </c>
      <c r="E1" s="25"/>
    </row>
    <row r="2" spans="1:5" x14ac:dyDescent="0.35">
      <c r="A2" s="25"/>
      <c r="B2" s="25"/>
      <c r="C2" s="25"/>
      <c r="D2" s="25" t="s">
        <v>99</v>
      </c>
      <c r="E2" s="25" t="s">
        <v>100</v>
      </c>
    </row>
    <row r="3" spans="1:5" x14ac:dyDescent="0.35">
      <c r="A3" s="25" t="s">
        <v>101</v>
      </c>
      <c r="B3" s="25" t="s">
        <v>102</v>
      </c>
      <c r="C3" s="25" t="s">
        <v>137</v>
      </c>
      <c r="D3" s="25">
        <v>1</v>
      </c>
      <c r="E3" s="25"/>
    </row>
    <row r="4" spans="1:5" x14ac:dyDescent="0.35">
      <c r="A4" s="25" t="s">
        <v>101</v>
      </c>
      <c r="B4" s="25" t="s">
        <v>103</v>
      </c>
      <c r="C4" s="25" t="s">
        <v>112</v>
      </c>
      <c r="D4" s="25">
        <v>1</v>
      </c>
      <c r="E4" s="25"/>
    </row>
    <row r="5" spans="1:5" x14ac:dyDescent="0.35">
      <c r="A5" s="25" t="s">
        <v>101</v>
      </c>
      <c r="B5" s="25" t="s">
        <v>104</v>
      </c>
      <c r="C5" s="25" t="s">
        <v>113</v>
      </c>
      <c r="D5" s="25"/>
      <c r="E5" s="25">
        <v>1</v>
      </c>
    </row>
    <row r="6" spans="1:5" x14ac:dyDescent="0.35">
      <c r="A6" s="25" t="s">
        <v>101</v>
      </c>
      <c r="B6" s="25" t="s">
        <v>105</v>
      </c>
      <c r="C6" s="25" t="s">
        <v>149</v>
      </c>
      <c r="D6" s="25">
        <v>1</v>
      </c>
      <c r="E6" s="25"/>
    </row>
    <row r="7" spans="1:5" x14ac:dyDescent="0.35">
      <c r="A7" s="25" t="s">
        <v>101</v>
      </c>
      <c r="B7" s="25" t="s">
        <v>106</v>
      </c>
      <c r="C7" s="25" t="s">
        <v>152</v>
      </c>
      <c r="D7" s="25">
        <v>1</v>
      </c>
      <c r="E7" s="25"/>
    </row>
    <row r="8" spans="1:5" x14ac:dyDescent="0.35">
      <c r="A8" s="25" t="s">
        <v>107</v>
      </c>
      <c r="B8" s="25" t="s">
        <v>108</v>
      </c>
      <c r="C8" s="25" t="s">
        <v>153</v>
      </c>
      <c r="D8" s="25">
        <v>4</v>
      </c>
      <c r="E8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H11" sqref="H11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4.7265625" customWidth="1"/>
    <col min="4" max="4" width="15" customWidth="1"/>
    <col min="5" max="5" width="17.7265625" customWidth="1"/>
  </cols>
  <sheetData>
    <row r="1" spans="1:5" x14ac:dyDescent="0.35">
      <c r="A1" s="25" t="s">
        <v>95</v>
      </c>
      <c r="B1" s="25" t="s">
        <v>96</v>
      </c>
      <c r="C1" s="25" t="s">
        <v>97</v>
      </c>
      <c r="D1" s="25" t="s">
        <v>98</v>
      </c>
      <c r="E1" s="25"/>
    </row>
    <row r="2" spans="1:5" x14ac:dyDescent="0.35">
      <c r="A2" s="25"/>
      <c r="B2" s="25"/>
      <c r="C2" s="25"/>
      <c r="D2" s="25" t="s">
        <v>99</v>
      </c>
      <c r="E2" s="25" t="s">
        <v>100</v>
      </c>
    </row>
    <row r="3" spans="1:5" x14ac:dyDescent="0.35">
      <c r="A3" s="25" t="s">
        <v>101</v>
      </c>
      <c r="B3" s="25" t="s">
        <v>102</v>
      </c>
      <c r="C3" s="25" t="s">
        <v>137</v>
      </c>
      <c r="D3" s="25">
        <v>1</v>
      </c>
      <c r="E3" s="25"/>
    </row>
    <row r="4" spans="1:5" x14ac:dyDescent="0.35">
      <c r="A4" s="25" t="s">
        <v>101</v>
      </c>
      <c r="B4" s="25" t="s">
        <v>103</v>
      </c>
      <c r="C4" s="25" t="s">
        <v>114</v>
      </c>
      <c r="D4" s="25">
        <v>1</v>
      </c>
      <c r="E4" s="25"/>
    </row>
    <row r="5" spans="1:5" x14ac:dyDescent="0.35">
      <c r="A5" s="25" t="s">
        <v>101</v>
      </c>
      <c r="B5" s="25" t="s">
        <v>104</v>
      </c>
      <c r="C5" s="25" t="s">
        <v>115</v>
      </c>
      <c r="D5" s="25"/>
      <c r="E5" s="25">
        <v>1</v>
      </c>
    </row>
    <row r="6" spans="1:5" x14ac:dyDescent="0.35">
      <c r="A6" s="25" t="s">
        <v>101</v>
      </c>
      <c r="B6" s="25" t="s">
        <v>105</v>
      </c>
      <c r="C6" s="25" t="s">
        <v>154</v>
      </c>
      <c r="D6" s="25">
        <v>1</v>
      </c>
      <c r="E6" s="25"/>
    </row>
    <row r="7" spans="1:5" x14ac:dyDescent="0.35">
      <c r="A7" s="25" t="s">
        <v>101</v>
      </c>
      <c r="B7" s="25" t="s">
        <v>106</v>
      </c>
      <c r="C7" s="25" t="s">
        <v>156</v>
      </c>
      <c r="D7" s="25">
        <v>1</v>
      </c>
      <c r="E7" s="25"/>
    </row>
    <row r="8" spans="1:5" x14ac:dyDescent="0.35">
      <c r="A8" s="25" t="s">
        <v>107</v>
      </c>
      <c r="B8" s="25" t="s">
        <v>108</v>
      </c>
      <c r="C8" s="25" t="s">
        <v>155</v>
      </c>
      <c r="D8" s="25">
        <v>4</v>
      </c>
      <c r="E8" s="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workbookViewId="0">
      <selection activeCell="M19" sqref="M19"/>
    </sheetView>
  </sheetViews>
  <sheetFormatPr defaultColWidth="9.1796875" defaultRowHeight="13" x14ac:dyDescent="0.3"/>
  <cols>
    <col min="1" max="1" width="12.453125" style="28" customWidth="1"/>
    <col min="2" max="2" width="13.453125" style="1" bestFit="1" customWidth="1"/>
    <col min="3" max="3" width="11.26953125" style="1" bestFit="1" customWidth="1"/>
    <col min="4" max="4" width="9.1796875" style="1"/>
    <col min="5" max="5" width="6.26953125" style="1" bestFit="1" customWidth="1"/>
    <col min="6" max="6" width="10.1796875" style="1" bestFit="1" customWidth="1"/>
    <col min="7" max="7" width="10.1796875" style="1" customWidth="1"/>
    <col min="8" max="8" width="11.453125" style="1" bestFit="1" customWidth="1"/>
    <col min="9" max="9" width="11.453125" style="1" customWidth="1"/>
    <col min="10" max="16" width="9.1796875" style="1"/>
    <col min="17" max="17" width="17.26953125" style="1" customWidth="1"/>
    <col min="18" max="16384" width="9.1796875" style="1"/>
  </cols>
  <sheetData>
    <row r="1" spans="1:18" s="27" customFormat="1" ht="25.5" customHeight="1" x14ac:dyDescent="0.3">
      <c r="A1" s="35"/>
      <c r="B1" s="74" t="s">
        <v>21</v>
      </c>
      <c r="C1" s="74" t="s">
        <v>22</v>
      </c>
      <c r="D1" s="74" t="s">
        <v>132</v>
      </c>
      <c r="E1" s="74" t="s">
        <v>23</v>
      </c>
      <c r="F1" s="120" t="s">
        <v>109</v>
      </c>
      <c r="G1" s="121"/>
      <c r="H1" s="122" t="s">
        <v>110</v>
      </c>
      <c r="I1" s="120"/>
      <c r="J1" s="36" t="s">
        <v>55</v>
      </c>
      <c r="K1" s="26"/>
      <c r="N1" s="27" t="s">
        <v>176</v>
      </c>
      <c r="O1" s="27" t="s">
        <v>177</v>
      </c>
    </row>
    <row r="2" spans="1:18" ht="13.5" thickBot="1" x14ac:dyDescent="0.35">
      <c r="A2" s="37"/>
      <c r="B2" s="75"/>
      <c r="C2" s="75"/>
      <c r="D2" s="75"/>
      <c r="E2" s="75"/>
      <c r="F2" s="77" t="s">
        <v>171</v>
      </c>
      <c r="G2" s="77" t="s">
        <v>172</v>
      </c>
      <c r="H2" s="78" t="s">
        <v>173</v>
      </c>
      <c r="I2" s="96" t="s">
        <v>174</v>
      </c>
      <c r="J2" s="38" t="s">
        <v>15</v>
      </c>
      <c r="K2" s="13"/>
      <c r="N2" s="89">
        <v>6100</v>
      </c>
      <c r="O2" s="89">
        <v>3000</v>
      </c>
    </row>
    <row r="3" spans="1:18" x14ac:dyDescent="0.3">
      <c r="A3" s="128" t="s">
        <v>37</v>
      </c>
      <c r="B3" s="47" t="s">
        <v>24</v>
      </c>
      <c r="C3" s="47"/>
      <c r="D3" s="47"/>
      <c r="E3" s="47"/>
      <c r="F3" s="110">
        <v>161</v>
      </c>
      <c r="G3" s="111">
        <v>125</v>
      </c>
      <c r="H3" s="112">
        <v>93</v>
      </c>
      <c r="I3" s="112">
        <v>58</v>
      </c>
      <c r="J3" s="105">
        <v>226</v>
      </c>
      <c r="K3" s="13"/>
    </row>
    <row r="4" spans="1:18" x14ac:dyDescent="0.3">
      <c r="A4" s="129"/>
      <c r="B4" s="8" t="s">
        <v>25</v>
      </c>
      <c r="C4" s="8"/>
      <c r="D4" s="8"/>
      <c r="E4" s="8"/>
      <c r="F4" s="89">
        <f>N2*F3/(F3+G3)</f>
        <v>3433.9160839160841</v>
      </c>
      <c r="G4" s="89">
        <f>N2-F4</f>
        <v>2666.0839160839159</v>
      </c>
      <c r="H4" s="89">
        <f>O2*H3/(H3+I3)</f>
        <v>1847.682119205298</v>
      </c>
      <c r="I4" s="104">
        <f>O2-H4</f>
        <v>1152.317880794702</v>
      </c>
      <c r="J4" s="106">
        <v>1528</v>
      </c>
      <c r="K4" s="1" t="s">
        <v>175</v>
      </c>
    </row>
    <row r="5" spans="1:18" x14ac:dyDescent="0.3">
      <c r="A5" s="129"/>
      <c r="B5" s="8" t="s">
        <v>26</v>
      </c>
      <c r="C5" s="8"/>
      <c r="D5" s="8"/>
      <c r="E5" s="8"/>
      <c r="F5" s="89">
        <v>5.61</v>
      </c>
      <c r="G5" s="89">
        <v>5.61</v>
      </c>
      <c r="H5" s="89">
        <v>6.3</v>
      </c>
      <c r="I5" s="89">
        <v>6.3</v>
      </c>
      <c r="J5" s="106">
        <v>5.9</v>
      </c>
      <c r="L5" s="1">
        <f>F4*F7</f>
        <v>28121502.908741258</v>
      </c>
      <c r="M5" s="1">
        <f>H4*H7</f>
        <v>18699670.132450331</v>
      </c>
      <c r="N5" s="1">
        <f>J4*M7</f>
        <v>33704624</v>
      </c>
    </row>
    <row r="6" spans="1:18" x14ac:dyDescent="0.3">
      <c r="A6" s="130"/>
      <c r="B6" s="8" t="s">
        <v>145</v>
      </c>
      <c r="C6" s="8"/>
      <c r="D6" s="8"/>
      <c r="E6" s="8"/>
      <c r="F6" s="89"/>
      <c r="G6" s="89"/>
      <c r="H6" s="89"/>
      <c r="I6" s="104"/>
      <c r="J6" s="106"/>
      <c r="Q6" s="1" t="s">
        <v>164</v>
      </c>
    </row>
    <row r="7" spans="1:18" ht="13.5" thickBot="1" x14ac:dyDescent="0.35">
      <c r="A7" s="131"/>
      <c r="B7" s="43" t="s">
        <v>27</v>
      </c>
      <c r="C7" s="44"/>
      <c r="D7" s="44"/>
      <c r="E7" s="44"/>
      <c r="F7" s="107">
        <v>8189.3389999999999</v>
      </c>
      <c r="G7" s="107">
        <v>36244.03</v>
      </c>
      <c r="H7" s="107">
        <v>10120.61</v>
      </c>
      <c r="I7" s="108">
        <v>33456.6</v>
      </c>
      <c r="J7" s="109">
        <v>40661</v>
      </c>
      <c r="K7" s="1" t="s">
        <v>178</v>
      </c>
      <c r="M7" s="46">
        <v>22058</v>
      </c>
      <c r="Q7" s="1" t="s">
        <v>165</v>
      </c>
      <c r="R7" s="1">
        <f>F7*F4</f>
        <v>28121502.908741258</v>
      </c>
    </row>
    <row r="8" spans="1:18" ht="12.75" customHeight="1" x14ac:dyDescent="0.3">
      <c r="A8" s="123" t="s">
        <v>38</v>
      </c>
      <c r="B8" s="50" t="s">
        <v>129</v>
      </c>
      <c r="C8" s="47" t="s">
        <v>5</v>
      </c>
      <c r="D8" s="47"/>
      <c r="E8" s="92"/>
      <c r="F8" s="93">
        <v>0.13883490000000001</v>
      </c>
      <c r="G8" s="93">
        <v>7.1766399999999994E-2</v>
      </c>
      <c r="H8" s="48">
        <v>0.1173375</v>
      </c>
      <c r="I8" s="100">
        <v>5.0231699999999997E-2</v>
      </c>
      <c r="J8" s="72">
        <v>0</v>
      </c>
      <c r="K8" s="72"/>
      <c r="L8" s="72">
        <v>0</v>
      </c>
    </row>
    <row r="9" spans="1:18" ht="12.75" customHeight="1" x14ac:dyDescent="0.3">
      <c r="A9" s="124"/>
      <c r="B9" s="34" t="s">
        <v>129</v>
      </c>
      <c r="C9" s="8" t="s">
        <v>6</v>
      </c>
      <c r="D9" s="8"/>
      <c r="E9" s="9"/>
      <c r="F9" s="64">
        <v>8.1492300000000004E-2</v>
      </c>
      <c r="G9" s="64">
        <v>0.1015823</v>
      </c>
      <c r="H9" s="30">
        <v>0.1509093</v>
      </c>
      <c r="I9" s="101">
        <v>8.3358500000000002E-2</v>
      </c>
      <c r="J9" s="72">
        <v>0</v>
      </c>
      <c r="K9" s="72"/>
      <c r="L9" s="72">
        <v>0</v>
      </c>
      <c r="Q9" s="1" t="s">
        <v>166</v>
      </c>
      <c r="R9" s="1">
        <v>173</v>
      </c>
    </row>
    <row r="10" spans="1:18" ht="12.75" customHeight="1" x14ac:dyDescent="0.3">
      <c r="A10" s="124"/>
      <c r="B10" s="34" t="s">
        <v>129</v>
      </c>
      <c r="C10" s="8" t="s">
        <v>111</v>
      </c>
      <c r="D10" s="8"/>
      <c r="E10" s="9"/>
      <c r="F10" s="64">
        <v>0.53483539999999996</v>
      </c>
      <c r="G10" s="64">
        <v>0.62917029999999996</v>
      </c>
      <c r="H10" s="30">
        <v>0.4938186</v>
      </c>
      <c r="I10" s="101">
        <v>0.67714969999999997</v>
      </c>
      <c r="J10" s="72">
        <v>0.06</v>
      </c>
      <c r="K10" s="72"/>
      <c r="L10" s="72">
        <v>0.06</v>
      </c>
      <c r="Q10" s="1" t="s">
        <v>167</v>
      </c>
      <c r="R10" s="1">
        <v>74.400000000000006</v>
      </c>
    </row>
    <row r="11" spans="1:18" ht="12.75" customHeight="1" x14ac:dyDescent="0.3">
      <c r="A11" s="124"/>
      <c r="B11" s="34" t="s">
        <v>129</v>
      </c>
      <c r="C11" s="8" t="s">
        <v>7</v>
      </c>
      <c r="D11" s="8"/>
      <c r="E11" s="9"/>
      <c r="F11" s="64">
        <v>0.22424169999999999</v>
      </c>
      <c r="G11" s="64">
        <v>0.1768854</v>
      </c>
      <c r="H11" s="30">
        <v>0.2173389</v>
      </c>
      <c r="I11" s="101">
        <v>0.16866439999999999</v>
      </c>
      <c r="J11" s="72">
        <v>0.06</v>
      </c>
      <c r="K11" s="72"/>
      <c r="L11" s="72">
        <v>0.06</v>
      </c>
      <c r="Q11" s="1" t="s">
        <v>168</v>
      </c>
      <c r="R11" s="1">
        <f>R10*R9</f>
        <v>12871.2</v>
      </c>
    </row>
    <row r="12" spans="1:18" ht="12.75" customHeight="1" x14ac:dyDescent="0.3">
      <c r="A12" s="124"/>
      <c r="B12" s="34" t="s">
        <v>129</v>
      </c>
      <c r="C12" s="8" t="s">
        <v>8</v>
      </c>
      <c r="D12" s="8"/>
      <c r="E12" s="9"/>
      <c r="F12" s="64">
        <v>0</v>
      </c>
      <c r="G12" s="64">
        <v>0</v>
      </c>
      <c r="H12" s="30">
        <v>0</v>
      </c>
      <c r="I12" s="101">
        <v>0</v>
      </c>
      <c r="J12" s="72">
        <v>0.14000000000000001</v>
      </c>
      <c r="K12" s="72"/>
      <c r="L12" s="72">
        <v>0.14000000000000001</v>
      </c>
    </row>
    <row r="13" spans="1:18" ht="12.75" customHeight="1" x14ac:dyDescent="0.3">
      <c r="A13" s="124"/>
      <c r="B13" s="34" t="s">
        <v>129</v>
      </c>
      <c r="C13" s="8" t="s">
        <v>10</v>
      </c>
      <c r="D13" s="8"/>
      <c r="E13" s="9"/>
      <c r="F13" s="64">
        <f>1-SUM(F8:F12)</f>
        <v>2.0595699999999995E-2</v>
      </c>
      <c r="G13" s="64">
        <f>1-SUM(G8:G11)</f>
        <v>2.0595600000000047E-2</v>
      </c>
      <c r="H13" s="30">
        <f>1-SUM(H8:H12)</f>
        <v>2.0595699999999995E-2</v>
      </c>
      <c r="I13" s="101">
        <f>1-SUM(I8:I12)</f>
        <v>2.0595700000000106E-2</v>
      </c>
      <c r="J13" s="72">
        <v>0.74</v>
      </c>
      <c r="K13" s="72"/>
      <c r="L13" s="72">
        <v>0.74</v>
      </c>
      <c r="Q13" s="1" t="s">
        <v>169</v>
      </c>
      <c r="R13" s="1">
        <f>(R11*10)/R7</f>
        <v>4.5769957750014601E-3</v>
      </c>
    </row>
    <row r="14" spans="1:18" ht="12.75" customHeight="1" x14ac:dyDescent="0.3">
      <c r="A14" s="124"/>
      <c r="B14" s="33" t="s">
        <v>130</v>
      </c>
      <c r="C14" s="6" t="s">
        <v>5</v>
      </c>
      <c r="D14" s="6"/>
      <c r="E14" s="7"/>
      <c r="F14" s="66">
        <v>1.9300899999999999E-2</v>
      </c>
      <c r="G14" s="66">
        <v>3.4126200000000002E-2</v>
      </c>
      <c r="H14" s="29">
        <v>3.0759600000000002E-2</v>
      </c>
      <c r="I14" s="102">
        <v>2.0674000000000001E-2</v>
      </c>
      <c r="J14" s="39">
        <v>0</v>
      </c>
    </row>
    <row r="15" spans="1:18" ht="12.75" customHeight="1" x14ac:dyDescent="0.3">
      <c r="A15" s="124"/>
      <c r="B15" s="34" t="s">
        <v>130</v>
      </c>
      <c r="C15" s="8" t="s">
        <v>6</v>
      </c>
      <c r="D15" s="8"/>
      <c r="E15" s="9"/>
      <c r="F15" s="64">
        <v>1.2774600000000001E-2</v>
      </c>
      <c r="G15" s="64">
        <v>1.7456099999999999E-2</v>
      </c>
      <c r="H15" s="30">
        <v>2.88893E-2</v>
      </c>
      <c r="I15" s="98">
        <v>3.7883899999999998E-2</v>
      </c>
      <c r="J15" s="40">
        <v>0</v>
      </c>
      <c r="Q15" s="1" t="s">
        <v>170</v>
      </c>
      <c r="R15" s="1">
        <f>R11/F7</f>
        <v>1.5717019407793476</v>
      </c>
    </row>
    <row r="16" spans="1:18" ht="12.75" customHeight="1" x14ac:dyDescent="0.3">
      <c r="A16" s="124"/>
      <c r="B16" s="34" t="s">
        <v>130</v>
      </c>
      <c r="C16" s="8" t="s">
        <v>111</v>
      </c>
      <c r="D16" s="8"/>
      <c r="E16" s="9"/>
      <c r="F16" s="64">
        <v>2.87263E-2</v>
      </c>
      <c r="G16" s="64">
        <v>4.1623800000000002E-2</v>
      </c>
      <c r="H16" s="30">
        <v>5.5013399999999997E-2</v>
      </c>
      <c r="I16" s="98">
        <v>6.7654400000000003E-2</v>
      </c>
      <c r="J16" s="40">
        <v>0</v>
      </c>
      <c r="M16" s="1">
        <f>(F7*F4)+(G4*G7)+(H4*H7)+(I4*I7)</f>
        <v>182003436.88885057</v>
      </c>
    </row>
    <row r="17" spans="1:14" ht="12.75" customHeight="1" x14ac:dyDescent="0.3">
      <c r="A17" s="124"/>
      <c r="B17" s="34" t="s">
        <v>130</v>
      </c>
      <c r="C17" s="8" t="s">
        <v>7</v>
      </c>
      <c r="D17" s="8"/>
      <c r="E17" s="9"/>
      <c r="F17" s="64">
        <v>2.8474200000000002E-2</v>
      </c>
      <c r="G17" s="64">
        <v>3.03965E-2</v>
      </c>
      <c r="H17" s="30">
        <v>4.5749199999999997E-2</v>
      </c>
      <c r="I17" s="98">
        <v>4.4533000000000003E-2</v>
      </c>
      <c r="J17" s="40">
        <v>0</v>
      </c>
      <c r="M17" s="1">
        <f>M16/SUM(F4:I4)</f>
        <v>20000.377680093468</v>
      </c>
    </row>
    <row r="18" spans="1:14" ht="12.75" customHeight="1" x14ac:dyDescent="0.3">
      <c r="A18" s="124"/>
      <c r="B18" s="34" t="s">
        <v>130</v>
      </c>
      <c r="C18" s="8" t="s">
        <v>8</v>
      </c>
      <c r="D18" s="8"/>
      <c r="E18" s="9"/>
      <c r="F18" s="64">
        <v>0</v>
      </c>
      <c r="G18" s="64">
        <v>0</v>
      </c>
      <c r="H18" s="30">
        <v>0</v>
      </c>
      <c r="I18" s="98">
        <v>0</v>
      </c>
      <c r="J18" s="40">
        <v>0</v>
      </c>
      <c r="M18" s="117">
        <f>AVERAGE(F7:I7)</f>
        <v>22002.644749999999</v>
      </c>
    </row>
    <row r="19" spans="1:14" ht="12.75" customHeight="1" x14ac:dyDescent="0.3">
      <c r="A19" s="124"/>
      <c r="B19" s="34" t="s">
        <v>130</v>
      </c>
      <c r="C19" s="8" t="s">
        <v>10</v>
      </c>
      <c r="D19" s="8"/>
      <c r="E19" s="9"/>
      <c r="F19" s="64">
        <v>0</v>
      </c>
      <c r="G19" s="64">
        <v>0</v>
      </c>
      <c r="H19" s="30">
        <v>0</v>
      </c>
      <c r="I19" s="98">
        <v>0</v>
      </c>
      <c r="J19" s="40">
        <v>0</v>
      </c>
      <c r="M19" s="1">
        <f>M18/AVERAGE(F5:I5)</f>
        <v>3694.8185978169604</v>
      </c>
    </row>
    <row r="20" spans="1:14" ht="12.75" customHeight="1" x14ac:dyDescent="0.3">
      <c r="A20" s="124"/>
      <c r="B20" s="33" t="s">
        <v>131</v>
      </c>
      <c r="C20" s="6" t="s">
        <v>5</v>
      </c>
      <c r="D20" s="6"/>
      <c r="E20" s="7"/>
      <c r="F20" s="66"/>
      <c r="G20" s="66"/>
      <c r="H20" s="29"/>
      <c r="I20" s="102"/>
      <c r="J20" s="39"/>
    </row>
    <row r="21" spans="1:14" ht="12.75" customHeight="1" x14ac:dyDescent="0.3">
      <c r="A21" s="124"/>
      <c r="B21" s="34" t="s">
        <v>131</v>
      </c>
      <c r="C21" s="8" t="s">
        <v>6</v>
      </c>
      <c r="D21" s="8"/>
      <c r="E21" s="9"/>
      <c r="F21" s="64"/>
      <c r="G21" s="64"/>
      <c r="H21" s="30"/>
      <c r="I21" s="98"/>
      <c r="J21" s="40"/>
    </row>
    <row r="22" spans="1:14" ht="12.75" customHeight="1" x14ac:dyDescent="0.3">
      <c r="A22" s="124"/>
      <c r="B22" s="34" t="s">
        <v>131</v>
      </c>
      <c r="C22" s="8" t="s">
        <v>111</v>
      </c>
      <c r="D22" s="8"/>
      <c r="E22" s="9"/>
      <c r="F22" s="64"/>
      <c r="G22" s="64"/>
      <c r="H22" s="30"/>
      <c r="I22" s="98"/>
      <c r="J22" s="40"/>
    </row>
    <row r="23" spans="1:14" ht="12.75" customHeight="1" x14ac:dyDescent="0.3">
      <c r="A23" s="124"/>
      <c r="B23" s="34" t="s">
        <v>131</v>
      </c>
      <c r="C23" s="8" t="s">
        <v>7</v>
      </c>
      <c r="D23" s="8"/>
      <c r="E23" s="9"/>
      <c r="F23" s="64"/>
      <c r="G23" s="64"/>
      <c r="H23" s="30"/>
      <c r="I23" s="98"/>
      <c r="J23" s="40"/>
    </row>
    <row r="24" spans="1:14" ht="12.75" customHeight="1" x14ac:dyDescent="0.3">
      <c r="A24" s="124"/>
      <c r="B24" s="34" t="s">
        <v>131</v>
      </c>
      <c r="C24" s="8" t="s">
        <v>8</v>
      </c>
      <c r="D24" s="8"/>
      <c r="E24" s="9"/>
      <c r="F24" s="64"/>
      <c r="G24" s="64"/>
      <c r="H24" s="30"/>
      <c r="I24" s="98"/>
      <c r="J24" s="40"/>
    </row>
    <row r="25" spans="1:14" ht="12.75" customHeight="1" x14ac:dyDescent="0.3">
      <c r="A25" s="124"/>
      <c r="B25" s="31" t="s">
        <v>131</v>
      </c>
      <c r="C25" s="10" t="s">
        <v>10</v>
      </c>
      <c r="D25" s="10"/>
      <c r="E25" s="11"/>
      <c r="F25" s="65"/>
      <c r="G25" s="65"/>
      <c r="H25" s="32"/>
      <c r="I25" s="103"/>
      <c r="J25" s="41"/>
    </row>
    <row r="26" spans="1:14" ht="12.75" customHeight="1" x14ac:dyDescent="0.3">
      <c r="A26" s="124"/>
      <c r="B26" s="33" t="s">
        <v>138</v>
      </c>
      <c r="C26" s="6"/>
      <c r="D26" s="6"/>
      <c r="E26" s="7"/>
      <c r="F26" s="64">
        <v>1.88691E-2</v>
      </c>
      <c r="G26" s="64">
        <v>1.88691E-2</v>
      </c>
      <c r="H26" s="30">
        <v>1.6087799999999999E-2</v>
      </c>
      <c r="I26" s="30">
        <v>1.6087799999999999E-2</v>
      </c>
      <c r="J26" s="40"/>
      <c r="L26" s="64"/>
      <c r="M26" s="30"/>
    </row>
    <row r="27" spans="1:14" ht="12.75" customHeight="1" x14ac:dyDescent="0.3">
      <c r="A27" s="124"/>
      <c r="B27" s="34" t="s">
        <v>139</v>
      </c>
      <c r="C27" s="8"/>
      <c r="D27" s="8"/>
      <c r="E27" s="9"/>
      <c r="F27" s="85">
        <v>0</v>
      </c>
      <c r="G27" s="85">
        <v>0</v>
      </c>
      <c r="H27" s="84">
        <v>0</v>
      </c>
      <c r="I27" s="84">
        <v>0</v>
      </c>
      <c r="J27" s="40"/>
      <c r="L27" s="85"/>
      <c r="M27" s="84"/>
    </row>
    <row r="28" spans="1:14" ht="12.75" customHeight="1" x14ac:dyDescent="0.3">
      <c r="A28" s="124"/>
      <c r="B28" s="34" t="s">
        <v>140</v>
      </c>
      <c r="C28" s="8"/>
      <c r="D28" s="8"/>
      <c r="E28" s="9"/>
      <c r="F28" s="64">
        <v>2.8510199999999999E-2</v>
      </c>
      <c r="G28" s="64">
        <v>2.8510199999999999E-2</v>
      </c>
      <c r="H28" s="30">
        <v>1.91057E-2</v>
      </c>
      <c r="I28" s="30">
        <v>1.91057E-2</v>
      </c>
      <c r="J28" s="40"/>
      <c r="L28" s="64"/>
      <c r="M28" s="30"/>
    </row>
    <row r="29" spans="1:14" ht="12.75" customHeight="1" x14ac:dyDescent="0.3">
      <c r="A29" s="124"/>
      <c r="B29" s="34" t="s">
        <v>141</v>
      </c>
      <c r="C29" s="8"/>
      <c r="D29" s="8"/>
      <c r="E29" s="9"/>
      <c r="F29" s="85">
        <v>0</v>
      </c>
      <c r="G29" s="85">
        <v>0</v>
      </c>
      <c r="H29" s="84">
        <v>0</v>
      </c>
      <c r="I29" s="84">
        <v>0</v>
      </c>
      <c r="J29" s="40"/>
    </row>
    <row r="30" spans="1:14" ht="12.75" customHeight="1" x14ac:dyDescent="0.3">
      <c r="A30" s="124"/>
      <c r="B30" s="34" t="s">
        <v>35</v>
      </c>
      <c r="C30" s="8"/>
      <c r="D30" s="8"/>
      <c r="E30" s="9"/>
      <c r="F30" s="85">
        <v>0.1</v>
      </c>
      <c r="G30" s="85">
        <v>0.1</v>
      </c>
      <c r="H30" s="85">
        <v>0.1</v>
      </c>
      <c r="I30" s="85">
        <v>0.1</v>
      </c>
      <c r="J30" s="40"/>
    </row>
    <row r="31" spans="1:14" ht="12.75" customHeight="1" thickBot="1" x14ac:dyDescent="0.35">
      <c r="A31" s="125"/>
      <c r="B31" s="43" t="s">
        <v>36</v>
      </c>
      <c r="C31" s="44"/>
      <c r="D31" s="44"/>
      <c r="E31" s="67"/>
      <c r="F31" s="86">
        <v>0</v>
      </c>
      <c r="G31" s="86">
        <v>0</v>
      </c>
      <c r="H31" s="86">
        <v>0</v>
      </c>
      <c r="I31" s="86">
        <v>0</v>
      </c>
      <c r="J31" s="46"/>
      <c r="M31" s="94">
        <v>15945197</v>
      </c>
    </row>
    <row r="32" spans="1:14" ht="12.75" customHeight="1" x14ac:dyDescent="0.3">
      <c r="A32" s="126" t="s">
        <v>46</v>
      </c>
      <c r="B32" s="50" t="s">
        <v>39</v>
      </c>
      <c r="C32" s="47" t="s">
        <v>5</v>
      </c>
      <c r="D32" s="47"/>
      <c r="E32" s="47"/>
      <c r="F32" s="48">
        <v>8563.0879999999997</v>
      </c>
      <c r="G32" s="48">
        <v>16715.169999999998</v>
      </c>
      <c r="H32" s="48">
        <v>8563.0879999999997</v>
      </c>
      <c r="I32" s="48">
        <v>16715.169999999998</v>
      </c>
      <c r="J32" s="49">
        <v>0</v>
      </c>
      <c r="M32" s="1">
        <f>F32*F4*0.14</f>
        <v>4116689.5855664336</v>
      </c>
      <c r="N32" s="1">
        <f>M32*0.076</f>
        <v>312868.40850304894</v>
      </c>
    </row>
    <row r="33" spans="1:14" ht="12.75" customHeight="1" x14ac:dyDescent="0.3">
      <c r="A33" s="127"/>
      <c r="B33" s="34" t="s">
        <v>40</v>
      </c>
      <c r="C33" s="8" t="s">
        <v>5</v>
      </c>
      <c r="D33" s="8" t="s">
        <v>5</v>
      </c>
      <c r="E33" s="8"/>
      <c r="F33" s="30"/>
      <c r="G33" s="30"/>
      <c r="H33" s="30"/>
      <c r="I33" s="98"/>
      <c r="J33" s="40"/>
    </row>
    <row r="34" spans="1:14" ht="12.75" customHeight="1" x14ac:dyDescent="0.3">
      <c r="A34" s="127"/>
      <c r="B34" s="34" t="s">
        <v>40</v>
      </c>
      <c r="C34" s="8" t="s">
        <v>5</v>
      </c>
      <c r="D34" s="8" t="s">
        <v>6</v>
      </c>
      <c r="E34" s="8"/>
      <c r="F34" s="30"/>
      <c r="G34" s="30"/>
      <c r="H34" s="30"/>
      <c r="I34" s="98"/>
      <c r="J34" s="40"/>
      <c r="M34" s="1">
        <f>M31/M32</f>
        <v>3.8733056424525216</v>
      </c>
    </row>
    <row r="35" spans="1:14" ht="12.75" customHeight="1" x14ac:dyDescent="0.3">
      <c r="A35" s="127"/>
      <c r="B35" s="34" t="s">
        <v>40</v>
      </c>
      <c r="C35" s="8" t="s">
        <v>5</v>
      </c>
      <c r="D35" s="8" t="s">
        <v>111</v>
      </c>
      <c r="E35" s="8"/>
      <c r="F35" s="30"/>
      <c r="G35" s="30"/>
      <c r="H35" s="30"/>
      <c r="I35" s="98"/>
      <c r="J35" s="40"/>
    </row>
    <row r="36" spans="1:14" ht="12.75" customHeight="1" x14ac:dyDescent="0.3">
      <c r="A36" s="127"/>
      <c r="B36" s="34" t="s">
        <v>40</v>
      </c>
      <c r="C36" s="8" t="s">
        <v>5</v>
      </c>
      <c r="D36" s="8" t="s">
        <v>7</v>
      </c>
      <c r="E36" s="8"/>
      <c r="F36" s="30"/>
      <c r="G36" s="30"/>
      <c r="H36" s="30"/>
      <c r="I36" s="98"/>
      <c r="J36" s="40"/>
      <c r="M36" s="1">
        <f>F32*F4*0.1</f>
        <v>2940492.5611188812</v>
      </c>
      <c r="N36" s="1">
        <f>M36*0.076</f>
        <v>223477.43464503495</v>
      </c>
    </row>
    <row r="37" spans="1:14" ht="12.75" customHeight="1" x14ac:dyDescent="0.3">
      <c r="A37" s="127"/>
      <c r="B37" s="34" t="s">
        <v>40</v>
      </c>
      <c r="C37" s="8" t="s">
        <v>5</v>
      </c>
      <c r="D37" s="8" t="s">
        <v>8</v>
      </c>
      <c r="E37" s="8"/>
      <c r="F37" s="30"/>
      <c r="G37" s="30"/>
      <c r="H37" s="30"/>
      <c r="I37" s="98"/>
      <c r="J37" s="40"/>
    </row>
    <row r="38" spans="1:14" ht="12.75" customHeight="1" x14ac:dyDescent="0.3">
      <c r="A38" s="127"/>
      <c r="B38" s="31" t="s">
        <v>40</v>
      </c>
      <c r="C38" s="10" t="s">
        <v>5</v>
      </c>
      <c r="D38" s="10" t="s">
        <v>10</v>
      </c>
      <c r="E38" s="10"/>
      <c r="F38" s="90">
        <v>8.7265700000000002E-2</v>
      </c>
      <c r="G38" s="90">
        <v>8.7265700000000002E-2</v>
      </c>
      <c r="H38" s="90">
        <v>8.7265700000000002E-2</v>
      </c>
      <c r="I38" s="90">
        <v>8.7265700000000002E-2</v>
      </c>
      <c r="J38" s="41"/>
    </row>
    <row r="39" spans="1:14" ht="12.75" customHeight="1" x14ac:dyDescent="0.3">
      <c r="A39" s="127"/>
      <c r="B39" s="33" t="s">
        <v>41</v>
      </c>
      <c r="C39" s="6" t="s">
        <v>5</v>
      </c>
      <c r="D39" s="6"/>
      <c r="E39" s="6" t="s">
        <v>133</v>
      </c>
      <c r="F39" s="29">
        <v>0.38870559999999998</v>
      </c>
      <c r="G39" s="29">
        <v>0.38870559999999998</v>
      </c>
      <c r="H39" s="29">
        <v>0.38870559999999998</v>
      </c>
      <c r="I39" s="29">
        <v>0.38870559999999998</v>
      </c>
      <c r="J39" s="39"/>
    </row>
    <row r="40" spans="1:14" ht="12.75" customHeight="1" x14ac:dyDescent="0.3">
      <c r="A40" s="127"/>
      <c r="B40" s="34" t="s">
        <v>41</v>
      </c>
      <c r="C40" s="8" t="s">
        <v>5</v>
      </c>
      <c r="D40" s="8"/>
      <c r="E40" s="8" t="s">
        <v>134</v>
      </c>
      <c r="F40" s="30">
        <v>0.33850560000000002</v>
      </c>
      <c r="G40" s="30">
        <v>0.33850560000000002</v>
      </c>
      <c r="H40" s="30">
        <v>0.33850560000000002</v>
      </c>
      <c r="I40" s="30">
        <v>0.33850560000000002</v>
      </c>
      <c r="J40" s="40"/>
    </row>
    <row r="41" spans="1:14" ht="12.75" customHeight="1" x14ac:dyDescent="0.3">
      <c r="A41" s="127"/>
      <c r="B41" s="34" t="s">
        <v>41</v>
      </c>
      <c r="C41" s="8" t="s">
        <v>5</v>
      </c>
      <c r="D41" s="8"/>
      <c r="E41" s="8" t="s">
        <v>135</v>
      </c>
      <c r="F41" s="30">
        <v>6.3439400000000007E-2</v>
      </c>
      <c r="G41" s="30">
        <v>6.3439400000000007E-2</v>
      </c>
      <c r="H41" s="30">
        <v>6.3439400000000007E-2</v>
      </c>
      <c r="I41" s="30">
        <v>6.3439400000000007E-2</v>
      </c>
      <c r="J41" s="40"/>
    </row>
    <row r="42" spans="1:14" ht="12.75" customHeight="1" x14ac:dyDescent="0.3">
      <c r="A42" s="127"/>
      <c r="B42" s="31" t="s">
        <v>41</v>
      </c>
      <c r="C42" s="10" t="s">
        <v>5</v>
      </c>
      <c r="D42" s="10"/>
      <c r="E42" s="10" t="s">
        <v>136</v>
      </c>
      <c r="F42" s="32">
        <v>0.20934939999999999</v>
      </c>
      <c r="G42" s="32">
        <v>0.20934939999999999</v>
      </c>
      <c r="H42" s="32">
        <v>0.20934939999999999</v>
      </c>
      <c r="I42" s="32">
        <v>0.20934939999999999</v>
      </c>
      <c r="J42" s="41"/>
    </row>
    <row r="43" spans="1:14" ht="12.75" customHeight="1" x14ac:dyDescent="0.3">
      <c r="A43" s="127"/>
      <c r="B43" s="33" t="s">
        <v>42</v>
      </c>
      <c r="C43" s="6" t="s">
        <v>5</v>
      </c>
      <c r="D43" s="6"/>
      <c r="E43" s="6" t="s">
        <v>133</v>
      </c>
      <c r="F43" s="29">
        <v>7.3716100000000007E-2</v>
      </c>
      <c r="G43" s="29">
        <v>7.3716100000000007E-2</v>
      </c>
      <c r="H43" s="29">
        <v>7.3716100000000007E-2</v>
      </c>
      <c r="I43" s="29">
        <v>7.3716100000000007E-2</v>
      </c>
      <c r="J43" s="39"/>
    </row>
    <row r="44" spans="1:14" ht="12.75" customHeight="1" x14ac:dyDescent="0.3">
      <c r="A44" s="127"/>
      <c r="B44" s="34" t="s">
        <v>42</v>
      </c>
      <c r="C44" s="8" t="s">
        <v>5</v>
      </c>
      <c r="D44" s="8"/>
      <c r="E44" s="8" t="s">
        <v>134</v>
      </c>
      <c r="F44" s="30">
        <v>7.7873700000000004E-2</v>
      </c>
      <c r="G44" s="30">
        <v>7.7873700000000004E-2</v>
      </c>
      <c r="H44" s="30">
        <v>7.7873700000000004E-2</v>
      </c>
      <c r="I44" s="30">
        <v>7.7873700000000004E-2</v>
      </c>
      <c r="J44" s="40"/>
    </row>
    <row r="45" spans="1:14" ht="12.75" customHeight="1" x14ac:dyDescent="0.3">
      <c r="A45" s="127"/>
      <c r="B45" s="34" t="s">
        <v>42</v>
      </c>
      <c r="C45" s="8" t="s">
        <v>5</v>
      </c>
      <c r="D45" s="8"/>
      <c r="E45" s="8" t="s">
        <v>135</v>
      </c>
      <c r="F45" s="30">
        <v>1.77287E-2</v>
      </c>
      <c r="G45" s="30">
        <v>1.77287E-2</v>
      </c>
      <c r="H45" s="30">
        <v>1.77287E-2</v>
      </c>
      <c r="I45" s="30">
        <v>1.77287E-2</v>
      </c>
      <c r="J45" s="40"/>
    </row>
    <row r="46" spans="1:14" ht="12.75" customHeight="1" x14ac:dyDescent="0.3">
      <c r="A46" s="127"/>
      <c r="B46" s="31" t="s">
        <v>42</v>
      </c>
      <c r="C46" s="10" t="s">
        <v>5</v>
      </c>
      <c r="D46" s="10"/>
      <c r="E46" s="10" t="s">
        <v>136</v>
      </c>
      <c r="F46" s="32">
        <v>5.6929100000000003E-2</v>
      </c>
      <c r="G46" s="32">
        <v>5.6929100000000003E-2</v>
      </c>
      <c r="H46" s="32">
        <v>5.6929100000000003E-2</v>
      </c>
      <c r="I46" s="32">
        <v>5.6929100000000003E-2</v>
      </c>
      <c r="J46" s="41"/>
    </row>
    <row r="47" spans="1:14" ht="12.75" customHeight="1" x14ac:dyDescent="0.3">
      <c r="A47" s="127"/>
      <c r="B47" s="33" t="s">
        <v>150</v>
      </c>
      <c r="C47" s="6" t="s">
        <v>5</v>
      </c>
      <c r="D47" s="6"/>
      <c r="E47" s="6"/>
      <c r="F47" s="29">
        <v>6.2363499999999998</v>
      </c>
      <c r="G47" s="29">
        <v>6.2363499999999998</v>
      </c>
      <c r="H47" s="29">
        <v>6.2363499999999998</v>
      </c>
      <c r="I47" s="29">
        <v>6.2363499999999998</v>
      </c>
      <c r="J47" s="39"/>
    </row>
    <row r="48" spans="1:14" ht="12.75" customHeight="1" x14ac:dyDescent="0.3">
      <c r="A48" s="127"/>
      <c r="B48" s="31" t="s">
        <v>151</v>
      </c>
      <c r="C48" s="10" t="s">
        <v>5</v>
      </c>
      <c r="D48" s="10"/>
      <c r="E48" s="10"/>
      <c r="F48" s="32">
        <v>0.30937439999999999</v>
      </c>
      <c r="G48" s="32">
        <v>0.30937439999999999</v>
      </c>
      <c r="H48" s="32">
        <v>0.30937439999999999</v>
      </c>
      <c r="I48" s="32">
        <v>0.30937439999999999</v>
      </c>
      <c r="J48" s="41"/>
    </row>
    <row r="49" spans="1:13" ht="12.75" customHeight="1" x14ac:dyDescent="0.3">
      <c r="A49" s="127"/>
      <c r="B49" s="33" t="s">
        <v>39</v>
      </c>
      <c r="C49" s="6" t="s">
        <v>6</v>
      </c>
      <c r="D49" s="6"/>
      <c r="E49" s="6"/>
      <c r="F49" s="29">
        <v>10505.56</v>
      </c>
      <c r="G49" s="29">
        <v>13419.64</v>
      </c>
      <c r="H49" s="29">
        <v>10505.56</v>
      </c>
      <c r="I49" s="29">
        <v>13419.64</v>
      </c>
      <c r="J49" s="51">
        <v>0</v>
      </c>
    </row>
    <row r="50" spans="1:13" ht="12.75" customHeight="1" x14ac:dyDescent="0.3">
      <c r="A50" s="127"/>
      <c r="B50" s="34" t="s">
        <v>40</v>
      </c>
      <c r="C50" s="8" t="s">
        <v>6</v>
      </c>
      <c r="D50" s="8" t="s">
        <v>5</v>
      </c>
      <c r="E50" s="8"/>
      <c r="F50" s="30"/>
      <c r="G50" s="30"/>
      <c r="H50" s="30"/>
      <c r="I50" s="98"/>
      <c r="J50" s="42"/>
    </row>
    <row r="51" spans="1:13" ht="12.75" customHeight="1" x14ac:dyDescent="0.3">
      <c r="A51" s="127"/>
      <c r="B51" s="34" t="s">
        <v>40</v>
      </c>
      <c r="C51" s="8" t="s">
        <v>6</v>
      </c>
      <c r="D51" s="8" t="s">
        <v>6</v>
      </c>
      <c r="E51" s="8"/>
      <c r="F51" s="30" t="s">
        <v>116</v>
      </c>
      <c r="G51" s="30"/>
      <c r="H51" s="30"/>
      <c r="I51" s="98"/>
      <c r="J51" s="42"/>
    </row>
    <row r="52" spans="1:13" ht="12.75" customHeight="1" x14ac:dyDescent="0.3">
      <c r="A52" s="127"/>
      <c r="B52" s="34" t="s">
        <v>40</v>
      </c>
      <c r="C52" s="8" t="s">
        <v>6</v>
      </c>
      <c r="D52" s="8" t="s">
        <v>111</v>
      </c>
      <c r="E52" s="8"/>
      <c r="F52" s="30"/>
      <c r="G52" s="30"/>
      <c r="H52" s="30"/>
      <c r="I52" s="98"/>
      <c r="J52" s="42"/>
    </row>
    <row r="53" spans="1:13" ht="12.75" customHeight="1" x14ac:dyDescent="0.3">
      <c r="A53" s="127"/>
      <c r="B53" s="34" t="s">
        <v>40</v>
      </c>
      <c r="C53" s="8" t="s">
        <v>6</v>
      </c>
      <c r="D53" s="8" t="s">
        <v>7</v>
      </c>
      <c r="E53" s="8"/>
      <c r="F53" s="30"/>
      <c r="G53" s="30"/>
      <c r="H53" s="30"/>
      <c r="I53" s="98"/>
      <c r="J53" s="42"/>
    </row>
    <row r="54" spans="1:13" ht="12.75" customHeight="1" x14ac:dyDescent="0.3">
      <c r="A54" s="127"/>
      <c r="B54" s="34" t="s">
        <v>40</v>
      </c>
      <c r="C54" s="8" t="s">
        <v>6</v>
      </c>
      <c r="D54" s="8" t="s">
        <v>8</v>
      </c>
      <c r="E54" s="8"/>
      <c r="F54" s="30"/>
      <c r="G54" s="30"/>
      <c r="H54" s="30"/>
      <c r="I54" s="98"/>
      <c r="J54" s="42"/>
    </row>
    <row r="55" spans="1:13" ht="12.75" customHeight="1" x14ac:dyDescent="0.3">
      <c r="A55" s="127"/>
      <c r="B55" s="31" t="s">
        <v>40</v>
      </c>
      <c r="C55" s="10" t="s">
        <v>6</v>
      </c>
      <c r="D55" s="10" t="s">
        <v>10</v>
      </c>
      <c r="E55" s="10"/>
      <c r="F55" s="90">
        <v>1.31579E-2</v>
      </c>
      <c r="G55" s="90">
        <v>1.31579E-2</v>
      </c>
      <c r="H55" s="90">
        <v>1.31579E-2</v>
      </c>
      <c r="I55" s="90">
        <v>1.31579E-2</v>
      </c>
      <c r="J55" s="52"/>
    </row>
    <row r="56" spans="1:13" ht="12.75" customHeight="1" x14ac:dyDescent="0.3">
      <c r="A56" s="127"/>
      <c r="B56" s="33" t="s">
        <v>41</v>
      </c>
      <c r="C56" s="6" t="s">
        <v>6</v>
      </c>
      <c r="D56" s="6"/>
      <c r="E56" s="6" t="s">
        <v>133</v>
      </c>
      <c r="F56" s="29">
        <v>0.15153220000000001</v>
      </c>
      <c r="G56" s="113">
        <v>0.1237945</v>
      </c>
      <c r="H56" s="29">
        <v>0.15153220000000001</v>
      </c>
      <c r="I56" s="113">
        <v>0.1237945</v>
      </c>
      <c r="J56" s="51"/>
      <c r="L56" s="29">
        <v>0.14699999999999999</v>
      </c>
      <c r="M56" s="29">
        <v>0.14699999999999999</v>
      </c>
    </row>
    <row r="57" spans="1:13" ht="12.75" customHeight="1" x14ac:dyDescent="0.3">
      <c r="A57" s="127"/>
      <c r="B57" s="34" t="s">
        <v>41</v>
      </c>
      <c r="C57" s="8" t="s">
        <v>6</v>
      </c>
      <c r="D57" s="8"/>
      <c r="E57" s="8" t="s">
        <v>134</v>
      </c>
      <c r="F57" s="30">
        <v>7.2933100000000001E-2</v>
      </c>
      <c r="G57" s="113">
        <v>0.10920000000000001</v>
      </c>
      <c r="H57" s="30">
        <v>7.2933100000000001E-2</v>
      </c>
      <c r="I57" s="113">
        <v>0.10920000000000001</v>
      </c>
      <c r="J57" s="42"/>
      <c r="L57" s="30">
        <v>0.17199999999999999</v>
      </c>
      <c r="M57" s="30">
        <v>0.17199999999999999</v>
      </c>
    </row>
    <row r="58" spans="1:13" ht="12.75" customHeight="1" x14ac:dyDescent="0.3">
      <c r="A58" s="127"/>
      <c r="B58" s="34" t="s">
        <v>41</v>
      </c>
      <c r="C58" s="8" t="s">
        <v>6</v>
      </c>
      <c r="D58" s="8"/>
      <c r="E58" s="8" t="s">
        <v>135</v>
      </c>
      <c r="F58" s="30">
        <v>0.47148230000000002</v>
      </c>
      <c r="G58" s="113">
        <v>0.65833900000000001</v>
      </c>
      <c r="H58" s="30">
        <v>0.47148230000000002</v>
      </c>
      <c r="I58" s="113">
        <v>0.65833900000000001</v>
      </c>
      <c r="J58" s="42"/>
      <c r="L58" s="30">
        <v>0.52900000000000003</v>
      </c>
      <c r="M58" s="30">
        <v>0.52900000000000003</v>
      </c>
    </row>
    <row r="59" spans="1:13" ht="12.75" customHeight="1" x14ac:dyDescent="0.3">
      <c r="A59" s="127"/>
      <c r="B59" s="31" t="s">
        <v>41</v>
      </c>
      <c r="C59" s="10" t="s">
        <v>6</v>
      </c>
      <c r="D59" s="10"/>
      <c r="E59" s="10" t="s">
        <v>136</v>
      </c>
      <c r="F59" s="32">
        <v>0.3040524</v>
      </c>
      <c r="G59" s="113">
        <v>0.1086665</v>
      </c>
      <c r="H59" s="32">
        <v>0.3040524</v>
      </c>
      <c r="I59" s="113">
        <v>0.1086665</v>
      </c>
      <c r="J59" s="52"/>
      <c r="L59" s="32">
        <v>0.153</v>
      </c>
      <c r="M59" s="32">
        <v>0.153</v>
      </c>
    </row>
    <row r="60" spans="1:13" ht="12.75" customHeight="1" x14ac:dyDescent="0.3">
      <c r="A60" s="127"/>
      <c r="B60" s="33" t="s">
        <v>42</v>
      </c>
      <c r="C60" s="6" t="s">
        <v>6</v>
      </c>
      <c r="D60" s="6"/>
      <c r="E60" s="6" t="s">
        <v>133</v>
      </c>
      <c r="F60" s="29">
        <v>2.0598100000000001E-2</v>
      </c>
      <c r="G60" s="113">
        <v>2.0892500000000001E-2</v>
      </c>
      <c r="H60" s="29">
        <v>2.0598100000000001E-2</v>
      </c>
      <c r="I60" s="113">
        <v>2.0892500000000001E-2</v>
      </c>
      <c r="J60" s="51"/>
      <c r="L60" s="29">
        <v>3.4000000000000002E-2</v>
      </c>
      <c r="M60" s="29">
        <v>3.4000000000000002E-2</v>
      </c>
    </row>
    <row r="61" spans="1:13" ht="12.75" customHeight="1" x14ac:dyDescent="0.3">
      <c r="A61" s="127"/>
      <c r="B61" s="34" t="s">
        <v>42</v>
      </c>
      <c r="C61" s="8" t="s">
        <v>6</v>
      </c>
      <c r="D61" s="8"/>
      <c r="E61" s="8" t="s">
        <v>134</v>
      </c>
      <c r="F61" s="30">
        <v>1.0127300000000001E-2</v>
      </c>
      <c r="G61" s="113">
        <v>2.06065E-2</v>
      </c>
      <c r="H61" s="30">
        <v>1.0127300000000001E-2</v>
      </c>
      <c r="I61" s="113">
        <v>2.06065E-2</v>
      </c>
      <c r="J61" s="42"/>
      <c r="L61" s="30">
        <v>3.1E-2</v>
      </c>
      <c r="M61" s="30">
        <v>3.1E-2</v>
      </c>
    </row>
    <row r="62" spans="1:13" ht="12.75" customHeight="1" x14ac:dyDescent="0.3">
      <c r="A62" s="127"/>
      <c r="B62" s="34" t="s">
        <v>42</v>
      </c>
      <c r="C62" s="8" t="s">
        <v>6</v>
      </c>
      <c r="D62" s="8"/>
      <c r="E62" s="8" t="s">
        <v>135</v>
      </c>
      <c r="F62" s="30">
        <v>3.8665499999999998E-2</v>
      </c>
      <c r="G62" s="113">
        <v>5.7842499999999998E-2</v>
      </c>
      <c r="H62" s="30">
        <v>3.8665499999999998E-2</v>
      </c>
      <c r="I62" s="113">
        <v>5.7842499999999998E-2</v>
      </c>
      <c r="J62" s="42"/>
      <c r="L62" s="30">
        <v>8.3000000000000004E-2</v>
      </c>
      <c r="M62" s="30">
        <v>8.3000000000000004E-2</v>
      </c>
    </row>
    <row r="63" spans="1:13" ht="12.75" customHeight="1" x14ac:dyDescent="0.3">
      <c r="A63" s="127"/>
      <c r="B63" s="31" t="s">
        <v>42</v>
      </c>
      <c r="C63" s="10" t="s">
        <v>6</v>
      </c>
      <c r="D63" s="10"/>
      <c r="E63" s="10" t="s">
        <v>136</v>
      </c>
      <c r="F63" s="32">
        <v>2.7382799999999999E-2</v>
      </c>
      <c r="G63" s="113">
        <v>2.7387999999999999E-2</v>
      </c>
      <c r="H63" s="32">
        <v>2.7382799999999999E-2</v>
      </c>
      <c r="I63" s="113">
        <v>2.7387999999999999E-2</v>
      </c>
      <c r="J63" s="52"/>
      <c r="L63" s="32">
        <v>4.5999999999999999E-2</v>
      </c>
      <c r="M63" s="32">
        <v>4.5999999999999999E-2</v>
      </c>
    </row>
    <row r="64" spans="1:13" ht="12.75" customHeight="1" x14ac:dyDescent="0.3">
      <c r="A64" s="127"/>
      <c r="B64" s="33" t="s">
        <v>150</v>
      </c>
      <c r="C64" s="6" t="s">
        <v>6</v>
      </c>
      <c r="D64" s="6"/>
      <c r="E64" s="6"/>
      <c r="F64" s="29">
        <v>4.5452570000000003</v>
      </c>
      <c r="G64" s="113">
        <v>2.8668849999999999</v>
      </c>
      <c r="H64" s="29">
        <v>4.5452570000000003</v>
      </c>
      <c r="I64" s="113">
        <v>2.8668849999999999</v>
      </c>
      <c r="J64" s="51"/>
      <c r="L64" s="29">
        <v>4.0369999999999999</v>
      </c>
      <c r="M64" s="29">
        <v>4.0369999999999999</v>
      </c>
    </row>
    <row r="65" spans="1:13" ht="12.75" customHeight="1" x14ac:dyDescent="0.3">
      <c r="A65" s="127"/>
      <c r="B65" s="31" t="s">
        <v>151</v>
      </c>
      <c r="C65" s="10" t="s">
        <v>6</v>
      </c>
      <c r="D65" s="10"/>
      <c r="E65" s="10"/>
      <c r="F65" s="32">
        <v>0.29795539999999998</v>
      </c>
      <c r="G65" s="113">
        <v>0.39811960000000002</v>
      </c>
      <c r="H65" s="32">
        <v>0.29795539999999998</v>
      </c>
      <c r="I65" s="113">
        <v>0.39811960000000002</v>
      </c>
      <c r="J65" s="52"/>
      <c r="L65" s="32">
        <v>0.60399999999999998</v>
      </c>
      <c r="M65" s="32">
        <v>0.60399999999999998</v>
      </c>
    </row>
    <row r="66" spans="1:13" ht="12.75" customHeight="1" x14ac:dyDescent="0.3">
      <c r="A66" s="127"/>
      <c r="B66" s="33" t="s">
        <v>39</v>
      </c>
      <c r="C66" s="6" t="s">
        <v>111</v>
      </c>
      <c r="D66" s="6"/>
      <c r="E66" s="6"/>
      <c r="F66" s="29">
        <v>5234.9040000000005</v>
      </c>
      <c r="G66" s="29">
        <v>5234.9040000000005</v>
      </c>
      <c r="H66" s="29">
        <v>5234.9040000000005</v>
      </c>
      <c r="I66" s="29">
        <v>5234.9040000000005</v>
      </c>
      <c r="J66" s="39">
        <v>0</v>
      </c>
    </row>
    <row r="67" spans="1:13" ht="12.75" customHeight="1" x14ac:dyDescent="0.3">
      <c r="A67" s="127"/>
      <c r="B67" s="34" t="s">
        <v>40</v>
      </c>
      <c r="C67" s="8" t="s">
        <v>111</v>
      </c>
      <c r="D67" s="8" t="s">
        <v>5</v>
      </c>
      <c r="E67" s="8"/>
      <c r="F67" s="30"/>
      <c r="G67" s="30"/>
      <c r="H67" s="30"/>
      <c r="I67" s="98"/>
      <c r="J67" s="40"/>
    </row>
    <row r="68" spans="1:13" ht="12.75" customHeight="1" x14ac:dyDescent="0.3">
      <c r="A68" s="127"/>
      <c r="B68" s="34" t="s">
        <v>40</v>
      </c>
      <c r="C68" s="8" t="s">
        <v>111</v>
      </c>
      <c r="D68" s="8" t="s">
        <v>6</v>
      </c>
      <c r="E68" s="8"/>
      <c r="F68" s="30"/>
      <c r="G68" s="30"/>
      <c r="H68" s="30"/>
      <c r="I68" s="98"/>
      <c r="J68" s="40"/>
    </row>
    <row r="69" spans="1:13" ht="12.75" customHeight="1" x14ac:dyDescent="0.3">
      <c r="A69" s="127"/>
      <c r="B69" s="34" t="s">
        <v>40</v>
      </c>
      <c r="C69" s="8" t="s">
        <v>111</v>
      </c>
      <c r="D69" s="8" t="s">
        <v>111</v>
      </c>
      <c r="E69" s="8"/>
      <c r="F69" s="30"/>
      <c r="G69" s="30"/>
      <c r="H69" s="30"/>
      <c r="I69" s="98"/>
      <c r="J69" s="40"/>
    </row>
    <row r="70" spans="1:13" ht="12.75" customHeight="1" x14ac:dyDescent="0.3">
      <c r="A70" s="127"/>
      <c r="B70" s="34" t="s">
        <v>40</v>
      </c>
      <c r="C70" s="8" t="s">
        <v>111</v>
      </c>
      <c r="D70" s="8" t="s">
        <v>7</v>
      </c>
      <c r="E70" s="8"/>
      <c r="F70" s="30"/>
      <c r="G70" s="30"/>
      <c r="H70" s="30"/>
      <c r="I70" s="98"/>
      <c r="J70" s="40"/>
    </row>
    <row r="71" spans="1:13" ht="12.75" customHeight="1" x14ac:dyDescent="0.3">
      <c r="A71" s="127"/>
      <c r="B71" s="34" t="s">
        <v>40</v>
      </c>
      <c r="C71" s="8" t="s">
        <v>111</v>
      </c>
      <c r="D71" s="8" t="s">
        <v>8</v>
      </c>
      <c r="E71" s="8"/>
      <c r="F71" s="30"/>
      <c r="G71" s="30"/>
      <c r="H71" s="30"/>
      <c r="I71" s="98"/>
      <c r="J71" s="40"/>
    </row>
    <row r="72" spans="1:13" ht="12.75" customHeight="1" x14ac:dyDescent="0.3">
      <c r="A72" s="127"/>
      <c r="B72" s="31" t="s">
        <v>40</v>
      </c>
      <c r="C72" s="10" t="s">
        <v>111</v>
      </c>
      <c r="D72" s="10" t="s">
        <v>10</v>
      </c>
      <c r="E72" s="10"/>
      <c r="F72" s="90">
        <v>0.46756109551675468</v>
      </c>
      <c r="G72" s="90">
        <v>0.46756109551675468</v>
      </c>
      <c r="H72" s="90">
        <v>0.46756109551675468</v>
      </c>
      <c r="I72" s="90">
        <v>0.46756109551675468</v>
      </c>
      <c r="J72" s="41"/>
    </row>
    <row r="73" spans="1:13" ht="12.75" customHeight="1" x14ac:dyDescent="0.3">
      <c r="A73" s="127"/>
      <c r="B73" s="34" t="s">
        <v>41</v>
      </c>
      <c r="C73" s="8" t="s">
        <v>111</v>
      </c>
      <c r="D73" s="8"/>
      <c r="E73" s="8" t="s">
        <v>134</v>
      </c>
      <c r="F73" s="30">
        <v>0.46800000000000003</v>
      </c>
      <c r="G73" s="30">
        <v>0.46800000000000003</v>
      </c>
      <c r="H73" s="30">
        <v>0.46800000000000003</v>
      </c>
      <c r="I73" s="30">
        <v>0.46800000000000003</v>
      </c>
      <c r="J73" s="40"/>
    </row>
    <row r="74" spans="1:13" ht="12.75" customHeight="1" x14ac:dyDescent="0.3">
      <c r="A74" s="127"/>
      <c r="B74" s="34" t="s">
        <v>41</v>
      </c>
      <c r="C74" s="8" t="s">
        <v>111</v>
      </c>
      <c r="D74" s="8"/>
      <c r="E74" s="8" t="s">
        <v>135</v>
      </c>
      <c r="F74" s="30">
        <v>0.26100000000000001</v>
      </c>
      <c r="G74" s="30">
        <v>0.26100000000000001</v>
      </c>
      <c r="H74" s="30">
        <v>0.26100000000000001</v>
      </c>
      <c r="I74" s="30">
        <v>0.26100000000000001</v>
      </c>
      <c r="J74" s="40"/>
    </row>
    <row r="75" spans="1:13" ht="12.75" customHeight="1" x14ac:dyDescent="0.3">
      <c r="A75" s="127"/>
      <c r="B75" s="31" t="s">
        <v>41</v>
      </c>
      <c r="C75" s="10" t="s">
        <v>111</v>
      </c>
      <c r="D75" s="10"/>
      <c r="E75" s="10" t="s">
        <v>136</v>
      </c>
      <c r="F75" s="32">
        <v>0.27100000000000002</v>
      </c>
      <c r="G75" s="32">
        <v>0.27100000000000002</v>
      </c>
      <c r="H75" s="32">
        <v>0.27100000000000002</v>
      </c>
      <c r="I75" s="32">
        <v>0.27100000000000002</v>
      </c>
      <c r="J75" s="41"/>
    </row>
    <row r="76" spans="1:13" ht="12.75" customHeight="1" x14ac:dyDescent="0.3">
      <c r="A76" s="127"/>
      <c r="B76" s="34" t="s">
        <v>42</v>
      </c>
      <c r="C76" s="8" t="s">
        <v>111</v>
      </c>
      <c r="D76" s="8"/>
      <c r="E76" s="8" t="s">
        <v>134</v>
      </c>
      <c r="F76" s="30">
        <v>7.0999999999999994E-2</v>
      </c>
      <c r="G76" s="30">
        <v>7.0999999999999994E-2</v>
      </c>
      <c r="H76" s="30">
        <v>7.0999999999999994E-2</v>
      </c>
      <c r="I76" s="30">
        <v>7.0999999999999994E-2</v>
      </c>
      <c r="J76" s="40"/>
    </row>
    <row r="77" spans="1:13" ht="12.75" customHeight="1" x14ac:dyDescent="0.3">
      <c r="A77" s="127"/>
      <c r="B77" s="34" t="s">
        <v>42</v>
      </c>
      <c r="C77" s="8" t="s">
        <v>111</v>
      </c>
      <c r="D77" s="8"/>
      <c r="E77" s="8" t="s">
        <v>135</v>
      </c>
      <c r="F77" s="30">
        <v>5.8000000000000003E-2</v>
      </c>
      <c r="G77" s="30">
        <v>5.8000000000000003E-2</v>
      </c>
      <c r="H77" s="30">
        <v>5.8000000000000003E-2</v>
      </c>
      <c r="I77" s="30">
        <v>5.8000000000000003E-2</v>
      </c>
      <c r="J77" s="40"/>
    </row>
    <row r="78" spans="1:13" ht="12.75" customHeight="1" x14ac:dyDescent="0.3">
      <c r="A78" s="127"/>
      <c r="B78" s="31" t="s">
        <v>42</v>
      </c>
      <c r="C78" s="10" t="s">
        <v>111</v>
      </c>
      <c r="D78" s="10"/>
      <c r="E78" s="10" t="s">
        <v>136</v>
      </c>
      <c r="F78" s="32">
        <v>7.6999999999999999E-2</v>
      </c>
      <c r="G78" s="32">
        <v>7.6999999999999999E-2</v>
      </c>
      <c r="H78" s="32">
        <v>7.6999999999999999E-2</v>
      </c>
      <c r="I78" s="32">
        <v>7.6999999999999999E-2</v>
      </c>
      <c r="J78" s="41"/>
    </row>
    <row r="79" spans="1:13" ht="12.75" customHeight="1" x14ac:dyDescent="0.3">
      <c r="A79" s="127"/>
      <c r="B79" s="33" t="s">
        <v>150</v>
      </c>
      <c r="C79" s="6" t="s">
        <v>111</v>
      </c>
      <c r="D79" s="6"/>
      <c r="E79" s="6"/>
      <c r="F79" s="29">
        <v>3.677</v>
      </c>
      <c r="G79" s="29">
        <v>3.677</v>
      </c>
      <c r="H79" s="29">
        <v>3.677</v>
      </c>
      <c r="I79" s="29">
        <v>3.677</v>
      </c>
      <c r="J79" s="39"/>
    </row>
    <row r="80" spans="1:13" ht="12.75" customHeight="1" x14ac:dyDescent="0.3">
      <c r="A80" s="127"/>
      <c r="B80" s="31" t="s">
        <v>151</v>
      </c>
      <c r="C80" s="10" t="s">
        <v>111</v>
      </c>
      <c r="D80" s="10"/>
      <c r="E80" s="10"/>
      <c r="F80" s="32">
        <v>0.39</v>
      </c>
      <c r="G80" s="32">
        <v>0.39</v>
      </c>
      <c r="H80" s="32">
        <v>0.39</v>
      </c>
      <c r="I80" s="32">
        <v>0.39</v>
      </c>
      <c r="J80" s="41"/>
    </row>
    <row r="81" spans="1:17" ht="12.75" customHeight="1" x14ac:dyDescent="0.3">
      <c r="A81" s="127"/>
      <c r="B81" s="8" t="s">
        <v>39</v>
      </c>
      <c r="C81" s="8" t="s">
        <v>7</v>
      </c>
      <c r="D81" s="8"/>
      <c r="E81" s="8"/>
      <c r="F81" s="30">
        <v>6023.6360000000004</v>
      </c>
      <c r="G81" s="30">
        <v>6023.6360000000004</v>
      </c>
      <c r="H81" s="30">
        <v>6023.6360000000004</v>
      </c>
      <c r="I81" s="30">
        <v>6023.6360000000004</v>
      </c>
      <c r="J81" s="39">
        <v>0</v>
      </c>
    </row>
    <row r="82" spans="1:17" ht="12.75" customHeight="1" x14ac:dyDescent="0.3">
      <c r="A82" s="127"/>
      <c r="B82" s="8" t="s">
        <v>40</v>
      </c>
      <c r="C82" s="8" t="s">
        <v>7</v>
      </c>
      <c r="D82" s="8" t="s">
        <v>5</v>
      </c>
      <c r="E82" s="8"/>
      <c r="F82" s="30"/>
      <c r="G82" s="30"/>
      <c r="H82" s="30"/>
      <c r="I82" s="98"/>
      <c r="J82" s="40"/>
    </row>
    <row r="83" spans="1:17" ht="12.75" customHeight="1" x14ac:dyDescent="0.3">
      <c r="A83" s="127"/>
      <c r="B83" s="8" t="s">
        <v>40</v>
      </c>
      <c r="C83" s="8" t="s">
        <v>7</v>
      </c>
      <c r="D83" s="8" t="s">
        <v>6</v>
      </c>
      <c r="E83" s="8"/>
      <c r="F83" s="30"/>
      <c r="G83" s="30"/>
      <c r="H83" s="30"/>
      <c r="I83" s="98"/>
      <c r="J83" s="40"/>
    </row>
    <row r="84" spans="1:17" ht="12.75" customHeight="1" x14ac:dyDescent="0.3">
      <c r="A84" s="127"/>
      <c r="B84" s="8" t="s">
        <v>40</v>
      </c>
      <c r="C84" s="8" t="s">
        <v>7</v>
      </c>
      <c r="D84" s="8" t="s">
        <v>111</v>
      </c>
      <c r="E84" s="8"/>
      <c r="F84" s="30"/>
      <c r="G84" s="30"/>
      <c r="H84" s="30"/>
      <c r="I84" s="98"/>
      <c r="J84" s="40"/>
    </row>
    <row r="85" spans="1:17" ht="12.75" customHeight="1" x14ac:dyDescent="0.3">
      <c r="A85" s="127"/>
      <c r="B85" s="8" t="s">
        <v>40</v>
      </c>
      <c r="C85" s="8" t="s">
        <v>7</v>
      </c>
      <c r="D85" s="8" t="s">
        <v>7</v>
      </c>
      <c r="E85" s="8"/>
      <c r="F85" s="30"/>
      <c r="G85" s="30"/>
      <c r="H85" s="30"/>
      <c r="I85" s="98"/>
      <c r="J85" s="40"/>
    </row>
    <row r="86" spans="1:17" ht="12.75" customHeight="1" x14ac:dyDescent="0.3">
      <c r="A86" s="127"/>
      <c r="B86" s="8" t="s">
        <v>40</v>
      </c>
      <c r="C86" s="8" t="s">
        <v>7</v>
      </c>
      <c r="D86" s="8" t="s">
        <v>8</v>
      </c>
      <c r="E86" s="8"/>
      <c r="F86" s="30"/>
      <c r="G86" s="30"/>
      <c r="H86" s="30"/>
      <c r="I86" s="98"/>
      <c r="J86" s="40"/>
    </row>
    <row r="87" spans="1:17" ht="12.75" customHeight="1" x14ac:dyDescent="0.3">
      <c r="A87" s="127"/>
      <c r="B87" s="8" t="s">
        <v>40</v>
      </c>
      <c r="C87" s="8" t="s">
        <v>7</v>
      </c>
      <c r="D87" s="8" t="s">
        <v>10</v>
      </c>
      <c r="E87" s="8"/>
      <c r="F87" s="89">
        <v>0.12190549537407659</v>
      </c>
      <c r="G87" s="89">
        <v>0.12190549537407659</v>
      </c>
      <c r="H87" s="89">
        <v>0.12190549537407659</v>
      </c>
      <c r="I87" s="89">
        <v>0.12190549537407659</v>
      </c>
      <c r="J87" s="40"/>
    </row>
    <row r="88" spans="1:17" ht="12.75" customHeight="1" x14ac:dyDescent="0.3">
      <c r="A88" s="127"/>
      <c r="B88" s="33" t="s">
        <v>41</v>
      </c>
      <c r="C88" s="6" t="s">
        <v>7</v>
      </c>
      <c r="D88" s="6"/>
      <c r="E88" s="6" t="s">
        <v>2</v>
      </c>
      <c r="F88" s="29">
        <v>0.53600000000000003</v>
      </c>
      <c r="G88" s="29">
        <v>0.53600000000000003</v>
      </c>
      <c r="H88" s="29">
        <v>0.53600000000000003</v>
      </c>
      <c r="I88" s="29">
        <v>0.53600000000000003</v>
      </c>
      <c r="J88" s="39"/>
    </row>
    <row r="89" spans="1:17" ht="12.75" customHeight="1" x14ac:dyDescent="0.3">
      <c r="A89" s="127"/>
      <c r="B89" s="34" t="s">
        <v>41</v>
      </c>
      <c r="C89" s="8" t="s">
        <v>7</v>
      </c>
      <c r="D89" s="8"/>
      <c r="E89" s="8" t="s">
        <v>3</v>
      </c>
      <c r="F89" s="30">
        <v>0.215</v>
      </c>
      <c r="G89" s="30">
        <v>0.215</v>
      </c>
      <c r="H89" s="30">
        <v>0.215</v>
      </c>
      <c r="I89" s="30">
        <v>0.215</v>
      </c>
      <c r="J89" s="40"/>
    </row>
    <row r="90" spans="1:17" ht="12.75" customHeight="1" x14ac:dyDescent="0.3">
      <c r="A90" s="127"/>
      <c r="B90" s="31" t="s">
        <v>41</v>
      </c>
      <c r="C90" s="10" t="s">
        <v>7</v>
      </c>
      <c r="D90" s="10"/>
      <c r="E90" s="10" t="s">
        <v>4</v>
      </c>
      <c r="F90" s="32">
        <v>0.14699999999999999</v>
      </c>
      <c r="G90" s="32">
        <v>0.14699999999999999</v>
      </c>
      <c r="H90" s="32">
        <v>0.14699999999999999</v>
      </c>
      <c r="I90" s="32">
        <v>0.14699999999999999</v>
      </c>
      <c r="J90" s="41"/>
    </row>
    <row r="91" spans="1:17" ht="12.75" customHeight="1" x14ac:dyDescent="0.3">
      <c r="A91" s="127"/>
      <c r="B91" s="34" t="s">
        <v>42</v>
      </c>
      <c r="C91" s="8" t="s">
        <v>7</v>
      </c>
      <c r="D91" s="8"/>
      <c r="E91" s="8" t="s">
        <v>2</v>
      </c>
      <c r="F91" s="30">
        <v>0.1</v>
      </c>
      <c r="G91" s="30">
        <v>0.1</v>
      </c>
      <c r="H91" s="30">
        <v>0.1</v>
      </c>
      <c r="I91" s="30">
        <v>0.1</v>
      </c>
      <c r="J91" s="40"/>
    </row>
    <row r="92" spans="1:17" ht="12.75" customHeight="1" x14ac:dyDescent="0.3">
      <c r="A92" s="127"/>
      <c r="B92" s="34" t="s">
        <v>42</v>
      </c>
      <c r="C92" s="8" t="s">
        <v>7</v>
      </c>
      <c r="D92" s="8"/>
      <c r="E92" s="8" t="s">
        <v>3</v>
      </c>
      <c r="F92" s="30">
        <v>7.8E-2</v>
      </c>
      <c r="G92" s="30">
        <v>7.8E-2</v>
      </c>
      <c r="H92" s="30">
        <v>7.8E-2</v>
      </c>
      <c r="I92" s="30">
        <v>7.8E-2</v>
      </c>
      <c r="J92" s="40"/>
    </row>
    <row r="93" spans="1:17" ht="12.75" customHeight="1" x14ac:dyDescent="0.3">
      <c r="A93" s="127"/>
      <c r="B93" s="31" t="s">
        <v>42</v>
      </c>
      <c r="C93" s="10" t="s">
        <v>7</v>
      </c>
      <c r="D93" s="10"/>
      <c r="E93" s="10" t="s">
        <v>4</v>
      </c>
      <c r="F93" s="32">
        <v>0.112</v>
      </c>
      <c r="G93" s="32">
        <v>0.112</v>
      </c>
      <c r="H93" s="32">
        <v>0.112</v>
      </c>
      <c r="I93" s="32">
        <v>0.112</v>
      </c>
      <c r="J93" s="41"/>
    </row>
    <row r="94" spans="1:17" ht="12.75" customHeight="1" x14ac:dyDescent="0.3">
      <c r="A94" s="127"/>
      <c r="B94" s="33" t="s">
        <v>150</v>
      </c>
      <c r="C94" s="6" t="s">
        <v>7</v>
      </c>
      <c r="D94" s="6"/>
      <c r="E94" s="6"/>
      <c r="F94" s="29">
        <v>3.7589999999999999</v>
      </c>
      <c r="G94" s="29">
        <v>3.7589999999999999</v>
      </c>
      <c r="H94" s="29">
        <v>3.7589999999999999</v>
      </c>
      <c r="I94" s="29">
        <v>3.7589999999999999</v>
      </c>
      <c r="J94" s="39"/>
    </row>
    <row r="95" spans="1:17" ht="12.75" customHeight="1" x14ac:dyDescent="0.3">
      <c r="A95" s="127"/>
      <c r="B95" s="34" t="s">
        <v>151</v>
      </c>
      <c r="C95" s="8" t="s">
        <v>7</v>
      </c>
      <c r="D95" s="8"/>
      <c r="E95" s="8"/>
      <c r="F95" s="30">
        <v>0.60799999999999998</v>
      </c>
      <c r="G95" s="30">
        <v>0.60799999999999998</v>
      </c>
      <c r="H95" s="30">
        <v>0.60799999999999998</v>
      </c>
      <c r="I95" s="30">
        <v>0.60799999999999998</v>
      </c>
      <c r="J95" s="40"/>
    </row>
    <row r="96" spans="1:17" ht="12.75" customHeight="1" x14ac:dyDescent="0.3">
      <c r="A96" s="127"/>
      <c r="B96" s="33" t="s">
        <v>39</v>
      </c>
      <c r="C96" s="6" t="s">
        <v>8</v>
      </c>
      <c r="D96" s="6"/>
      <c r="E96" s="6"/>
      <c r="F96" s="29">
        <f>J7*J12</f>
        <v>5692.5400000000009</v>
      </c>
      <c r="G96" s="66">
        <v>11787.623900000001</v>
      </c>
      <c r="H96" s="66">
        <v>11787.623900000001</v>
      </c>
      <c r="I96" s="66">
        <v>11787.623900000001</v>
      </c>
      <c r="J96" s="76">
        <v>0</v>
      </c>
      <c r="L96" s="1" t="s">
        <v>40</v>
      </c>
      <c r="M96" s="1" t="s">
        <v>157</v>
      </c>
      <c r="N96" s="1" t="s">
        <v>161</v>
      </c>
      <c r="P96" s="1" t="s">
        <v>158</v>
      </c>
      <c r="Q96" s="1" t="s">
        <v>157</v>
      </c>
    </row>
    <row r="97" spans="1:17" ht="12.75" customHeight="1" x14ac:dyDescent="0.3">
      <c r="A97" s="127"/>
      <c r="B97" s="34" t="s">
        <v>40</v>
      </c>
      <c r="C97" s="8" t="s">
        <v>8</v>
      </c>
      <c r="D97" s="8" t="s">
        <v>5</v>
      </c>
      <c r="E97" s="8"/>
      <c r="F97" s="30">
        <v>2.4484187850299998E-2</v>
      </c>
      <c r="G97" s="64">
        <v>2.4484187850299998E-2</v>
      </c>
      <c r="H97" s="30">
        <v>2.4484187850299998E-2</v>
      </c>
      <c r="I97" s="64">
        <v>2.4484187850299998E-2</v>
      </c>
      <c r="J97" s="40"/>
      <c r="L97" s="1">
        <v>0.1206834</v>
      </c>
      <c r="M97" s="1">
        <v>0.20287949999999999</v>
      </c>
      <c r="N97" s="1">
        <f>L97*$M$97</f>
        <v>2.4484187850299998E-2</v>
      </c>
      <c r="O97" s="1" t="s">
        <v>159</v>
      </c>
      <c r="P97" s="1">
        <f>1-P98</f>
        <v>0.56117250000000007</v>
      </c>
      <c r="Q97" s="1">
        <f>1-M97</f>
        <v>0.79712050000000001</v>
      </c>
    </row>
    <row r="98" spans="1:17" ht="12.75" customHeight="1" x14ac:dyDescent="0.3">
      <c r="A98" s="127"/>
      <c r="B98" s="34" t="s">
        <v>40</v>
      </c>
      <c r="C98" s="8" t="s">
        <v>8</v>
      </c>
      <c r="D98" s="8" t="s">
        <v>6</v>
      </c>
      <c r="E98" s="8"/>
      <c r="F98" s="30">
        <v>2.0568086013599999E-2</v>
      </c>
      <c r="G98" s="64">
        <v>2.0568086013599999E-2</v>
      </c>
      <c r="H98" s="30">
        <v>2.0568086013599999E-2</v>
      </c>
      <c r="I98" s="64">
        <v>2.0568086013599999E-2</v>
      </c>
      <c r="J98" s="40"/>
      <c r="L98" s="1">
        <v>0.10138079999999999</v>
      </c>
      <c r="N98" s="1">
        <f t="shared" ref="N98:N100" si="0">L98*$M$97</f>
        <v>2.0568086013599999E-2</v>
      </c>
      <c r="O98" s="1" t="s">
        <v>160</v>
      </c>
      <c r="P98" s="1">
        <v>0.43882749999999998</v>
      </c>
    </row>
    <row r="99" spans="1:17" ht="12.75" customHeight="1" x14ac:dyDescent="0.3">
      <c r="A99" s="127"/>
      <c r="B99" s="34" t="s">
        <v>40</v>
      </c>
      <c r="C99" s="8" t="s">
        <v>8</v>
      </c>
      <c r="D99" s="8" t="s">
        <v>111</v>
      </c>
      <c r="E99" s="8"/>
      <c r="F99" s="30">
        <v>5.2030496857950005E-2</v>
      </c>
      <c r="G99" s="64">
        <v>5.2030496857950005E-2</v>
      </c>
      <c r="H99" s="30">
        <v>5.2030496857950005E-2</v>
      </c>
      <c r="I99" s="64">
        <v>5.2030496857950005E-2</v>
      </c>
      <c r="J99" s="40"/>
      <c r="L99" s="1">
        <v>0.25646010000000002</v>
      </c>
      <c r="N99" s="1">
        <f t="shared" si="0"/>
        <v>5.2030496857950005E-2</v>
      </c>
    </row>
    <row r="100" spans="1:17" ht="12.75" customHeight="1" x14ac:dyDescent="0.3">
      <c r="A100" s="127"/>
      <c r="B100" s="34" t="s">
        <v>40</v>
      </c>
      <c r="C100" s="8" t="s">
        <v>8</v>
      </c>
      <c r="D100" s="8" t="s">
        <v>7</v>
      </c>
      <c r="E100" s="8"/>
      <c r="F100" s="30">
        <v>9.7444788901649995E-2</v>
      </c>
      <c r="G100" s="64">
        <v>9.7444788901649995E-2</v>
      </c>
      <c r="H100" s="30">
        <v>9.7444788901649995E-2</v>
      </c>
      <c r="I100" s="64">
        <v>9.7444788901649995E-2</v>
      </c>
      <c r="J100" s="40"/>
      <c r="L100" s="1">
        <v>0.48030869999999998</v>
      </c>
      <c r="N100" s="1">
        <f t="shared" si="0"/>
        <v>9.7444788901649995E-2</v>
      </c>
    </row>
    <row r="101" spans="1:17" ht="12.75" customHeight="1" x14ac:dyDescent="0.3">
      <c r="A101" s="127"/>
      <c r="B101" s="34" t="s">
        <v>40</v>
      </c>
      <c r="C101" s="8" t="s">
        <v>8</v>
      </c>
      <c r="D101" s="8" t="s">
        <v>8</v>
      </c>
      <c r="E101" s="8"/>
      <c r="F101" s="79"/>
      <c r="G101" s="95"/>
      <c r="H101" s="79"/>
      <c r="I101" s="95"/>
      <c r="J101" s="40"/>
    </row>
    <row r="102" spans="1:17" ht="12.75" customHeight="1" x14ac:dyDescent="0.3">
      <c r="A102" s="127"/>
      <c r="B102" s="31" t="s">
        <v>40</v>
      </c>
      <c r="C102" s="10" t="s">
        <v>8</v>
      </c>
      <c r="D102" s="10" t="s">
        <v>10</v>
      </c>
      <c r="E102" s="10"/>
      <c r="F102" s="91">
        <v>0.16043840000000001</v>
      </c>
      <c r="G102" s="91">
        <v>0.16043840000000001</v>
      </c>
      <c r="H102" s="91">
        <v>0.16043840000000001</v>
      </c>
      <c r="I102" s="91">
        <v>0.16043840000000001</v>
      </c>
      <c r="J102" s="41"/>
      <c r="L102" s="1">
        <v>0.16043840000000001</v>
      </c>
      <c r="M102" s="1" t="s">
        <v>163</v>
      </c>
    </row>
    <row r="103" spans="1:17" ht="12.75" customHeight="1" x14ac:dyDescent="0.3">
      <c r="A103" s="127"/>
      <c r="B103" s="33" t="s">
        <v>41</v>
      </c>
      <c r="C103" s="6" t="s">
        <v>8</v>
      </c>
      <c r="D103" s="6"/>
      <c r="E103" s="6" t="s">
        <v>2</v>
      </c>
      <c r="F103" s="29">
        <v>0.47833870000000001</v>
      </c>
      <c r="G103" s="29">
        <v>0.47833870000000001</v>
      </c>
      <c r="H103" s="29">
        <v>0.47833870000000001</v>
      </c>
      <c r="I103" s="29">
        <v>0.47833870000000001</v>
      </c>
      <c r="J103" s="39"/>
    </row>
    <row r="104" spans="1:17" ht="12.75" customHeight="1" x14ac:dyDescent="0.3">
      <c r="A104" s="127"/>
      <c r="B104" s="34" t="s">
        <v>41</v>
      </c>
      <c r="C104" s="8" t="s">
        <v>8</v>
      </c>
      <c r="D104" s="8"/>
      <c r="E104" s="8" t="s">
        <v>3</v>
      </c>
      <c r="F104" s="30">
        <f>1-F103</f>
        <v>0.52166129999999999</v>
      </c>
      <c r="G104" s="30">
        <v>0.52166129999999999</v>
      </c>
      <c r="H104" s="30">
        <f>1-H103</f>
        <v>0.52166129999999999</v>
      </c>
      <c r="I104" s="30">
        <v>0.52166129999999999</v>
      </c>
      <c r="J104" s="40"/>
    </row>
    <row r="105" spans="1:17" ht="12.75" customHeight="1" x14ac:dyDescent="0.3">
      <c r="A105" s="127"/>
      <c r="B105" s="34" t="s">
        <v>42</v>
      </c>
      <c r="C105" s="8" t="s">
        <v>8</v>
      </c>
      <c r="D105" s="8"/>
      <c r="E105" s="8" t="s">
        <v>2</v>
      </c>
      <c r="F105" s="30">
        <v>0</v>
      </c>
      <c r="G105" s="30">
        <v>0</v>
      </c>
      <c r="H105" s="30">
        <v>0</v>
      </c>
      <c r="I105" s="30">
        <v>0</v>
      </c>
      <c r="J105" s="40"/>
    </row>
    <row r="106" spans="1:17" ht="12.75" customHeight="1" x14ac:dyDescent="0.3">
      <c r="A106" s="127"/>
      <c r="B106" s="34" t="s">
        <v>42</v>
      </c>
      <c r="C106" s="8" t="s">
        <v>8</v>
      </c>
      <c r="D106" s="8"/>
      <c r="E106" s="8" t="s">
        <v>3</v>
      </c>
      <c r="F106" s="30">
        <v>0</v>
      </c>
      <c r="G106" s="30">
        <v>0</v>
      </c>
      <c r="H106" s="30">
        <v>0</v>
      </c>
      <c r="I106" s="30">
        <v>0</v>
      </c>
      <c r="J106" s="40"/>
    </row>
    <row r="107" spans="1:17" ht="12.75" customHeight="1" x14ac:dyDescent="0.3">
      <c r="A107" s="127"/>
      <c r="B107" s="33" t="s">
        <v>150</v>
      </c>
      <c r="C107" s="6" t="s">
        <v>8</v>
      </c>
      <c r="D107" s="6"/>
      <c r="E107" s="6"/>
      <c r="F107" s="29">
        <v>0</v>
      </c>
      <c r="G107" s="29">
        <v>0</v>
      </c>
      <c r="H107" s="29">
        <v>0</v>
      </c>
      <c r="I107" s="29">
        <v>0</v>
      </c>
      <c r="J107" s="39"/>
    </row>
    <row r="108" spans="1:17" ht="12.75" customHeight="1" thickBot="1" x14ac:dyDescent="0.35">
      <c r="A108" s="132"/>
      <c r="B108" s="43" t="s">
        <v>151</v>
      </c>
      <c r="C108" s="44" t="s">
        <v>8</v>
      </c>
      <c r="D108" s="44"/>
      <c r="E108" s="44"/>
      <c r="F108" s="45">
        <v>0</v>
      </c>
      <c r="G108" s="45">
        <v>0</v>
      </c>
      <c r="H108" s="45">
        <v>0</v>
      </c>
      <c r="I108" s="45">
        <v>0</v>
      </c>
      <c r="J108" s="46"/>
    </row>
    <row r="109" spans="1:17" x14ac:dyDescent="0.3">
      <c r="A109" s="126" t="s">
        <v>53</v>
      </c>
      <c r="B109" s="50" t="s">
        <v>45</v>
      </c>
      <c r="C109" s="47"/>
      <c r="D109" s="47" t="s">
        <v>1</v>
      </c>
      <c r="E109" s="47"/>
      <c r="F109" s="48"/>
      <c r="G109" s="48"/>
      <c r="H109" s="48"/>
      <c r="I109" s="97"/>
      <c r="J109" s="49"/>
    </row>
    <row r="110" spans="1:17" x14ac:dyDescent="0.3">
      <c r="A110" s="127"/>
      <c r="B110" s="34" t="s">
        <v>45</v>
      </c>
      <c r="C110" s="8"/>
      <c r="D110" s="8" t="s">
        <v>2</v>
      </c>
      <c r="E110" s="8"/>
      <c r="F110" s="30"/>
      <c r="G110" s="30"/>
      <c r="H110" s="30" t="s">
        <v>116</v>
      </c>
      <c r="I110" s="98"/>
      <c r="J110" s="40"/>
    </row>
    <row r="111" spans="1:17" x14ac:dyDescent="0.3">
      <c r="A111" s="127"/>
      <c r="B111" s="31" t="s">
        <v>45</v>
      </c>
      <c r="C111" s="10"/>
      <c r="D111" s="10" t="s">
        <v>3</v>
      </c>
      <c r="E111" s="10"/>
      <c r="F111" s="32"/>
      <c r="G111" s="32"/>
      <c r="H111" s="32"/>
      <c r="I111" s="103"/>
      <c r="J111" s="41"/>
    </row>
    <row r="112" spans="1:17" x14ac:dyDescent="0.3">
      <c r="A112" s="127"/>
      <c r="B112" s="8" t="s">
        <v>148</v>
      </c>
      <c r="C112" s="8"/>
      <c r="D112" s="8"/>
      <c r="E112" s="8"/>
      <c r="F112" s="84">
        <v>0.51</v>
      </c>
      <c r="G112" s="84">
        <v>0.51</v>
      </c>
      <c r="H112" s="84">
        <v>0.52</v>
      </c>
      <c r="I112" s="84">
        <v>0.52</v>
      </c>
      <c r="J112" s="40"/>
    </row>
    <row r="113" spans="1:10" x14ac:dyDescent="0.3">
      <c r="A113" s="127"/>
      <c r="B113" s="8" t="s">
        <v>47</v>
      </c>
      <c r="C113" s="8"/>
      <c r="D113" s="8" t="s">
        <v>2</v>
      </c>
      <c r="E113" s="8"/>
      <c r="F113" s="30"/>
      <c r="G113" s="30"/>
      <c r="H113" s="30"/>
      <c r="I113" s="98"/>
      <c r="J113" s="40"/>
    </row>
    <row r="114" spans="1:10" x14ac:dyDescent="0.3">
      <c r="A114" s="127"/>
      <c r="B114" s="8" t="s">
        <v>48</v>
      </c>
      <c r="C114" s="8"/>
      <c r="D114" s="8" t="s">
        <v>2</v>
      </c>
      <c r="E114" s="8"/>
      <c r="F114" s="30"/>
      <c r="G114" s="30"/>
      <c r="H114" s="30"/>
      <c r="I114" s="98"/>
      <c r="J114" s="40"/>
    </row>
    <row r="115" spans="1:10" ht="13.5" thickBot="1" x14ac:dyDescent="0.35">
      <c r="A115" s="127"/>
      <c r="B115" s="34" t="s">
        <v>49</v>
      </c>
      <c r="C115" s="8"/>
      <c r="D115" s="8" t="s">
        <v>2</v>
      </c>
      <c r="E115" s="8"/>
      <c r="F115" s="30"/>
      <c r="G115" s="30"/>
      <c r="H115" s="30"/>
      <c r="I115" s="98"/>
      <c r="J115" s="40"/>
    </row>
    <row r="116" spans="1:10" ht="14.25" customHeight="1" x14ac:dyDescent="0.3">
      <c r="A116" s="123" t="s">
        <v>54</v>
      </c>
      <c r="B116" s="50" t="s">
        <v>142</v>
      </c>
      <c r="C116" s="47"/>
      <c r="D116" s="47"/>
      <c r="E116" s="47"/>
      <c r="F116" s="48"/>
      <c r="G116" s="48"/>
      <c r="H116" s="48"/>
      <c r="I116" s="100"/>
      <c r="J116" s="71"/>
    </row>
    <row r="117" spans="1:10" ht="14.25" customHeight="1" x14ac:dyDescent="0.3">
      <c r="A117" s="124"/>
      <c r="B117" s="34" t="s">
        <v>144</v>
      </c>
      <c r="C117" s="8"/>
      <c r="D117" s="8"/>
      <c r="E117" s="8"/>
      <c r="F117" s="30"/>
      <c r="G117" s="30"/>
      <c r="H117" s="30"/>
      <c r="I117" s="101"/>
      <c r="J117" s="72"/>
    </row>
    <row r="118" spans="1:10" ht="14.25" customHeight="1" x14ac:dyDescent="0.3">
      <c r="A118" s="124"/>
      <c r="B118" s="34" t="s">
        <v>143</v>
      </c>
      <c r="C118" s="8"/>
      <c r="D118" s="8"/>
      <c r="E118" s="8"/>
      <c r="F118" s="30"/>
      <c r="G118" s="30"/>
      <c r="H118" s="30"/>
      <c r="I118" s="101"/>
      <c r="J118" s="72"/>
    </row>
    <row r="119" spans="1:10" ht="14.25" customHeight="1" x14ac:dyDescent="0.3">
      <c r="A119" s="124"/>
      <c r="B119" s="34" t="s">
        <v>146</v>
      </c>
      <c r="C119" s="8" t="s">
        <v>147</v>
      </c>
      <c r="D119" s="8"/>
      <c r="E119" s="8"/>
      <c r="F119" s="30"/>
      <c r="G119" s="30"/>
      <c r="H119" s="30"/>
      <c r="I119" s="101"/>
      <c r="J119" s="72"/>
    </row>
    <row r="120" spans="1:10" ht="12.75" customHeight="1" x14ac:dyDescent="0.3">
      <c r="A120" s="124"/>
      <c r="B120" s="34" t="s">
        <v>50</v>
      </c>
      <c r="C120" s="8" t="s">
        <v>7</v>
      </c>
      <c r="D120" s="8"/>
      <c r="E120" s="8"/>
      <c r="F120" s="30"/>
      <c r="G120" s="30"/>
      <c r="H120" s="30"/>
      <c r="I120" s="101"/>
      <c r="J120" s="72"/>
    </row>
    <row r="121" spans="1:10" ht="12.75" customHeight="1" x14ac:dyDescent="0.3">
      <c r="A121" s="124"/>
      <c r="B121" s="34" t="s">
        <v>51</v>
      </c>
      <c r="C121" s="8" t="s">
        <v>7</v>
      </c>
      <c r="D121" s="8"/>
      <c r="E121" s="8"/>
      <c r="F121" s="30"/>
      <c r="G121" s="30"/>
      <c r="H121" s="30"/>
      <c r="I121" s="101"/>
      <c r="J121" s="72"/>
    </row>
    <row r="122" spans="1:10" ht="12.75" customHeight="1" x14ac:dyDescent="0.3">
      <c r="A122" s="124"/>
      <c r="B122" s="34" t="s">
        <v>50</v>
      </c>
      <c r="C122" s="8" t="s">
        <v>7</v>
      </c>
      <c r="D122" s="8"/>
      <c r="E122" s="8"/>
      <c r="F122" s="30"/>
      <c r="G122" s="30"/>
      <c r="H122" s="30"/>
      <c r="I122" s="101"/>
      <c r="J122" s="72"/>
    </row>
    <row r="123" spans="1:10" ht="12.75" customHeight="1" thickBot="1" x14ac:dyDescent="0.35">
      <c r="A123" s="125"/>
      <c r="B123" s="43" t="s">
        <v>51</v>
      </c>
      <c r="C123" s="44" t="s">
        <v>7</v>
      </c>
      <c r="D123" s="44"/>
      <c r="E123" s="44"/>
      <c r="F123" s="45"/>
      <c r="G123" s="45"/>
      <c r="H123" s="45"/>
      <c r="I123" s="99"/>
      <c r="J123" s="73"/>
    </row>
  </sheetData>
  <mergeCells count="7">
    <mergeCell ref="F1:G1"/>
    <mergeCell ref="H1:I1"/>
    <mergeCell ref="A116:A123"/>
    <mergeCell ref="A109:A115"/>
    <mergeCell ref="A3:A7"/>
    <mergeCell ref="A8:A31"/>
    <mergeCell ref="A32:A1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3"/>
  <sheetViews>
    <sheetView tabSelected="1" topLeftCell="B1" workbookViewId="0">
      <selection activeCell="M19" sqref="M19"/>
    </sheetView>
  </sheetViews>
  <sheetFormatPr defaultColWidth="9.1796875" defaultRowHeight="13" x14ac:dyDescent="0.3"/>
  <cols>
    <col min="1" max="1" width="12.453125" style="28" customWidth="1"/>
    <col min="2" max="2" width="13.453125" style="1" bestFit="1" customWidth="1"/>
    <col min="3" max="3" width="11.26953125" style="1" bestFit="1" customWidth="1"/>
    <col min="4" max="4" width="9.1796875" style="1"/>
    <col min="5" max="5" width="6.26953125" style="1" bestFit="1" customWidth="1"/>
    <col min="6" max="6" width="17.81640625" style="1" bestFit="1" customWidth="1"/>
    <col min="7" max="7" width="10.1796875" style="1" customWidth="1"/>
    <col min="8" max="8" width="11.453125" style="1" bestFit="1" customWidth="1"/>
    <col min="9" max="9" width="11.453125" style="1" customWidth="1"/>
    <col min="10" max="16" width="9.1796875" style="1"/>
    <col min="17" max="17" width="17.26953125" style="1" customWidth="1"/>
    <col min="18" max="16384" width="9.1796875" style="1"/>
  </cols>
  <sheetData>
    <row r="1" spans="1:18" s="27" customFormat="1" ht="25.5" customHeight="1" x14ac:dyDescent="0.3">
      <c r="A1" s="35"/>
      <c r="B1" s="74" t="s">
        <v>21</v>
      </c>
      <c r="C1" s="74" t="s">
        <v>22</v>
      </c>
      <c r="D1" s="74" t="s">
        <v>132</v>
      </c>
      <c r="E1" s="74" t="s">
        <v>23</v>
      </c>
      <c r="F1" s="120" t="s">
        <v>109</v>
      </c>
      <c r="G1" s="121"/>
      <c r="H1" s="122" t="s">
        <v>110</v>
      </c>
      <c r="I1" s="120"/>
      <c r="J1" s="36" t="s">
        <v>55</v>
      </c>
      <c r="K1" s="28"/>
      <c r="M1" s="114" t="s">
        <v>176</v>
      </c>
      <c r="N1" s="114" t="s">
        <v>177</v>
      </c>
    </row>
    <row r="2" spans="1:18" ht="13.5" thickBot="1" x14ac:dyDescent="0.35">
      <c r="A2" s="37"/>
      <c r="B2" s="80"/>
      <c r="C2" s="80"/>
      <c r="D2" s="80"/>
      <c r="E2" s="80"/>
      <c r="F2" s="77" t="s">
        <v>171</v>
      </c>
      <c r="G2" s="77" t="s">
        <v>172</v>
      </c>
      <c r="H2" s="78" t="s">
        <v>173</v>
      </c>
      <c r="I2" s="96" t="s">
        <v>174</v>
      </c>
      <c r="J2" s="38" t="s">
        <v>15</v>
      </c>
      <c r="K2" s="81"/>
      <c r="M2" s="89">
        <v>8000</v>
      </c>
      <c r="N2" s="89">
        <v>10000</v>
      </c>
    </row>
    <row r="3" spans="1:18" x14ac:dyDescent="0.3">
      <c r="A3" s="128" t="s">
        <v>37</v>
      </c>
      <c r="B3" s="47" t="s">
        <v>24</v>
      </c>
      <c r="C3" s="47"/>
      <c r="D3" s="47"/>
      <c r="E3" s="47"/>
      <c r="F3" s="48">
        <v>255</v>
      </c>
      <c r="G3" s="48">
        <v>69</v>
      </c>
      <c r="H3" s="48">
        <v>112</v>
      </c>
      <c r="I3" s="97">
        <v>11</v>
      </c>
      <c r="J3" s="49">
        <v>226</v>
      </c>
      <c r="K3" s="81"/>
    </row>
    <row r="4" spans="1:18" x14ac:dyDescent="0.3">
      <c r="A4" s="129"/>
      <c r="B4" s="82" t="s">
        <v>25</v>
      </c>
      <c r="C4" s="82"/>
      <c r="D4" s="82"/>
      <c r="E4" s="82"/>
      <c r="F4" s="30">
        <f>F3/(F3+G3)*M2</f>
        <v>6296.2962962962965</v>
      </c>
      <c r="G4" s="30">
        <f>M2-F4</f>
        <v>1703.7037037037035</v>
      </c>
      <c r="H4" s="30">
        <f>H3/(H3+I3)*N2</f>
        <v>9105.6910569105694</v>
      </c>
      <c r="I4" s="98">
        <f>N2-H4</f>
        <v>894.30894308943061</v>
      </c>
      <c r="J4" s="87">
        <v>8000</v>
      </c>
      <c r="N4" s="30"/>
      <c r="O4" s="30"/>
      <c r="P4" s="87"/>
    </row>
    <row r="5" spans="1:18" x14ac:dyDescent="0.3">
      <c r="A5" s="129"/>
      <c r="B5" s="82" t="s">
        <v>26</v>
      </c>
      <c r="C5" s="82"/>
      <c r="D5" s="82"/>
      <c r="E5" s="82"/>
      <c r="F5" s="30">
        <v>5.5</v>
      </c>
      <c r="G5" s="30">
        <v>5.5</v>
      </c>
      <c r="H5" s="30">
        <v>5.1100000000000003</v>
      </c>
      <c r="I5" s="30">
        <v>5.1100000000000003</v>
      </c>
      <c r="J5" s="40">
        <v>5.7</v>
      </c>
    </row>
    <row r="6" spans="1:18" x14ac:dyDescent="0.3">
      <c r="A6" s="130"/>
      <c r="B6" s="82" t="s">
        <v>145</v>
      </c>
      <c r="C6" s="82"/>
      <c r="D6" s="82"/>
      <c r="E6" s="82"/>
      <c r="F6" s="30"/>
      <c r="G6" s="30"/>
      <c r="H6" s="30"/>
      <c r="I6" s="98"/>
      <c r="J6" s="40"/>
      <c r="Q6" s="1" t="s">
        <v>164</v>
      </c>
    </row>
    <row r="7" spans="1:18" ht="13.5" thickBot="1" x14ac:dyDescent="0.35">
      <c r="A7" s="131"/>
      <c r="B7" s="43" t="s">
        <v>27</v>
      </c>
      <c r="C7" s="44"/>
      <c r="D7" s="44"/>
      <c r="E7" s="44"/>
      <c r="F7" s="115">
        <v>11936.34</v>
      </c>
      <c r="G7" s="115">
        <v>22533.5</v>
      </c>
      <c r="H7" s="115">
        <v>10120.67</v>
      </c>
      <c r="I7" s="116">
        <v>17360.990000000002</v>
      </c>
      <c r="J7" s="1">
        <v>34359</v>
      </c>
      <c r="K7" s="1" t="s">
        <v>179</v>
      </c>
      <c r="N7" s="46"/>
      <c r="Q7" s="1" t="s">
        <v>165</v>
      </c>
      <c r="R7" s="1">
        <f>F7*F4</f>
        <v>75154733.333333343</v>
      </c>
    </row>
    <row r="8" spans="1:18" ht="12.75" customHeight="1" x14ac:dyDescent="0.3">
      <c r="A8" s="124" t="s">
        <v>38</v>
      </c>
      <c r="B8" s="34" t="s">
        <v>129</v>
      </c>
      <c r="C8" s="82" t="s">
        <v>5</v>
      </c>
      <c r="D8" s="82"/>
      <c r="E8" s="9"/>
      <c r="F8" s="30">
        <v>0.11446149999999999</v>
      </c>
      <c r="G8" s="30">
        <v>0.14073260000000001</v>
      </c>
      <c r="H8" s="30">
        <v>0.1247968</v>
      </c>
      <c r="I8" s="30">
        <v>0.1247968</v>
      </c>
      <c r="J8" s="88">
        <v>0</v>
      </c>
      <c r="L8" s="119">
        <v>0</v>
      </c>
      <c r="M8" s="72"/>
      <c r="N8" s="72"/>
    </row>
    <row r="9" spans="1:18" ht="12.75" customHeight="1" x14ac:dyDescent="0.3">
      <c r="A9" s="124"/>
      <c r="B9" s="34" t="s">
        <v>129</v>
      </c>
      <c r="C9" s="82" t="s">
        <v>6</v>
      </c>
      <c r="D9" s="82"/>
      <c r="E9" s="9"/>
      <c r="F9" s="30">
        <v>6.1028300000000001E-2</v>
      </c>
      <c r="G9" s="30">
        <v>8.9015899999999995E-2</v>
      </c>
      <c r="H9" s="30">
        <v>0.11229740000000001</v>
      </c>
      <c r="I9" s="30">
        <v>0.11229740000000001</v>
      </c>
      <c r="J9" s="88">
        <v>0</v>
      </c>
      <c r="L9" s="119">
        <v>0</v>
      </c>
      <c r="M9" s="72"/>
      <c r="N9" s="72"/>
      <c r="Q9" s="1" t="s">
        <v>166</v>
      </c>
      <c r="R9" s="1">
        <v>142</v>
      </c>
    </row>
    <row r="10" spans="1:18" ht="12.75" customHeight="1" x14ac:dyDescent="0.3">
      <c r="A10" s="124"/>
      <c r="B10" s="34" t="s">
        <v>129</v>
      </c>
      <c r="C10" s="82" t="s">
        <v>111</v>
      </c>
      <c r="D10" s="82"/>
      <c r="E10" s="9"/>
      <c r="F10" s="30">
        <v>0.62846559999999996</v>
      </c>
      <c r="G10" s="30">
        <v>0.46913539999999998</v>
      </c>
      <c r="H10" s="30">
        <v>0.48218630000000001</v>
      </c>
      <c r="I10" s="30">
        <v>0.48218630000000001</v>
      </c>
      <c r="J10" s="118">
        <v>4.9017449983197042E-2</v>
      </c>
      <c r="L10" s="119">
        <v>6.2880000000000005E-2</v>
      </c>
      <c r="M10" s="72">
        <f>L10/$L$18</f>
        <v>4.9017449983197042E-2</v>
      </c>
      <c r="N10" s="72"/>
      <c r="Q10" s="1" t="s">
        <v>167</v>
      </c>
      <c r="R10" s="1">
        <v>62</v>
      </c>
    </row>
    <row r="11" spans="1:18" ht="12.75" customHeight="1" x14ac:dyDescent="0.3">
      <c r="A11" s="124"/>
      <c r="B11" s="34" t="s">
        <v>129</v>
      </c>
      <c r="C11" s="82" t="s">
        <v>7</v>
      </c>
      <c r="D11" s="82"/>
      <c r="E11" s="9"/>
      <c r="F11" s="30">
        <v>0.1918116</v>
      </c>
      <c r="G11" s="30">
        <v>0.29688310000000001</v>
      </c>
      <c r="H11" s="30">
        <v>0.27648640000000002</v>
      </c>
      <c r="I11" s="30">
        <v>0.27648640000000002</v>
      </c>
      <c r="J11" s="118">
        <v>2.7439793883723536E-2</v>
      </c>
      <c r="L11" s="119">
        <v>3.5200000000000002E-2</v>
      </c>
      <c r="M11" s="118">
        <f>L11/$L$18</f>
        <v>2.7439793883723536E-2</v>
      </c>
      <c r="N11" s="72"/>
      <c r="Q11" s="1" t="s">
        <v>168</v>
      </c>
      <c r="R11" s="1">
        <f>R10*R9</f>
        <v>8804</v>
      </c>
    </row>
    <row r="12" spans="1:18" ht="12.75" customHeight="1" x14ac:dyDescent="0.3">
      <c r="A12" s="124"/>
      <c r="B12" s="34" t="s">
        <v>129</v>
      </c>
      <c r="C12" s="82" t="s">
        <v>8</v>
      </c>
      <c r="D12" s="82"/>
      <c r="E12" s="9"/>
      <c r="F12" s="64">
        <v>0</v>
      </c>
      <c r="G12" s="64">
        <v>0</v>
      </c>
      <c r="H12" s="30">
        <v>0</v>
      </c>
      <c r="I12" s="30">
        <v>0</v>
      </c>
      <c r="J12" s="118">
        <v>0.20190075613307942</v>
      </c>
      <c r="L12" s="119">
        <v>0.25900000000000001</v>
      </c>
      <c r="M12" s="118">
        <f>L12/$L$18</f>
        <v>0.20190075613307942</v>
      </c>
      <c r="N12" s="72"/>
    </row>
    <row r="13" spans="1:18" ht="12.75" customHeight="1" x14ac:dyDescent="0.3">
      <c r="A13" s="124"/>
      <c r="B13" s="34" t="s">
        <v>129</v>
      </c>
      <c r="C13" s="82" t="s">
        <v>10</v>
      </c>
      <c r="D13" s="82"/>
      <c r="E13" s="9"/>
      <c r="F13" s="30">
        <f>1-SUM(F8:F12)</f>
        <v>4.2330000000000423E-3</v>
      </c>
      <c r="G13" s="30">
        <f>1-SUM(G8:G12)</f>
        <v>4.2329999999999313E-3</v>
      </c>
      <c r="H13" s="30">
        <f>1-SUM(H8:H12)</f>
        <v>4.2330999999999896E-3</v>
      </c>
      <c r="I13" s="30">
        <f>1-SUM(I8:I12)</f>
        <v>4.2330999999999896E-3</v>
      </c>
      <c r="J13" s="88">
        <v>0.72164200000000001</v>
      </c>
      <c r="L13" s="72"/>
      <c r="M13" s="72"/>
      <c r="N13" s="72"/>
      <c r="Q13" s="1" t="s">
        <v>169</v>
      </c>
      <c r="R13" s="1">
        <f>(R11*10)/R7</f>
        <v>1.1714498354949475E-3</v>
      </c>
    </row>
    <row r="14" spans="1:18" ht="12.75" customHeight="1" x14ac:dyDescent="0.3">
      <c r="A14" s="124"/>
      <c r="B14" s="33" t="s">
        <v>130</v>
      </c>
      <c r="C14" s="6" t="s">
        <v>5</v>
      </c>
      <c r="D14" s="6"/>
      <c r="E14" s="7"/>
      <c r="F14" s="29">
        <v>1.2532E-2</v>
      </c>
      <c r="G14" s="29">
        <v>4.2566600000000003E-2</v>
      </c>
      <c r="H14" s="29">
        <v>1.8157900000000001E-2</v>
      </c>
      <c r="I14" s="29">
        <v>1.8157900000000001E-2</v>
      </c>
      <c r="J14" s="39">
        <v>0</v>
      </c>
    </row>
    <row r="15" spans="1:18" ht="12.75" customHeight="1" x14ac:dyDescent="0.3">
      <c r="A15" s="124"/>
      <c r="B15" s="34" t="s">
        <v>130</v>
      </c>
      <c r="C15" s="82" t="s">
        <v>6</v>
      </c>
      <c r="D15" s="82"/>
      <c r="E15" s="9"/>
      <c r="F15" s="30">
        <v>7.8840999999999998E-3</v>
      </c>
      <c r="G15" s="30">
        <v>2.3781E-2</v>
      </c>
      <c r="H15" s="30">
        <v>1.1839799999999999E-2</v>
      </c>
      <c r="I15" s="30">
        <v>1.1839799999999999E-2</v>
      </c>
      <c r="J15" s="40">
        <v>0</v>
      </c>
      <c r="L15" s="117">
        <f>SUM(L8:L12)</f>
        <v>0.35708000000000001</v>
      </c>
      <c r="Q15" s="1" t="s">
        <v>170</v>
      </c>
      <c r="R15" s="1">
        <f>R11/F7</f>
        <v>0.73757952605237453</v>
      </c>
    </row>
    <row r="16" spans="1:18" ht="12.75" customHeight="1" x14ac:dyDescent="0.3">
      <c r="A16" s="124"/>
      <c r="B16" s="34" t="s">
        <v>130</v>
      </c>
      <c r="C16" s="82" t="s">
        <v>111</v>
      </c>
      <c r="D16" s="82"/>
      <c r="E16" s="9"/>
      <c r="F16" s="30">
        <v>2.2746700000000002E-2</v>
      </c>
      <c r="G16" s="30">
        <v>8.0606499999999998E-2</v>
      </c>
      <c r="H16" s="30">
        <v>2.6812699999999998E-2</v>
      </c>
      <c r="I16" s="30">
        <v>2.6812699999999998E-2</v>
      </c>
      <c r="J16" s="40">
        <v>0</v>
      </c>
      <c r="L16" s="117">
        <f>1-J13</f>
        <v>0.27835799999999999</v>
      </c>
      <c r="M16" s="1">
        <f>(F7*F4)+(G4*G7)+(H4*H7)+(I4*I7)</f>
        <v>221226923.66757002</v>
      </c>
    </row>
    <row r="17" spans="1:14" ht="12.75" customHeight="1" x14ac:dyDescent="0.3">
      <c r="A17" s="124"/>
      <c r="B17" s="34" t="s">
        <v>130</v>
      </c>
      <c r="C17" s="82" t="s">
        <v>7</v>
      </c>
      <c r="D17" s="82"/>
      <c r="E17" s="9"/>
      <c r="F17" s="30">
        <v>1.7789900000000001E-2</v>
      </c>
      <c r="G17" s="30">
        <v>6.45699E-2</v>
      </c>
      <c r="H17" s="30">
        <v>2.4778100000000001E-2</v>
      </c>
      <c r="I17" s="30">
        <v>2.4778100000000001E-2</v>
      </c>
      <c r="J17" s="40">
        <v>0</v>
      </c>
      <c r="M17" s="1">
        <f>M16/SUM(F4:I4)</f>
        <v>12290.384648198335</v>
      </c>
    </row>
    <row r="18" spans="1:14" ht="12.75" customHeight="1" x14ac:dyDescent="0.3">
      <c r="A18" s="124"/>
      <c r="B18" s="34" t="s">
        <v>130</v>
      </c>
      <c r="C18" s="82" t="s">
        <v>8</v>
      </c>
      <c r="D18" s="82"/>
      <c r="E18" s="9"/>
      <c r="F18" s="64">
        <v>0</v>
      </c>
      <c r="G18" s="64">
        <v>0</v>
      </c>
      <c r="H18" s="30">
        <v>0</v>
      </c>
      <c r="I18" s="30">
        <v>0</v>
      </c>
      <c r="J18" s="40">
        <v>0</v>
      </c>
      <c r="L18" s="1">
        <f>L15/L16</f>
        <v>1.2828084696685564</v>
      </c>
      <c r="M18" s="117">
        <f>AVERAGE(F7:I7)</f>
        <v>15487.875</v>
      </c>
    </row>
    <row r="19" spans="1:14" ht="12.75" customHeight="1" x14ac:dyDescent="0.3">
      <c r="A19" s="124"/>
      <c r="B19" s="34" t="s">
        <v>130</v>
      </c>
      <c r="C19" s="82" t="s">
        <v>10</v>
      </c>
      <c r="D19" s="82"/>
      <c r="E19" s="9"/>
      <c r="F19" s="30">
        <v>0</v>
      </c>
      <c r="G19" s="30">
        <v>0</v>
      </c>
      <c r="H19" s="30">
        <v>0</v>
      </c>
      <c r="I19" s="30">
        <v>0</v>
      </c>
      <c r="J19" s="40">
        <v>0</v>
      </c>
      <c r="M19" s="1">
        <f>M18/AVERAGE(F5:I5)</f>
        <v>2919.4863336475023</v>
      </c>
      <c r="N19" s="91"/>
    </row>
    <row r="20" spans="1:14" ht="12.75" customHeight="1" x14ac:dyDescent="0.3">
      <c r="A20" s="124"/>
      <c r="B20" s="33" t="s">
        <v>131</v>
      </c>
      <c r="C20" s="6" t="s">
        <v>5</v>
      </c>
      <c r="D20" s="6"/>
      <c r="E20" s="7"/>
      <c r="F20" s="66"/>
      <c r="G20" s="66"/>
      <c r="H20" s="29"/>
      <c r="I20" s="102"/>
      <c r="J20" s="39"/>
    </row>
    <row r="21" spans="1:14" ht="12.75" customHeight="1" x14ac:dyDescent="0.3">
      <c r="A21" s="124"/>
      <c r="B21" s="34" t="s">
        <v>131</v>
      </c>
      <c r="C21" s="82" t="s">
        <v>6</v>
      </c>
      <c r="D21" s="82"/>
      <c r="E21" s="9"/>
      <c r="F21" s="64"/>
      <c r="G21" s="64"/>
      <c r="H21" s="30"/>
      <c r="I21" s="98"/>
      <c r="J21" s="40"/>
    </row>
    <row r="22" spans="1:14" ht="12.75" customHeight="1" x14ac:dyDescent="0.3">
      <c r="A22" s="124"/>
      <c r="B22" s="34" t="s">
        <v>131</v>
      </c>
      <c r="C22" s="82" t="s">
        <v>111</v>
      </c>
      <c r="D22" s="82"/>
      <c r="E22" s="9"/>
      <c r="F22" s="64"/>
      <c r="G22" s="64"/>
      <c r="H22" s="30"/>
      <c r="I22" s="98"/>
      <c r="J22" s="40"/>
    </row>
    <row r="23" spans="1:14" ht="12.75" customHeight="1" x14ac:dyDescent="0.3">
      <c r="A23" s="124"/>
      <c r="B23" s="34" t="s">
        <v>131</v>
      </c>
      <c r="C23" s="82" t="s">
        <v>7</v>
      </c>
      <c r="D23" s="82"/>
      <c r="E23" s="9"/>
      <c r="F23" s="64"/>
      <c r="G23" s="64"/>
      <c r="H23" s="30"/>
      <c r="I23" s="98"/>
      <c r="J23" s="40"/>
    </row>
    <row r="24" spans="1:14" ht="12.75" customHeight="1" x14ac:dyDescent="0.3">
      <c r="A24" s="124"/>
      <c r="B24" s="34" t="s">
        <v>131</v>
      </c>
      <c r="C24" s="82" t="s">
        <v>8</v>
      </c>
      <c r="D24" s="82"/>
      <c r="E24" s="9"/>
      <c r="F24" s="64"/>
      <c r="G24" s="64"/>
      <c r="H24" s="30"/>
      <c r="I24" s="98"/>
      <c r="J24" s="40"/>
    </row>
    <row r="25" spans="1:14" ht="12.75" customHeight="1" x14ac:dyDescent="0.3">
      <c r="A25" s="124"/>
      <c r="B25" s="31" t="s">
        <v>131</v>
      </c>
      <c r="C25" s="10" t="s">
        <v>10</v>
      </c>
      <c r="D25" s="10"/>
      <c r="E25" s="11"/>
      <c r="F25" s="65"/>
      <c r="G25" s="65"/>
      <c r="H25" s="32"/>
      <c r="I25" s="103"/>
      <c r="J25" s="41"/>
    </row>
    <row r="26" spans="1:14" ht="12.75" customHeight="1" x14ac:dyDescent="0.3">
      <c r="A26" s="124"/>
      <c r="B26" s="33" t="s">
        <v>138</v>
      </c>
      <c r="C26" s="6"/>
      <c r="D26" s="6"/>
      <c r="E26" s="7"/>
      <c r="F26" s="30">
        <v>1.643E-2</v>
      </c>
      <c r="G26" s="30">
        <v>1.643E-2</v>
      </c>
      <c r="H26" s="30">
        <v>8.5295099999999999E-2</v>
      </c>
      <c r="I26" s="30">
        <v>8.5295099999999999E-2</v>
      </c>
      <c r="J26" s="40"/>
      <c r="L26" s="30">
        <v>1.643E-2</v>
      </c>
      <c r="M26" s="30">
        <v>8.5295099999999999E-2</v>
      </c>
    </row>
    <row r="27" spans="1:14" ht="12.75" customHeight="1" x14ac:dyDescent="0.3">
      <c r="A27" s="124"/>
      <c r="B27" s="34" t="s">
        <v>139</v>
      </c>
      <c r="C27" s="82"/>
      <c r="D27" s="82"/>
      <c r="E27" s="9"/>
      <c r="F27" s="84">
        <v>0</v>
      </c>
      <c r="G27" s="84">
        <v>0</v>
      </c>
      <c r="H27" s="84">
        <v>0</v>
      </c>
      <c r="I27" s="84">
        <v>0</v>
      </c>
      <c r="J27" s="40"/>
      <c r="L27" s="84">
        <v>0</v>
      </c>
      <c r="M27" s="84">
        <v>0</v>
      </c>
    </row>
    <row r="28" spans="1:14" ht="12.75" customHeight="1" x14ac:dyDescent="0.3">
      <c r="A28" s="124"/>
      <c r="B28" s="34" t="s">
        <v>140</v>
      </c>
      <c r="C28" s="82"/>
      <c r="D28" s="82"/>
      <c r="E28" s="9"/>
      <c r="F28" s="30">
        <v>3.6422200000000002E-2</v>
      </c>
      <c r="G28" s="30">
        <v>3.6422200000000002E-2</v>
      </c>
      <c r="H28" s="30">
        <v>5.4947599999999999E-2</v>
      </c>
      <c r="I28" s="30">
        <v>5.4947599999999999E-2</v>
      </c>
      <c r="J28" s="40"/>
      <c r="L28" s="30">
        <v>3.6422200000000002E-2</v>
      </c>
      <c r="M28" s="30">
        <v>5.4947599999999999E-2</v>
      </c>
    </row>
    <row r="29" spans="1:14" ht="12.75" customHeight="1" x14ac:dyDescent="0.3">
      <c r="A29" s="124"/>
      <c r="B29" s="34" t="s">
        <v>141</v>
      </c>
      <c r="C29" s="82"/>
      <c r="D29" s="82"/>
      <c r="E29" s="9"/>
      <c r="F29" s="84">
        <v>0</v>
      </c>
      <c r="G29" s="84">
        <v>0</v>
      </c>
      <c r="H29" s="84">
        <v>0</v>
      </c>
      <c r="I29" s="84">
        <v>0</v>
      </c>
      <c r="J29" s="40"/>
    </row>
    <row r="30" spans="1:14" ht="12.75" customHeight="1" x14ac:dyDescent="0.3">
      <c r="A30" s="124"/>
      <c r="B30" s="34" t="s">
        <v>35</v>
      </c>
      <c r="C30" s="82"/>
      <c r="D30" s="82"/>
      <c r="E30" s="9"/>
      <c r="F30" s="85">
        <v>0.1</v>
      </c>
      <c r="G30" s="85">
        <v>0.1</v>
      </c>
      <c r="H30" s="85">
        <v>0.1</v>
      </c>
      <c r="I30" s="85">
        <v>0.1</v>
      </c>
      <c r="J30" s="40"/>
    </row>
    <row r="31" spans="1:14" ht="12.75" customHeight="1" thickBot="1" x14ac:dyDescent="0.35">
      <c r="A31" s="125"/>
      <c r="B31" s="43" t="s">
        <v>36</v>
      </c>
      <c r="C31" s="44"/>
      <c r="D31" s="44"/>
      <c r="E31" s="67"/>
      <c r="F31" s="86">
        <v>0</v>
      </c>
      <c r="G31" s="86">
        <v>0</v>
      </c>
      <c r="H31" s="86">
        <v>0</v>
      </c>
      <c r="I31" s="86">
        <v>0</v>
      </c>
      <c r="J31" s="46"/>
      <c r="M31" s="94">
        <v>15882679</v>
      </c>
    </row>
    <row r="32" spans="1:14" ht="12.75" customHeight="1" x14ac:dyDescent="0.3">
      <c r="A32" s="126" t="s">
        <v>46</v>
      </c>
      <c r="B32" s="50" t="s">
        <v>39</v>
      </c>
      <c r="C32" s="47" t="s">
        <v>5</v>
      </c>
      <c r="D32" s="47"/>
      <c r="E32" s="47"/>
      <c r="F32" s="48">
        <v>12248.14</v>
      </c>
      <c r="G32" s="48">
        <v>13950.32</v>
      </c>
      <c r="H32" s="48">
        <v>12248.14</v>
      </c>
      <c r="I32" s="48">
        <v>13950.32</v>
      </c>
      <c r="J32" s="49">
        <v>0</v>
      </c>
      <c r="M32" s="1">
        <f>F32*F4*0.14</f>
        <v>10796508.592592593</v>
      </c>
      <c r="N32" s="1">
        <f>M32*0.076</f>
        <v>820534.65303703712</v>
      </c>
    </row>
    <row r="33" spans="1:14" ht="12.75" customHeight="1" x14ac:dyDescent="0.3">
      <c r="A33" s="127"/>
      <c r="B33" s="34" t="s">
        <v>40</v>
      </c>
      <c r="C33" s="82" t="s">
        <v>5</v>
      </c>
      <c r="D33" s="82" t="s">
        <v>5</v>
      </c>
      <c r="E33" s="82"/>
      <c r="F33" s="30"/>
      <c r="G33" s="30"/>
      <c r="H33" s="30"/>
      <c r="I33" s="98"/>
      <c r="J33" s="40"/>
    </row>
    <row r="34" spans="1:14" ht="12.75" customHeight="1" x14ac:dyDescent="0.3">
      <c r="A34" s="127"/>
      <c r="B34" s="34" t="s">
        <v>40</v>
      </c>
      <c r="C34" s="82" t="s">
        <v>5</v>
      </c>
      <c r="D34" s="82" t="s">
        <v>6</v>
      </c>
      <c r="E34" s="82"/>
      <c r="F34" s="30"/>
      <c r="G34" s="30"/>
      <c r="H34" s="30"/>
      <c r="I34" s="98"/>
      <c r="J34" s="40"/>
    </row>
    <row r="35" spans="1:14" ht="12.75" customHeight="1" x14ac:dyDescent="0.3">
      <c r="A35" s="127"/>
      <c r="B35" s="34" t="s">
        <v>40</v>
      </c>
      <c r="C35" s="82" t="s">
        <v>5</v>
      </c>
      <c r="D35" s="82" t="s">
        <v>111</v>
      </c>
      <c r="E35" s="82"/>
      <c r="F35" s="30"/>
      <c r="G35" s="30"/>
      <c r="H35" s="30"/>
      <c r="I35" s="98"/>
      <c r="J35" s="40"/>
      <c r="M35" s="1">
        <f>M31/M32</f>
        <v>1.4710939989337841</v>
      </c>
    </row>
    <row r="36" spans="1:14" ht="12.75" customHeight="1" x14ac:dyDescent="0.3">
      <c r="A36" s="127"/>
      <c r="B36" s="34" t="s">
        <v>40</v>
      </c>
      <c r="C36" s="82" t="s">
        <v>5</v>
      </c>
      <c r="D36" s="82" t="s">
        <v>7</v>
      </c>
      <c r="E36" s="82"/>
      <c r="F36" s="30"/>
      <c r="G36" s="30"/>
      <c r="H36" s="30"/>
      <c r="I36" s="98"/>
      <c r="J36" s="40"/>
      <c r="M36" s="1">
        <f>F32*F4*0.1</f>
        <v>7711791.8518518526</v>
      </c>
      <c r="N36" s="1">
        <f>M36*0.076</f>
        <v>586096.18074074073</v>
      </c>
    </row>
    <row r="37" spans="1:14" ht="12.75" customHeight="1" x14ac:dyDescent="0.3">
      <c r="A37" s="127"/>
      <c r="B37" s="34" t="s">
        <v>40</v>
      </c>
      <c r="C37" s="82" t="s">
        <v>5</v>
      </c>
      <c r="D37" s="82" t="s">
        <v>8</v>
      </c>
      <c r="E37" s="82"/>
      <c r="F37" s="30"/>
      <c r="G37" s="30"/>
      <c r="H37" s="30"/>
      <c r="I37" s="98"/>
      <c r="J37" s="40"/>
    </row>
    <row r="38" spans="1:14" ht="12.75" customHeight="1" x14ac:dyDescent="0.3">
      <c r="A38" s="127"/>
      <c r="B38" s="31" t="s">
        <v>40</v>
      </c>
      <c r="C38" s="10" t="s">
        <v>5</v>
      </c>
      <c r="D38" s="10" t="s">
        <v>10</v>
      </c>
      <c r="E38" s="10"/>
      <c r="F38" s="90">
        <v>8.7265700000000002E-2</v>
      </c>
      <c r="G38" s="90">
        <v>8.7265700000000002E-2</v>
      </c>
      <c r="H38" s="90">
        <v>8.7265700000000002E-2</v>
      </c>
      <c r="I38" s="90">
        <v>8.7265700000000002E-2</v>
      </c>
      <c r="J38" s="41"/>
    </row>
    <row r="39" spans="1:14" ht="12.75" customHeight="1" x14ac:dyDescent="0.3">
      <c r="A39" s="127"/>
      <c r="B39" s="33" t="s">
        <v>41</v>
      </c>
      <c r="C39" s="6" t="s">
        <v>5</v>
      </c>
      <c r="D39" s="6"/>
      <c r="E39" s="6" t="s">
        <v>133</v>
      </c>
      <c r="F39" s="29">
        <v>0.49457180000000001</v>
      </c>
      <c r="G39" s="29">
        <v>0.49457180000000001</v>
      </c>
      <c r="H39" s="29">
        <v>0.49457180000000001</v>
      </c>
      <c r="I39" s="29">
        <v>0.49457180000000001</v>
      </c>
      <c r="J39" s="39"/>
    </row>
    <row r="40" spans="1:14" ht="12.75" customHeight="1" x14ac:dyDescent="0.3">
      <c r="A40" s="127"/>
      <c r="B40" s="34" t="s">
        <v>41</v>
      </c>
      <c r="C40" s="82" t="s">
        <v>5</v>
      </c>
      <c r="D40" s="82"/>
      <c r="E40" s="82" t="s">
        <v>134</v>
      </c>
      <c r="F40" s="30">
        <v>0.208754</v>
      </c>
      <c r="G40" s="30">
        <v>0.208754</v>
      </c>
      <c r="H40" s="30">
        <v>0.208754</v>
      </c>
      <c r="I40" s="30">
        <v>0.208754</v>
      </c>
      <c r="J40" s="40"/>
    </row>
    <row r="41" spans="1:14" ht="12.75" customHeight="1" x14ac:dyDescent="0.3">
      <c r="A41" s="127"/>
      <c r="B41" s="34" t="s">
        <v>41</v>
      </c>
      <c r="C41" s="82" t="s">
        <v>5</v>
      </c>
      <c r="D41" s="82"/>
      <c r="E41" s="82" t="s">
        <v>135</v>
      </c>
      <c r="F41" s="30">
        <f>1-SUM(F39,F40,F42)</f>
        <v>6.3439299999999976E-2</v>
      </c>
      <c r="G41" s="30">
        <v>6.3439299999999976E-2</v>
      </c>
      <c r="H41" s="30">
        <f>1-SUM(H39,H40,H42)</f>
        <v>6.3439299999999976E-2</v>
      </c>
      <c r="I41" s="30">
        <f>1-SUM(I39,I40,I42)</f>
        <v>6.3439299999999976E-2</v>
      </c>
      <c r="J41" s="40"/>
    </row>
    <row r="42" spans="1:14" ht="12.75" customHeight="1" x14ac:dyDescent="0.3">
      <c r="A42" s="127"/>
      <c r="B42" s="31" t="s">
        <v>41</v>
      </c>
      <c r="C42" s="10" t="s">
        <v>5</v>
      </c>
      <c r="D42" s="10"/>
      <c r="E42" s="10" t="s">
        <v>136</v>
      </c>
      <c r="F42" s="32">
        <v>0.2332349</v>
      </c>
      <c r="G42" s="32">
        <v>0.2332349</v>
      </c>
      <c r="H42" s="32">
        <v>0.2332349</v>
      </c>
      <c r="I42" s="32">
        <v>0.2332349</v>
      </c>
      <c r="J42" s="41"/>
    </row>
    <row r="43" spans="1:14" ht="12.75" customHeight="1" x14ac:dyDescent="0.3">
      <c r="A43" s="127"/>
      <c r="B43" s="33" t="s">
        <v>42</v>
      </c>
      <c r="C43" s="6" t="s">
        <v>5</v>
      </c>
      <c r="D43" s="6"/>
      <c r="E43" s="6" t="s">
        <v>133</v>
      </c>
      <c r="F43" s="29">
        <v>0.12326289999999999</v>
      </c>
      <c r="G43" s="29">
        <v>0.12326289999999999</v>
      </c>
      <c r="H43" s="29">
        <v>0.12326289999999999</v>
      </c>
      <c r="I43" s="29">
        <v>0.12326289999999999</v>
      </c>
      <c r="J43" s="39"/>
    </row>
    <row r="44" spans="1:14" ht="12.75" customHeight="1" x14ac:dyDescent="0.3">
      <c r="A44" s="127"/>
      <c r="B44" s="34" t="s">
        <v>42</v>
      </c>
      <c r="C44" s="82" t="s">
        <v>5</v>
      </c>
      <c r="D44" s="82"/>
      <c r="E44" s="82" t="s">
        <v>134</v>
      </c>
      <c r="F44" s="30">
        <v>9.5612100000000005E-2</v>
      </c>
      <c r="G44" s="30">
        <v>9.5612100000000005E-2</v>
      </c>
      <c r="H44" s="30">
        <v>9.5612100000000005E-2</v>
      </c>
      <c r="I44" s="30">
        <v>9.5612100000000005E-2</v>
      </c>
      <c r="J44" s="40"/>
    </row>
    <row r="45" spans="1:14" ht="12.75" customHeight="1" x14ac:dyDescent="0.3">
      <c r="A45" s="127"/>
      <c r="B45" s="34" t="s">
        <v>42</v>
      </c>
      <c r="C45" s="82" t="s">
        <v>5</v>
      </c>
      <c r="D45" s="82"/>
      <c r="E45" s="82" t="s">
        <v>135</v>
      </c>
      <c r="F45" s="30">
        <v>0</v>
      </c>
      <c r="G45" s="30">
        <v>0</v>
      </c>
      <c r="H45" s="30">
        <v>0</v>
      </c>
      <c r="I45" s="30">
        <v>0</v>
      </c>
      <c r="J45" s="40"/>
    </row>
    <row r="46" spans="1:14" ht="12.75" customHeight="1" x14ac:dyDescent="0.3">
      <c r="A46" s="127"/>
      <c r="B46" s="31" t="s">
        <v>42</v>
      </c>
      <c r="C46" s="10" t="s">
        <v>5</v>
      </c>
      <c r="D46" s="10"/>
      <c r="E46" s="10" t="s">
        <v>136</v>
      </c>
      <c r="F46" s="32">
        <v>0.2332349</v>
      </c>
      <c r="G46" s="32">
        <v>0.2332349</v>
      </c>
      <c r="H46" s="32">
        <v>0.2332349</v>
      </c>
      <c r="I46" s="32">
        <v>0.2332349</v>
      </c>
      <c r="J46" s="41"/>
    </row>
    <row r="47" spans="1:14" ht="12.75" customHeight="1" x14ac:dyDescent="0.3">
      <c r="A47" s="127"/>
      <c r="B47" s="33" t="s">
        <v>150</v>
      </c>
      <c r="C47" s="6" t="s">
        <v>5</v>
      </c>
      <c r="D47" s="6"/>
      <c r="E47" s="6"/>
      <c r="F47" s="29">
        <v>6.8464489999999998</v>
      </c>
      <c r="G47" s="29">
        <v>6.8464489999999998</v>
      </c>
      <c r="H47" s="29">
        <v>6.8464489999999998</v>
      </c>
      <c r="I47" s="29">
        <v>6.8464489999999998</v>
      </c>
      <c r="J47" s="39"/>
    </row>
    <row r="48" spans="1:14" ht="12.75" customHeight="1" x14ac:dyDescent="0.3">
      <c r="A48" s="127"/>
      <c r="B48" s="31" t="s">
        <v>151</v>
      </c>
      <c r="C48" s="10" t="s">
        <v>5</v>
      </c>
      <c r="D48" s="10"/>
      <c r="E48" s="10"/>
      <c r="F48" s="32">
        <v>0.28848570000000001</v>
      </c>
      <c r="G48" s="32">
        <v>0.28848570000000001</v>
      </c>
      <c r="H48" s="32">
        <v>0.28848570000000001</v>
      </c>
      <c r="I48" s="32">
        <v>0.28848570000000001</v>
      </c>
      <c r="J48" s="41"/>
    </row>
    <row r="49" spans="1:13" ht="12.75" customHeight="1" x14ac:dyDescent="0.3">
      <c r="A49" s="127"/>
      <c r="B49" s="33" t="s">
        <v>39</v>
      </c>
      <c r="C49" s="6" t="s">
        <v>6</v>
      </c>
      <c r="D49" s="6"/>
      <c r="E49" s="6"/>
      <c r="F49" s="29">
        <v>6225.16</v>
      </c>
      <c r="G49" s="29">
        <v>7571.6130000000003</v>
      </c>
      <c r="H49" s="29">
        <v>6225.16</v>
      </c>
      <c r="I49" s="29">
        <v>7571.6130000000003</v>
      </c>
      <c r="J49" s="51">
        <v>0</v>
      </c>
    </row>
    <row r="50" spans="1:13" ht="12.75" customHeight="1" x14ac:dyDescent="0.3">
      <c r="A50" s="127"/>
      <c r="B50" s="34" t="s">
        <v>40</v>
      </c>
      <c r="C50" s="82" t="s">
        <v>6</v>
      </c>
      <c r="D50" s="82" t="s">
        <v>5</v>
      </c>
      <c r="E50" s="82"/>
      <c r="F50" s="30"/>
      <c r="G50" s="30"/>
      <c r="H50" s="30"/>
      <c r="I50" s="98"/>
      <c r="J50" s="42"/>
    </row>
    <row r="51" spans="1:13" ht="12.75" customHeight="1" x14ac:dyDescent="0.3">
      <c r="A51" s="127"/>
      <c r="B51" s="34" t="s">
        <v>40</v>
      </c>
      <c r="C51" s="82" t="s">
        <v>6</v>
      </c>
      <c r="D51" s="82" t="s">
        <v>6</v>
      </c>
      <c r="E51" s="82"/>
      <c r="F51" s="30" t="s">
        <v>116</v>
      </c>
      <c r="G51" s="30"/>
      <c r="H51" s="30"/>
      <c r="I51" s="98"/>
      <c r="J51" s="42"/>
    </row>
    <row r="52" spans="1:13" ht="12.75" customHeight="1" x14ac:dyDescent="0.3">
      <c r="A52" s="127"/>
      <c r="B52" s="34" t="s">
        <v>40</v>
      </c>
      <c r="C52" s="82" t="s">
        <v>6</v>
      </c>
      <c r="D52" s="82" t="s">
        <v>111</v>
      </c>
      <c r="E52" s="82"/>
      <c r="F52" s="30"/>
      <c r="G52" s="30"/>
      <c r="H52" s="30"/>
      <c r="I52" s="98"/>
      <c r="J52" s="42"/>
    </row>
    <row r="53" spans="1:13" ht="12.75" customHeight="1" x14ac:dyDescent="0.3">
      <c r="A53" s="127"/>
      <c r="B53" s="34" t="s">
        <v>40</v>
      </c>
      <c r="C53" s="82" t="s">
        <v>6</v>
      </c>
      <c r="D53" s="82" t="s">
        <v>7</v>
      </c>
      <c r="E53" s="82"/>
      <c r="F53" s="30"/>
      <c r="G53" s="30"/>
      <c r="H53" s="30"/>
      <c r="I53" s="98"/>
      <c r="J53" s="42"/>
    </row>
    <row r="54" spans="1:13" ht="12.75" customHeight="1" x14ac:dyDescent="0.3">
      <c r="A54" s="127"/>
      <c r="B54" s="34" t="s">
        <v>40</v>
      </c>
      <c r="C54" s="82" t="s">
        <v>6</v>
      </c>
      <c r="D54" s="82" t="s">
        <v>8</v>
      </c>
      <c r="E54" s="82"/>
      <c r="F54" s="30"/>
      <c r="G54" s="30"/>
      <c r="H54" s="30"/>
      <c r="I54" s="98"/>
      <c r="J54" s="42"/>
    </row>
    <row r="55" spans="1:13" ht="12.75" customHeight="1" x14ac:dyDescent="0.3">
      <c r="A55" s="127"/>
      <c r="B55" s="31" t="s">
        <v>40</v>
      </c>
      <c r="C55" s="10" t="s">
        <v>6</v>
      </c>
      <c r="D55" s="10" t="s">
        <v>10</v>
      </c>
      <c r="E55" s="10"/>
      <c r="F55" s="90">
        <v>1.31579E-2</v>
      </c>
      <c r="G55" s="90">
        <v>1.31579E-2</v>
      </c>
      <c r="H55" s="90">
        <v>1.31579E-2</v>
      </c>
      <c r="I55" s="90">
        <v>1.31579E-2</v>
      </c>
      <c r="J55" s="52"/>
    </row>
    <row r="56" spans="1:13" ht="12.75" customHeight="1" x14ac:dyDescent="0.3">
      <c r="A56" s="127"/>
      <c r="B56" s="33" t="s">
        <v>41</v>
      </c>
      <c r="C56" s="6" t="s">
        <v>6</v>
      </c>
      <c r="D56" s="6"/>
      <c r="E56" s="6" t="s">
        <v>133</v>
      </c>
      <c r="F56" s="29">
        <v>0.43497400000000003</v>
      </c>
      <c r="G56" s="29">
        <v>0.3043093</v>
      </c>
      <c r="H56" s="29">
        <v>0.43497400000000003</v>
      </c>
      <c r="I56" s="29">
        <v>0.3043093</v>
      </c>
      <c r="J56" s="51"/>
      <c r="L56" s="29">
        <v>0.377</v>
      </c>
      <c r="M56" s="29">
        <v>0.377</v>
      </c>
    </row>
    <row r="57" spans="1:13" ht="12.75" customHeight="1" x14ac:dyDescent="0.3">
      <c r="A57" s="127"/>
      <c r="B57" s="34" t="s">
        <v>41</v>
      </c>
      <c r="C57" s="82" t="s">
        <v>6</v>
      </c>
      <c r="D57" s="82"/>
      <c r="E57" s="82" t="s">
        <v>134</v>
      </c>
      <c r="F57" s="30">
        <v>7.9673499999999994E-2</v>
      </c>
      <c r="G57" s="30">
        <v>8.2180299999999998E-2</v>
      </c>
      <c r="H57" s="30">
        <v>7.9673499999999994E-2</v>
      </c>
      <c r="I57" s="30">
        <v>8.2180299999999998E-2</v>
      </c>
      <c r="J57" s="42"/>
      <c r="L57" s="30">
        <v>0.14699999999999999</v>
      </c>
      <c r="M57" s="30">
        <v>0.14699999999999999</v>
      </c>
    </row>
    <row r="58" spans="1:13" ht="12.75" customHeight="1" x14ac:dyDescent="0.3">
      <c r="A58" s="127"/>
      <c r="B58" s="34" t="s">
        <v>41</v>
      </c>
      <c r="C58" s="82" t="s">
        <v>6</v>
      </c>
      <c r="D58" s="82"/>
      <c r="E58" s="82" t="s">
        <v>135</v>
      </c>
      <c r="F58" s="30">
        <v>0.3250229</v>
      </c>
      <c r="G58" s="30">
        <v>0.47907309999999997</v>
      </c>
      <c r="H58" s="30">
        <v>0.3250229</v>
      </c>
      <c r="I58" s="30">
        <v>0.47907309999999997</v>
      </c>
      <c r="J58" s="42"/>
      <c r="L58" s="30">
        <v>0.29199999999999998</v>
      </c>
      <c r="M58" s="30">
        <v>0.29199999999999998</v>
      </c>
    </row>
    <row r="59" spans="1:13" ht="12.75" customHeight="1" x14ac:dyDescent="0.3">
      <c r="A59" s="127"/>
      <c r="B59" s="31" t="s">
        <v>41</v>
      </c>
      <c r="C59" s="10" t="s">
        <v>6</v>
      </c>
      <c r="D59" s="10"/>
      <c r="E59" s="10" t="s">
        <v>136</v>
      </c>
      <c r="F59" s="32">
        <v>0.16032950000000001</v>
      </c>
      <c r="G59" s="32">
        <v>0.13443730000000001</v>
      </c>
      <c r="H59" s="32">
        <v>0.16032950000000001</v>
      </c>
      <c r="I59" s="32">
        <v>0.13443730000000001</v>
      </c>
      <c r="J59" s="52"/>
      <c r="L59" s="32">
        <v>0.183</v>
      </c>
      <c r="M59" s="32">
        <v>0.183</v>
      </c>
    </row>
    <row r="60" spans="1:13" ht="12.75" customHeight="1" x14ac:dyDescent="0.3">
      <c r="A60" s="127"/>
      <c r="B60" s="33" t="s">
        <v>42</v>
      </c>
      <c r="C60" s="6" t="s">
        <v>6</v>
      </c>
      <c r="D60" s="6"/>
      <c r="E60" s="6" t="s">
        <v>133</v>
      </c>
      <c r="F60" s="29">
        <v>2.2658899999999999E-2</v>
      </c>
      <c r="G60" s="29">
        <v>6.92995E-2</v>
      </c>
      <c r="H60" s="29">
        <v>2.2658899999999999E-2</v>
      </c>
      <c r="I60" s="29">
        <v>6.92995E-2</v>
      </c>
      <c r="J60" s="51"/>
      <c r="L60" s="29">
        <v>5.0999999999999997E-2</v>
      </c>
      <c r="M60" s="29">
        <v>5.0999999999999997E-2</v>
      </c>
    </row>
    <row r="61" spans="1:13" ht="12.75" customHeight="1" x14ac:dyDescent="0.3">
      <c r="A61" s="127"/>
      <c r="B61" s="34" t="s">
        <v>42</v>
      </c>
      <c r="C61" s="82" t="s">
        <v>6</v>
      </c>
      <c r="D61" s="82"/>
      <c r="E61" s="82" t="s">
        <v>134</v>
      </c>
      <c r="F61" s="30">
        <v>9.7724000000000005E-3</v>
      </c>
      <c r="G61" s="30">
        <v>1.77783E-2</v>
      </c>
      <c r="H61" s="30">
        <v>9.7724000000000005E-3</v>
      </c>
      <c r="I61" s="30">
        <v>1.77783E-2</v>
      </c>
      <c r="J61" s="42"/>
      <c r="L61" s="30">
        <v>0.03</v>
      </c>
      <c r="M61" s="30">
        <v>0.03</v>
      </c>
    </row>
    <row r="62" spans="1:13" ht="12.75" customHeight="1" x14ac:dyDescent="0.3">
      <c r="A62" s="127"/>
      <c r="B62" s="34" t="s">
        <v>42</v>
      </c>
      <c r="C62" s="82" t="s">
        <v>6</v>
      </c>
      <c r="D62" s="82"/>
      <c r="E62" s="82" t="s">
        <v>135</v>
      </c>
      <c r="F62" s="30">
        <v>1.7841800000000001E-2</v>
      </c>
      <c r="G62" s="30">
        <v>8.6721300000000001E-2</v>
      </c>
      <c r="H62" s="30">
        <v>1.7841800000000001E-2</v>
      </c>
      <c r="I62" s="30">
        <v>8.6721300000000001E-2</v>
      </c>
      <c r="J62" s="42"/>
      <c r="L62" s="30">
        <v>3.2000000000000001E-2</v>
      </c>
      <c r="M62" s="30">
        <v>3.2000000000000001E-2</v>
      </c>
    </row>
    <row r="63" spans="1:13" ht="12.75" customHeight="1" x14ac:dyDescent="0.3">
      <c r="A63" s="127"/>
      <c r="B63" s="31" t="s">
        <v>42</v>
      </c>
      <c r="C63" s="10" t="s">
        <v>6</v>
      </c>
      <c r="D63" s="10"/>
      <c r="E63" s="10" t="s">
        <v>136</v>
      </c>
      <c r="F63" s="32">
        <v>1.9881699999999999E-2</v>
      </c>
      <c r="G63" s="32">
        <v>4.8306300000000003E-2</v>
      </c>
      <c r="H63" s="32">
        <v>1.9881699999999999E-2</v>
      </c>
      <c r="I63" s="32">
        <v>4.8306300000000003E-2</v>
      </c>
      <c r="J63" s="52"/>
      <c r="L63" s="32">
        <v>4.3999999999999997E-2</v>
      </c>
      <c r="M63" s="32">
        <v>4.3999999999999997E-2</v>
      </c>
    </row>
    <row r="64" spans="1:13" ht="12.75" customHeight="1" x14ac:dyDescent="0.3">
      <c r="A64" s="127"/>
      <c r="B64" s="33" t="s">
        <v>150</v>
      </c>
      <c r="C64" s="6" t="s">
        <v>6</v>
      </c>
      <c r="D64" s="6"/>
      <c r="E64" s="6"/>
      <c r="F64" s="29">
        <v>5.9132069999999999</v>
      </c>
      <c r="G64" s="29">
        <v>4.9703390000000001</v>
      </c>
      <c r="H64" s="29">
        <v>5.9132069999999999</v>
      </c>
      <c r="I64" s="29">
        <v>4.9703390000000001</v>
      </c>
      <c r="J64" s="51"/>
      <c r="L64" s="29">
        <v>6.1630000000000003</v>
      </c>
      <c r="M64" s="29">
        <v>6.1630000000000003</v>
      </c>
    </row>
    <row r="65" spans="1:13" ht="12.75" customHeight="1" x14ac:dyDescent="0.3">
      <c r="A65" s="127"/>
      <c r="B65" s="31" t="s">
        <v>151</v>
      </c>
      <c r="C65" s="10" t="s">
        <v>6</v>
      </c>
      <c r="D65" s="10"/>
      <c r="E65" s="10"/>
      <c r="F65" s="32">
        <v>0.14856929999999999</v>
      </c>
      <c r="G65" s="32">
        <v>0.73112319999999997</v>
      </c>
      <c r="H65" s="32">
        <v>0.14856929999999999</v>
      </c>
      <c r="I65" s="32">
        <v>0.73112319999999997</v>
      </c>
      <c r="J65" s="52"/>
      <c r="L65" s="32">
        <v>0.26900000000000002</v>
      </c>
      <c r="M65" s="32">
        <v>0.26900000000000002</v>
      </c>
    </row>
    <row r="66" spans="1:13" ht="12.75" customHeight="1" x14ac:dyDescent="0.3">
      <c r="A66" s="127"/>
      <c r="B66" s="33" t="s">
        <v>39</v>
      </c>
      <c r="C66" s="6" t="s">
        <v>111</v>
      </c>
      <c r="D66" s="6"/>
      <c r="E66" s="6"/>
      <c r="F66" s="30">
        <v>4114.8509999999997</v>
      </c>
      <c r="G66" s="30">
        <v>4114.8509999999997</v>
      </c>
      <c r="H66" s="30">
        <v>4114.8509999999997</v>
      </c>
      <c r="I66" s="30">
        <v>4114.8509999999997</v>
      </c>
      <c r="J66" s="39">
        <v>0</v>
      </c>
    </row>
    <row r="67" spans="1:13" ht="12.75" customHeight="1" x14ac:dyDescent="0.3">
      <c r="A67" s="127"/>
      <c r="B67" s="34" t="s">
        <v>40</v>
      </c>
      <c r="C67" s="82" t="s">
        <v>111</v>
      </c>
      <c r="D67" s="82" t="s">
        <v>5</v>
      </c>
      <c r="E67" s="82"/>
      <c r="F67" s="30"/>
      <c r="G67" s="30"/>
      <c r="H67" s="30"/>
      <c r="I67" s="98"/>
      <c r="J67" s="40"/>
    </row>
    <row r="68" spans="1:13" ht="12.75" customHeight="1" x14ac:dyDescent="0.3">
      <c r="A68" s="127"/>
      <c r="B68" s="34" t="s">
        <v>40</v>
      </c>
      <c r="C68" s="82" t="s">
        <v>111</v>
      </c>
      <c r="D68" s="82" t="s">
        <v>6</v>
      </c>
      <c r="E68" s="82"/>
      <c r="F68" s="30"/>
      <c r="G68" s="30"/>
      <c r="H68" s="30"/>
      <c r="I68" s="98"/>
      <c r="J68" s="40"/>
    </row>
    <row r="69" spans="1:13" ht="12.75" customHeight="1" x14ac:dyDescent="0.3">
      <c r="A69" s="127"/>
      <c r="B69" s="34" t="s">
        <v>40</v>
      </c>
      <c r="C69" s="82" t="s">
        <v>111</v>
      </c>
      <c r="D69" s="82" t="s">
        <v>111</v>
      </c>
      <c r="E69" s="82"/>
      <c r="F69" s="30"/>
      <c r="G69" s="30"/>
      <c r="H69" s="30"/>
      <c r="I69" s="98"/>
      <c r="J69" s="40"/>
    </row>
    <row r="70" spans="1:13" ht="12.75" customHeight="1" x14ac:dyDescent="0.3">
      <c r="A70" s="127"/>
      <c r="B70" s="34" t="s">
        <v>40</v>
      </c>
      <c r="C70" s="82" t="s">
        <v>111</v>
      </c>
      <c r="D70" s="82" t="s">
        <v>7</v>
      </c>
      <c r="E70" s="82"/>
      <c r="F70" s="30"/>
      <c r="G70" s="30"/>
      <c r="H70" s="30"/>
      <c r="I70" s="98"/>
      <c r="J70" s="40"/>
    </row>
    <row r="71" spans="1:13" ht="12.75" customHeight="1" x14ac:dyDescent="0.3">
      <c r="A71" s="127"/>
      <c r="B71" s="34" t="s">
        <v>40</v>
      </c>
      <c r="C71" s="82" t="s">
        <v>111</v>
      </c>
      <c r="D71" s="82" t="s">
        <v>8</v>
      </c>
      <c r="E71" s="82"/>
      <c r="F71" s="30"/>
      <c r="G71" s="30"/>
      <c r="H71" s="30"/>
      <c r="I71" s="98"/>
      <c r="J71" s="40"/>
      <c r="M71" s="1" t="s">
        <v>162</v>
      </c>
    </row>
    <row r="72" spans="1:13" ht="12.75" customHeight="1" x14ac:dyDescent="0.3">
      <c r="A72" s="127"/>
      <c r="B72" s="31" t="s">
        <v>40</v>
      </c>
      <c r="C72" s="10" t="s">
        <v>111</v>
      </c>
      <c r="D72" s="10" t="s">
        <v>10</v>
      </c>
      <c r="E72" s="10"/>
      <c r="F72" s="90">
        <v>0.52849467523745564</v>
      </c>
      <c r="G72" s="90">
        <v>0.52849467523745564</v>
      </c>
      <c r="H72" s="90">
        <v>0.52849467523745564</v>
      </c>
      <c r="I72" s="90">
        <v>0.52849467523745564</v>
      </c>
      <c r="J72" s="41"/>
      <c r="M72" s="32">
        <v>0.47</v>
      </c>
    </row>
    <row r="73" spans="1:13" ht="12.75" customHeight="1" x14ac:dyDescent="0.3">
      <c r="A73" s="127"/>
      <c r="B73" s="34" t="s">
        <v>41</v>
      </c>
      <c r="C73" s="82" t="s">
        <v>111</v>
      </c>
      <c r="D73" s="82"/>
      <c r="E73" s="82" t="s">
        <v>134</v>
      </c>
      <c r="F73" s="30">
        <v>0.439</v>
      </c>
      <c r="G73" s="30">
        <v>0.439</v>
      </c>
      <c r="H73" s="30">
        <v>0.439</v>
      </c>
      <c r="I73" s="30">
        <v>0.439</v>
      </c>
      <c r="J73" s="40"/>
    </row>
    <row r="74" spans="1:13" ht="12.75" customHeight="1" x14ac:dyDescent="0.3">
      <c r="A74" s="127"/>
      <c r="B74" s="34" t="s">
        <v>41</v>
      </c>
      <c r="C74" s="82" t="s">
        <v>111</v>
      </c>
      <c r="D74" s="82"/>
      <c r="E74" s="82" t="s">
        <v>135</v>
      </c>
      <c r="F74" s="30">
        <v>0.218</v>
      </c>
      <c r="G74" s="30">
        <v>0.218</v>
      </c>
      <c r="H74" s="30">
        <v>0.218</v>
      </c>
      <c r="I74" s="30">
        <v>0.218</v>
      </c>
      <c r="J74" s="40"/>
    </row>
    <row r="75" spans="1:13" ht="12.75" customHeight="1" x14ac:dyDescent="0.3">
      <c r="A75" s="127"/>
      <c r="B75" s="31" t="s">
        <v>41</v>
      </c>
      <c r="C75" s="10" t="s">
        <v>111</v>
      </c>
      <c r="D75" s="10"/>
      <c r="E75" s="10" t="s">
        <v>136</v>
      </c>
      <c r="F75" s="32">
        <v>0.34300000000000003</v>
      </c>
      <c r="G75" s="32">
        <v>0.34300000000000003</v>
      </c>
      <c r="H75" s="32">
        <v>0.34300000000000003</v>
      </c>
      <c r="I75" s="32">
        <v>0.34300000000000003</v>
      </c>
      <c r="J75" s="41"/>
    </row>
    <row r="76" spans="1:13" ht="12.75" customHeight="1" x14ac:dyDescent="0.3">
      <c r="A76" s="127"/>
      <c r="B76" s="34" t="s">
        <v>42</v>
      </c>
      <c r="C76" s="82" t="s">
        <v>111</v>
      </c>
      <c r="D76" s="82"/>
      <c r="E76" s="82" t="s">
        <v>134</v>
      </c>
      <c r="F76" s="30">
        <v>7.0999999999999994E-2</v>
      </c>
      <c r="G76" s="30">
        <v>7.0999999999999994E-2</v>
      </c>
      <c r="H76" s="30">
        <v>7.0999999999999994E-2</v>
      </c>
      <c r="I76" s="30">
        <v>7.0999999999999994E-2</v>
      </c>
      <c r="J76" s="40"/>
    </row>
    <row r="77" spans="1:13" ht="12.75" customHeight="1" x14ac:dyDescent="0.3">
      <c r="A77" s="127"/>
      <c r="B77" s="34" t="s">
        <v>42</v>
      </c>
      <c r="C77" s="82" t="s">
        <v>111</v>
      </c>
      <c r="D77" s="82"/>
      <c r="E77" s="82" t="s">
        <v>135</v>
      </c>
      <c r="F77" s="30">
        <v>5.2999999999999999E-2</v>
      </c>
      <c r="G77" s="30">
        <v>5.2999999999999999E-2</v>
      </c>
      <c r="H77" s="30">
        <v>5.2999999999999999E-2</v>
      </c>
      <c r="I77" s="30">
        <v>5.2999999999999999E-2</v>
      </c>
      <c r="J77" s="40"/>
    </row>
    <row r="78" spans="1:13" ht="12.75" customHeight="1" x14ac:dyDescent="0.3">
      <c r="A78" s="127"/>
      <c r="B78" s="31" t="s">
        <v>42</v>
      </c>
      <c r="C78" s="10" t="s">
        <v>111</v>
      </c>
      <c r="D78" s="10"/>
      <c r="E78" s="10" t="s">
        <v>136</v>
      </c>
      <c r="F78" s="32">
        <v>6.8000000000000005E-2</v>
      </c>
      <c r="G78" s="32">
        <v>6.8000000000000005E-2</v>
      </c>
      <c r="H78" s="32">
        <v>6.8000000000000005E-2</v>
      </c>
      <c r="I78" s="32">
        <v>6.8000000000000005E-2</v>
      </c>
      <c r="J78" s="41"/>
    </row>
    <row r="79" spans="1:13" ht="12.75" customHeight="1" x14ac:dyDescent="0.3">
      <c r="A79" s="127"/>
      <c r="B79" s="33" t="s">
        <v>150</v>
      </c>
      <c r="C79" s="6" t="s">
        <v>111</v>
      </c>
      <c r="D79" s="6"/>
      <c r="E79" s="6"/>
      <c r="F79" s="29">
        <v>3.4940000000000002</v>
      </c>
      <c r="G79" s="29">
        <v>3.4940000000000002</v>
      </c>
      <c r="H79" s="29">
        <v>3.4940000000000002</v>
      </c>
      <c r="I79" s="29">
        <v>3.4940000000000002</v>
      </c>
      <c r="J79" s="39"/>
    </row>
    <row r="80" spans="1:13" ht="12.75" customHeight="1" x14ac:dyDescent="0.3">
      <c r="A80" s="127"/>
      <c r="B80" s="31" t="s">
        <v>151</v>
      </c>
      <c r="C80" s="10" t="s">
        <v>111</v>
      </c>
      <c r="D80" s="10"/>
      <c r="E80" s="10"/>
      <c r="F80" s="32">
        <v>0.40799999999999997</v>
      </c>
      <c r="G80" s="32">
        <v>0.40799999999999997</v>
      </c>
      <c r="H80" s="32">
        <v>0.40799999999999997</v>
      </c>
      <c r="I80" s="32">
        <v>0.40799999999999997</v>
      </c>
      <c r="J80" s="41"/>
    </row>
    <row r="81" spans="1:10" ht="12.75" customHeight="1" x14ac:dyDescent="0.3">
      <c r="A81" s="127"/>
      <c r="B81" s="82" t="s">
        <v>39</v>
      </c>
      <c r="C81" s="82" t="s">
        <v>7</v>
      </c>
      <c r="D81" s="82"/>
      <c r="E81" s="82"/>
      <c r="F81" s="30">
        <v>3582.2829999999999</v>
      </c>
      <c r="G81" s="30">
        <v>3582.2829999999999</v>
      </c>
      <c r="H81" s="30">
        <v>3582.2829999999999</v>
      </c>
      <c r="I81" s="30">
        <v>3582.2829999999999</v>
      </c>
      <c r="J81" s="39">
        <v>0</v>
      </c>
    </row>
    <row r="82" spans="1:10" ht="12.75" customHeight="1" x14ac:dyDescent="0.3">
      <c r="A82" s="127"/>
      <c r="B82" s="82" t="s">
        <v>40</v>
      </c>
      <c r="C82" s="82" t="s">
        <v>7</v>
      </c>
      <c r="D82" s="82" t="s">
        <v>5</v>
      </c>
      <c r="E82" s="82"/>
      <c r="F82" s="30"/>
      <c r="G82" s="30"/>
      <c r="H82" s="30"/>
      <c r="I82" s="98"/>
      <c r="J82" s="40"/>
    </row>
    <row r="83" spans="1:10" ht="12.75" customHeight="1" x14ac:dyDescent="0.3">
      <c r="A83" s="127"/>
      <c r="B83" s="82" t="s">
        <v>40</v>
      </c>
      <c r="C83" s="82" t="s">
        <v>7</v>
      </c>
      <c r="D83" s="82" t="s">
        <v>6</v>
      </c>
      <c r="E83" s="82"/>
      <c r="F83" s="30"/>
      <c r="G83" s="30"/>
      <c r="H83" s="30"/>
      <c r="I83" s="98"/>
      <c r="J83" s="40"/>
    </row>
    <row r="84" spans="1:10" ht="12.75" customHeight="1" x14ac:dyDescent="0.3">
      <c r="A84" s="127"/>
      <c r="B84" s="82" t="s">
        <v>40</v>
      </c>
      <c r="C84" s="82" t="s">
        <v>7</v>
      </c>
      <c r="D84" s="82" t="s">
        <v>111</v>
      </c>
      <c r="E84" s="82"/>
      <c r="F84" s="30"/>
      <c r="G84" s="30"/>
      <c r="H84" s="30"/>
      <c r="I84" s="98"/>
      <c r="J84" s="40"/>
    </row>
    <row r="85" spans="1:10" ht="12.75" customHeight="1" x14ac:dyDescent="0.3">
      <c r="A85" s="127"/>
      <c r="B85" s="82" t="s">
        <v>40</v>
      </c>
      <c r="C85" s="82" t="s">
        <v>7</v>
      </c>
      <c r="D85" s="82" t="s">
        <v>7</v>
      </c>
      <c r="E85" s="82"/>
      <c r="F85" s="30"/>
      <c r="G85" s="30"/>
      <c r="H85" s="30"/>
      <c r="I85" s="98"/>
      <c r="J85" s="40"/>
    </row>
    <row r="86" spans="1:10" ht="12.75" customHeight="1" x14ac:dyDescent="0.3">
      <c r="A86" s="127"/>
      <c r="B86" s="82" t="s">
        <v>40</v>
      </c>
      <c r="C86" s="82" t="s">
        <v>7</v>
      </c>
      <c r="D86" s="82" t="s">
        <v>8</v>
      </c>
      <c r="E86" s="82"/>
      <c r="F86" s="30"/>
      <c r="G86" s="30"/>
      <c r="H86" s="30"/>
      <c r="I86" s="98"/>
      <c r="J86" s="40"/>
    </row>
    <row r="87" spans="1:10" ht="12.75" customHeight="1" x14ac:dyDescent="0.3">
      <c r="A87" s="127"/>
      <c r="B87" s="82" t="s">
        <v>40</v>
      </c>
      <c r="C87" s="82" t="s">
        <v>7</v>
      </c>
      <c r="D87" s="82" t="s">
        <v>10</v>
      </c>
      <c r="E87" s="82"/>
      <c r="F87" s="89">
        <v>1.2E-2</v>
      </c>
      <c r="G87" s="89">
        <v>1.2E-2</v>
      </c>
      <c r="H87" s="89">
        <v>1.2E-2</v>
      </c>
      <c r="I87" s="89">
        <v>1.2E-2</v>
      </c>
      <c r="J87" s="40"/>
    </row>
    <row r="88" spans="1:10" ht="12.75" customHeight="1" x14ac:dyDescent="0.3">
      <c r="A88" s="127"/>
      <c r="B88" s="33" t="s">
        <v>41</v>
      </c>
      <c r="C88" s="6" t="s">
        <v>7</v>
      </c>
      <c r="D88" s="6"/>
      <c r="E88" s="6" t="s">
        <v>2</v>
      </c>
      <c r="F88" s="29">
        <v>0.60399999999999998</v>
      </c>
      <c r="G88" s="29">
        <v>0.60399999999999998</v>
      </c>
      <c r="H88" s="29">
        <v>0.60399999999999998</v>
      </c>
      <c r="I88" s="29">
        <v>0.60399999999999998</v>
      </c>
      <c r="J88" s="39"/>
    </row>
    <row r="89" spans="1:10" ht="12.75" customHeight="1" x14ac:dyDescent="0.3">
      <c r="A89" s="127"/>
      <c r="B89" s="34" t="s">
        <v>41</v>
      </c>
      <c r="C89" s="82" t="s">
        <v>7</v>
      </c>
      <c r="D89" s="82"/>
      <c r="E89" s="82" t="s">
        <v>3</v>
      </c>
      <c r="F89" s="30">
        <v>0.29399999999999998</v>
      </c>
      <c r="G89" s="30">
        <v>0.29399999999999998</v>
      </c>
      <c r="H89" s="30">
        <v>0.29399999999999998</v>
      </c>
      <c r="I89" s="30">
        <v>0.29399999999999998</v>
      </c>
      <c r="J89" s="40"/>
    </row>
    <row r="90" spans="1:10" ht="12.75" customHeight="1" x14ac:dyDescent="0.3">
      <c r="A90" s="127"/>
      <c r="B90" s="31" t="s">
        <v>41</v>
      </c>
      <c r="C90" s="10" t="s">
        <v>7</v>
      </c>
      <c r="D90" s="10"/>
      <c r="E90" s="10" t="s">
        <v>4</v>
      </c>
      <c r="F90" s="32">
        <v>0.10199999999999999</v>
      </c>
      <c r="G90" s="32">
        <v>0.10199999999999999</v>
      </c>
      <c r="H90" s="32">
        <v>0.10199999999999999</v>
      </c>
      <c r="I90" s="32">
        <v>0.10199999999999999</v>
      </c>
      <c r="J90" s="41"/>
    </row>
    <row r="91" spans="1:10" ht="12.75" customHeight="1" x14ac:dyDescent="0.3">
      <c r="A91" s="127"/>
      <c r="B91" s="34" t="s">
        <v>42</v>
      </c>
      <c r="C91" s="82" t="s">
        <v>7</v>
      </c>
      <c r="D91" s="82"/>
      <c r="E91" s="82" t="s">
        <v>2</v>
      </c>
      <c r="F91" s="30">
        <v>5.5E-2</v>
      </c>
      <c r="G91" s="30">
        <v>5.5E-2</v>
      </c>
      <c r="H91" s="30">
        <v>5.5E-2</v>
      </c>
      <c r="I91" s="30">
        <v>5.5E-2</v>
      </c>
      <c r="J91" s="40"/>
    </row>
    <row r="92" spans="1:10" ht="12.75" customHeight="1" x14ac:dyDescent="0.3">
      <c r="A92" s="127"/>
      <c r="B92" s="34" t="s">
        <v>42</v>
      </c>
      <c r="C92" s="82" t="s">
        <v>7</v>
      </c>
      <c r="D92" s="82"/>
      <c r="E92" s="82" t="s">
        <v>3</v>
      </c>
      <c r="F92" s="30">
        <v>6.0999999999999999E-2</v>
      </c>
      <c r="G92" s="30">
        <v>6.0999999999999999E-2</v>
      </c>
      <c r="H92" s="30">
        <v>6.0999999999999999E-2</v>
      </c>
      <c r="I92" s="30">
        <v>6.0999999999999999E-2</v>
      </c>
      <c r="J92" s="40"/>
    </row>
    <row r="93" spans="1:10" ht="12.75" customHeight="1" x14ac:dyDescent="0.3">
      <c r="A93" s="127"/>
      <c r="B93" s="31" t="s">
        <v>42</v>
      </c>
      <c r="C93" s="10" t="s">
        <v>7</v>
      </c>
      <c r="D93" s="10"/>
      <c r="E93" s="10" t="s">
        <v>4</v>
      </c>
      <c r="F93" s="32">
        <v>7.6999999999999999E-2</v>
      </c>
      <c r="G93" s="32">
        <v>7.6999999999999999E-2</v>
      </c>
      <c r="H93" s="32">
        <v>7.6999999999999999E-2</v>
      </c>
      <c r="I93" s="32">
        <v>7.6999999999999999E-2</v>
      </c>
      <c r="J93" s="41"/>
    </row>
    <row r="94" spans="1:10" ht="12.75" customHeight="1" x14ac:dyDescent="0.3">
      <c r="A94" s="127"/>
      <c r="B94" s="33" t="s">
        <v>150</v>
      </c>
      <c r="C94" s="6" t="s">
        <v>7</v>
      </c>
      <c r="D94" s="6"/>
      <c r="E94" s="6"/>
      <c r="F94" s="29">
        <v>3.6549999999999998</v>
      </c>
      <c r="G94" s="29">
        <v>3.6549999999999998</v>
      </c>
      <c r="H94" s="29">
        <v>3.6549999999999998</v>
      </c>
      <c r="I94" s="29">
        <v>3.6549999999999998</v>
      </c>
      <c r="J94" s="39"/>
    </row>
    <row r="95" spans="1:10" ht="12.75" customHeight="1" thickBot="1" x14ac:dyDescent="0.35">
      <c r="A95" s="127"/>
      <c r="B95" s="34" t="s">
        <v>151</v>
      </c>
      <c r="C95" s="82" t="s">
        <v>7</v>
      </c>
      <c r="D95" s="82"/>
      <c r="E95" s="82"/>
      <c r="F95" s="45">
        <v>0.30099999999999999</v>
      </c>
      <c r="G95" s="45">
        <v>0.30099999999999999</v>
      </c>
      <c r="H95" s="45">
        <v>0.30099999999999999</v>
      </c>
      <c r="I95" s="45">
        <v>0.30099999999999999</v>
      </c>
      <c r="J95" s="40"/>
    </row>
    <row r="96" spans="1:10" ht="12.75" customHeight="1" x14ac:dyDescent="0.3">
      <c r="A96" s="127"/>
      <c r="B96" s="33" t="s">
        <v>39</v>
      </c>
      <c r="C96" s="6" t="s">
        <v>8</v>
      </c>
      <c r="D96" s="6"/>
      <c r="E96" s="6"/>
      <c r="F96" s="29">
        <f>J7*J12</f>
        <v>6937.1080799764759</v>
      </c>
      <c r="G96" s="66">
        <v>8898.9809999999998</v>
      </c>
      <c r="H96" s="66">
        <v>8898.9809999999998</v>
      </c>
      <c r="I96" s="66">
        <v>8898.9809999999998</v>
      </c>
      <c r="J96" s="76">
        <v>0</v>
      </c>
    </row>
    <row r="97" spans="1:10" ht="12.75" customHeight="1" x14ac:dyDescent="0.3">
      <c r="A97" s="127"/>
      <c r="B97" s="34" t="s">
        <v>40</v>
      </c>
      <c r="C97" s="82" t="s">
        <v>8</v>
      </c>
      <c r="D97" s="82" t="s">
        <v>5</v>
      </c>
      <c r="E97" s="82"/>
      <c r="F97" s="30">
        <v>2.4484187850299998E-2</v>
      </c>
      <c r="G97" s="64">
        <v>2.4484187850299998E-2</v>
      </c>
      <c r="H97" s="30">
        <v>2.4484187850299998E-2</v>
      </c>
      <c r="I97" s="64">
        <v>2.4484187850299998E-2</v>
      </c>
      <c r="J97" s="40"/>
    </row>
    <row r="98" spans="1:10" ht="12.75" customHeight="1" x14ac:dyDescent="0.3">
      <c r="A98" s="127"/>
      <c r="B98" s="34" t="s">
        <v>40</v>
      </c>
      <c r="C98" s="82" t="s">
        <v>8</v>
      </c>
      <c r="D98" s="82" t="s">
        <v>6</v>
      </c>
      <c r="E98" s="82"/>
      <c r="F98" s="30">
        <v>2.0568086013599999E-2</v>
      </c>
      <c r="G98" s="64">
        <v>2.0568086013599999E-2</v>
      </c>
      <c r="H98" s="30">
        <v>2.0568086013599999E-2</v>
      </c>
      <c r="I98" s="64">
        <v>2.0568086013599999E-2</v>
      </c>
      <c r="J98" s="40"/>
    </row>
    <row r="99" spans="1:10" ht="12.75" customHeight="1" x14ac:dyDescent="0.3">
      <c r="A99" s="127"/>
      <c r="B99" s="34" t="s">
        <v>40</v>
      </c>
      <c r="C99" s="82" t="s">
        <v>8</v>
      </c>
      <c r="D99" s="82" t="s">
        <v>111</v>
      </c>
      <c r="E99" s="82"/>
      <c r="F99" s="30">
        <v>5.2030496857950005E-2</v>
      </c>
      <c r="G99" s="64">
        <v>5.2030496857950005E-2</v>
      </c>
      <c r="H99" s="30">
        <v>5.2030496857950005E-2</v>
      </c>
      <c r="I99" s="64">
        <v>5.2030496857950005E-2</v>
      </c>
      <c r="J99" s="40"/>
    </row>
    <row r="100" spans="1:10" ht="12.75" customHeight="1" x14ac:dyDescent="0.3">
      <c r="A100" s="127"/>
      <c r="B100" s="34" t="s">
        <v>40</v>
      </c>
      <c r="C100" s="82" t="s">
        <v>8</v>
      </c>
      <c r="D100" s="82" t="s">
        <v>7</v>
      </c>
      <c r="E100" s="82"/>
      <c r="F100" s="30">
        <v>9.7444788901649995E-2</v>
      </c>
      <c r="G100" s="64">
        <v>9.7444788901649995E-2</v>
      </c>
      <c r="H100" s="30">
        <v>9.7444788901649995E-2</v>
      </c>
      <c r="I100" s="64">
        <v>9.7444788901649995E-2</v>
      </c>
      <c r="J100" s="40"/>
    </row>
    <row r="101" spans="1:10" ht="12.75" customHeight="1" x14ac:dyDescent="0.3">
      <c r="A101" s="127"/>
      <c r="B101" s="34" t="s">
        <v>40</v>
      </c>
      <c r="C101" s="82" t="s">
        <v>8</v>
      </c>
      <c r="D101" s="82" t="s">
        <v>8</v>
      </c>
      <c r="E101" s="82"/>
      <c r="F101" s="79"/>
      <c r="G101" s="95"/>
      <c r="H101" s="79"/>
      <c r="I101" s="95"/>
      <c r="J101" s="40"/>
    </row>
    <row r="102" spans="1:10" ht="12.75" customHeight="1" x14ac:dyDescent="0.3">
      <c r="A102" s="127"/>
      <c r="B102" s="31" t="s">
        <v>40</v>
      </c>
      <c r="C102" s="10" t="s">
        <v>8</v>
      </c>
      <c r="D102" s="10" t="s">
        <v>10</v>
      </c>
      <c r="E102" s="10"/>
      <c r="F102" s="91">
        <v>0.16043840000000001</v>
      </c>
      <c r="G102" s="91">
        <v>0.16043840000000001</v>
      </c>
      <c r="H102" s="91">
        <v>0.16043840000000001</v>
      </c>
      <c r="I102" s="91">
        <v>0.16043840000000001</v>
      </c>
      <c r="J102" s="41"/>
    </row>
    <row r="103" spans="1:10" ht="12.75" customHeight="1" x14ac:dyDescent="0.3">
      <c r="A103" s="127"/>
      <c r="B103" s="33" t="s">
        <v>41</v>
      </c>
      <c r="C103" s="6" t="s">
        <v>8</v>
      </c>
      <c r="D103" s="6"/>
      <c r="E103" s="6" t="s">
        <v>2</v>
      </c>
      <c r="F103" s="29">
        <v>0.43882749999999998</v>
      </c>
      <c r="G103" s="29">
        <v>0.43882749999999998</v>
      </c>
      <c r="H103" s="29">
        <v>0.43882749999999998</v>
      </c>
      <c r="I103" s="29">
        <v>0.43882749999999998</v>
      </c>
      <c r="J103" s="39"/>
    </row>
    <row r="104" spans="1:10" ht="12.75" customHeight="1" x14ac:dyDescent="0.3">
      <c r="A104" s="127"/>
      <c r="B104" s="34" t="s">
        <v>41</v>
      </c>
      <c r="C104" s="82" t="s">
        <v>8</v>
      </c>
      <c r="D104" s="82"/>
      <c r="E104" s="82" t="s">
        <v>3</v>
      </c>
      <c r="F104" s="30">
        <v>0.56117250000000007</v>
      </c>
      <c r="G104" s="30">
        <v>0.56117250000000007</v>
      </c>
      <c r="H104" s="30">
        <v>0.56117250000000007</v>
      </c>
      <c r="I104" s="30">
        <v>0.56117250000000007</v>
      </c>
      <c r="J104" s="40"/>
    </row>
    <row r="105" spans="1:10" ht="12.75" customHeight="1" x14ac:dyDescent="0.3">
      <c r="A105" s="127"/>
      <c r="B105" s="34" t="s">
        <v>42</v>
      </c>
      <c r="C105" s="82" t="s">
        <v>8</v>
      </c>
      <c r="D105" s="82"/>
      <c r="E105" s="82" t="s">
        <v>2</v>
      </c>
      <c r="F105" s="30">
        <v>0</v>
      </c>
      <c r="G105" s="30">
        <v>0</v>
      </c>
      <c r="H105" s="30">
        <v>0</v>
      </c>
      <c r="I105" s="30">
        <v>0</v>
      </c>
      <c r="J105" s="40"/>
    </row>
    <row r="106" spans="1:10" ht="12.75" customHeight="1" x14ac:dyDescent="0.3">
      <c r="A106" s="127"/>
      <c r="B106" s="34" t="s">
        <v>42</v>
      </c>
      <c r="C106" s="82" t="s">
        <v>8</v>
      </c>
      <c r="D106" s="82"/>
      <c r="E106" s="82" t="s">
        <v>3</v>
      </c>
      <c r="F106" s="30">
        <v>0</v>
      </c>
      <c r="G106" s="30">
        <v>0</v>
      </c>
      <c r="H106" s="30">
        <v>0</v>
      </c>
      <c r="I106" s="30">
        <v>0</v>
      </c>
      <c r="J106" s="40"/>
    </row>
    <row r="107" spans="1:10" ht="12.75" customHeight="1" x14ac:dyDescent="0.3">
      <c r="A107" s="127"/>
      <c r="B107" s="33" t="s">
        <v>150</v>
      </c>
      <c r="C107" s="6" t="s">
        <v>8</v>
      </c>
      <c r="D107" s="6"/>
      <c r="E107" s="6"/>
      <c r="F107" s="29">
        <v>1</v>
      </c>
      <c r="G107" s="29">
        <v>1</v>
      </c>
      <c r="H107" s="29">
        <v>1</v>
      </c>
      <c r="I107" s="29">
        <v>1</v>
      </c>
      <c r="J107" s="39"/>
    </row>
    <row r="108" spans="1:10" ht="12.75" customHeight="1" thickBot="1" x14ac:dyDescent="0.35">
      <c r="A108" s="132"/>
      <c r="B108" s="43" t="s">
        <v>151</v>
      </c>
      <c r="C108" s="44" t="s">
        <v>8</v>
      </c>
      <c r="D108" s="44"/>
      <c r="E108" s="44"/>
      <c r="F108" s="45">
        <v>0</v>
      </c>
      <c r="G108" s="45">
        <v>0</v>
      </c>
      <c r="H108" s="45">
        <v>0</v>
      </c>
      <c r="I108" s="45">
        <v>0</v>
      </c>
      <c r="J108" s="46"/>
    </row>
    <row r="109" spans="1:10" x14ac:dyDescent="0.3">
      <c r="A109" s="126" t="s">
        <v>53</v>
      </c>
      <c r="B109" s="50" t="s">
        <v>45</v>
      </c>
      <c r="C109" s="47"/>
      <c r="D109" s="47" t="s">
        <v>1</v>
      </c>
      <c r="E109" s="47"/>
      <c r="F109" s="48"/>
      <c r="G109" s="48"/>
      <c r="H109" s="48"/>
      <c r="I109" s="97"/>
      <c r="J109" s="49"/>
    </row>
    <row r="110" spans="1:10" x14ac:dyDescent="0.3">
      <c r="A110" s="127"/>
      <c r="B110" s="34" t="s">
        <v>45</v>
      </c>
      <c r="C110" s="82"/>
      <c r="D110" s="82" t="s">
        <v>2</v>
      </c>
      <c r="E110" s="82"/>
      <c r="F110" s="30"/>
      <c r="G110" s="30"/>
      <c r="H110" s="30" t="s">
        <v>116</v>
      </c>
      <c r="I110" s="98"/>
      <c r="J110" s="40"/>
    </row>
    <row r="111" spans="1:10" x14ac:dyDescent="0.3">
      <c r="A111" s="127"/>
      <c r="B111" s="31" t="s">
        <v>45</v>
      </c>
      <c r="C111" s="10"/>
      <c r="D111" s="10" t="s">
        <v>3</v>
      </c>
      <c r="E111" s="10"/>
      <c r="F111" s="32"/>
      <c r="G111" s="32"/>
      <c r="H111" s="32"/>
      <c r="I111" s="103"/>
      <c r="J111" s="41"/>
    </row>
    <row r="112" spans="1:10" x14ac:dyDescent="0.3">
      <c r="A112" s="127"/>
      <c r="B112" s="82" t="s">
        <v>148</v>
      </c>
      <c r="C112" s="82"/>
      <c r="D112" s="82"/>
      <c r="E112" s="82"/>
      <c r="F112" s="83">
        <v>0.51436740000000003</v>
      </c>
      <c r="G112" s="83">
        <v>0.51436740000000003</v>
      </c>
      <c r="H112" s="83">
        <v>0.53264940000000005</v>
      </c>
      <c r="I112" s="83">
        <v>0.53264940000000005</v>
      </c>
      <c r="J112" s="40"/>
    </row>
    <row r="113" spans="1:10" x14ac:dyDescent="0.3">
      <c r="A113" s="127"/>
      <c r="B113" s="82" t="s">
        <v>47</v>
      </c>
      <c r="C113" s="82"/>
      <c r="D113" s="82" t="s">
        <v>2</v>
      </c>
      <c r="E113" s="82"/>
      <c r="F113" s="30"/>
      <c r="G113" s="30"/>
      <c r="H113" s="30"/>
      <c r="I113" s="98"/>
      <c r="J113" s="40"/>
    </row>
    <row r="114" spans="1:10" x14ac:dyDescent="0.3">
      <c r="A114" s="127"/>
      <c r="B114" s="82" t="s">
        <v>48</v>
      </c>
      <c r="C114" s="82"/>
      <c r="D114" s="82" t="s">
        <v>2</v>
      </c>
      <c r="E114" s="82"/>
      <c r="F114" s="30"/>
      <c r="G114" s="30"/>
      <c r="H114" s="30"/>
      <c r="I114" s="98"/>
      <c r="J114" s="40"/>
    </row>
    <row r="115" spans="1:10" ht="13.5" thickBot="1" x14ac:dyDescent="0.35">
      <c r="A115" s="127"/>
      <c r="B115" s="34" t="s">
        <v>49</v>
      </c>
      <c r="C115" s="82"/>
      <c r="D115" s="82" t="s">
        <v>2</v>
      </c>
      <c r="E115" s="82"/>
      <c r="F115" s="30"/>
      <c r="G115" s="30"/>
      <c r="H115" s="30"/>
      <c r="I115" s="98"/>
      <c r="J115" s="40"/>
    </row>
    <row r="116" spans="1:10" ht="14.25" customHeight="1" x14ac:dyDescent="0.3">
      <c r="A116" s="123" t="s">
        <v>54</v>
      </c>
      <c r="B116" s="50" t="s">
        <v>142</v>
      </c>
      <c r="C116" s="47"/>
      <c r="D116" s="47"/>
      <c r="E116" s="47"/>
      <c r="F116" s="48"/>
      <c r="G116" s="48"/>
      <c r="H116" s="48"/>
      <c r="I116" s="100"/>
      <c r="J116" s="71"/>
    </row>
    <row r="117" spans="1:10" ht="14.25" customHeight="1" x14ac:dyDescent="0.3">
      <c r="A117" s="124"/>
      <c r="B117" s="34" t="s">
        <v>144</v>
      </c>
      <c r="C117" s="82"/>
      <c r="D117" s="82"/>
      <c r="E117" s="82"/>
      <c r="F117" s="30"/>
      <c r="G117" s="30"/>
      <c r="H117" s="30"/>
      <c r="I117" s="101"/>
      <c r="J117" s="72"/>
    </row>
    <row r="118" spans="1:10" ht="14.25" customHeight="1" x14ac:dyDescent="0.3">
      <c r="A118" s="124"/>
      <c r="B118" s="34" t="s">
        <v>143</v>
      </c>
      <c r="C118" s="82"/>
      <c r="D118" s="82"/>
      <c r="E118" s="82"/>
      <c r="F118" s="30"/>
      <c r="G118" s="30"/>
      <c r="H118" s="30"/>
      <c r="I118" s="101"/>
      <c r="J118" s="72"/>
    </row>
    <row r="119" spans="1:10" ht="14.25" customHeight="1" x14ac:dyDescent="0.3">
      <c r="A119" s="124"/>
      <c r="B119" s="34" t="s">
        <v>146</v>
      </c>
      <c r="C119" s="82" t="s">
        <v>147</v>
      </c>
      <c r="D119" s="82"/>
      <c r="E119" s="82"/>
      <c r="F119" s="30"/>
      <c r="G119" s="30"/>
      <c r="H119" s="30"/>
      <c r="I119" s="101"/>
      <c r="J119" s="72"/>
    </row>
    <row r="120" spans="1:10" ht="12.75" customHeight="1" x14ac:dyDescent="0.3">
      <c r="A120" s="124"/>
      <c r="B120" s="34" t="s">
        <v>50</v>
      </c>
      <c r="C120" s="82" t="s">
        <v>7</v>
      </c>
      <c r="D120" s="82"/>
      <c r="E120" s="82"/>
      <c r="F120" s="30"/>
      <c r="G120" s="30"/>
      <c r="H120" s="30"/>
      <c r="I120" s="101"/>
      <c r="J120" s="72"/>
    </row>
    <row r="121" spans="1:10" ht="12.75" customHeight="1" x14ac:dyDescent="0.3">
      <c r="A121" s="124"/>
      <c r="B121" s="34" t="s">
        <v>51</v>
      </c>
      <c r="C121" s="82" t="s">
        <v>7</v>
      </c>
      <c r="D121" s="82"/>
      <c r="E121" s="82"/>
      <c r="F121" s="30"/>
      <c r="G121" s="30"/>
      <c r="H121" s="30"/>
      <c r="I121" s="101"/>
      <c r="J121" s="72"/>
    </row>
    <row r="122" spans="1:10" ht="12.75" customHeight="1" x14ac:dyDescent="0.3">
      <c r="A122" s="124"/>
      <c r="B122" s="34" t="s">
        <v>50</v>
      </c>
      <c r="C122" s="82" t="s">
        <v>7</v>
      </c>
      <c r="D122" s="82"/>
      <c r="E122" s="82"/>
      <c r="F122" s="30"/>
      <c r="G122" s="30"/>
      <c r="H122" s="30"/>
      <c r="I122" s="101"/>
      <c r="J122" s="72"/>
    </row>
    <row r="123" spans="1:10" ht="12.75" customHeight="1" thickBot="1" x14ac:dyDescent="0.35">
      <c r="A123" s="125"/>
      <c r="B123" s="43" t="s">
        <v>51</v>
      </c>
      <c r="C123" s="44" t="s">
        <v>7</v>
      </c>
      <c r="D123" s="44"/>
      <c r="E123" s="44"/>
      <c r="F123" s="45"/>
      <c r="G123" s="45"/>
      <c r="H123" s="45"/>
      <c r="I123" s="99"/>
      <c r="J123" s="73"/>
    </row>
  </sheetData>
  <mergeCells count="7">
    <mergeCell ref="F1:G1"/>
    <mergeCell ref="H1:I1"/>
    <mergeCell ref="A116:A123"/>
    <mergeCell ref="A3:A7"/>
    <mergeCell ref="A8:A31"/>
    <mergeCell ref="A32:A108"/>
    <mergeCell ref="A109:A1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6:J47"/>
  <sheetViews>
    <sheetView topLeftCell="A4" workbookViewId="0">
      <selection activeCell="J26" sqref="J26"/>
    </sheetView>
  </sheetViews>
  <sheetFormatPr defaultColWidth="8.81640625" defaultRowHeight="14.5" x14ac:dyDescent="0.35"/>
  <cols>
    <col min="8" max="8" width="21" customWidth="1"/>
    <col min="9" max="9" width="21.7265625" customWidth="1"/>
  </cols>
  <sheetData>
    <row r="6" spans="7:9" x14ac:dyDescent="0.35">
      <c r="H6" s="133" t="s">
        <v>117</v>
      </c>
      <c r="I6" s="133"/>
    </row>
    <row r="7" spans="7:9" x14ac:dyDescent="0.35">
      <c r="H7" s="133" t="s">
        <v>125</v>
      </c>
      <c r="I7" s="133"/>
    </row>
    <row r="8" spans="7:9" x14ac:dyDescent="0.35">
      <c r="H8" s="53" t="s">
        <v>120</v>
      </c>
      <c r="I8" s="53" t="s">
        <v>121</v>
      </c>
    </row>
    <row r="9" spans="7:9" x14ac:dyDescent="0.35">
      <c r="G9" s="54" t="s">
        <v>5</v>
      </c>
      <c r="H9" s="55">
        <v>89.636359999999996</v>
      </c>
      <c r="I9" s="56">
        <v>51.724490000000003</v>
      </c>
    </row>
    <row r="10" spans="7:9" x14ac:dyDescent="0.35">
      <c r="G10" s="57" t="s">
        <v>119</v>
      </c>
      <c r="H10" s="58">
        <v>31.631150000000002</v>
      </c>
      <c r="I10" s="59">
        <v>18.38776</v>
      </c>
    </row>
    <row r="11" spans="7:9" x14ac:dyDescent="0.35">
      <c r="G11" s="57" t="s">
        <v>118</v>
      </c>
      <c r="H11" s="58">
        <v>443.00850000000003</v>
      </c>
      <c r="I11" s="59">
        <v>407.67</v>
      </c>
    </row>
    <row r="12" spans="7:9" x14ac:dyDescent="0.35">
      <c r="G12" s="60" t="s">
        <v>111</v>
      </c>
      <c r="H12" s="61">
        <v>336.59500000000003</v>
      </c>
      <c r="I12" s="62">
        <v>242.5361</v>
      </c>
    </row>
    <row r="13" spans="7:9" x14ac:dyDescent="0.35">
      <c r="H13" s="133" t="s">
        <v>126</v>
      </c>
      <c r="I13" s="133"/>
    </row>
    <row r="14" spans="7:9" x14ac:dyDescent="0.35">
      <c r="H14" s="53" t="s">
        <v>120</v>
      </c>
      <c r="I14" s="53" t="s">
        <v>121</v>
      </c>
    </row>
    <row r="15" spans="7:9" x14ac:dyDescent="0.35">
      <c r="G15" s="54" t="s">
        <v>5</v>
      </c>
      <c r="H15" s="55">
        <v>22.63158</v>
      </c>
      <c r="I15" s="56">
        <v>2.9113920000000002</v>
      </c>
    </row>
    <row r="16" spans="7:9" x14ac:dyDescent="0.35">
      <c r="G16" s="57" t="s">
        <v>119</v>
      </c>
      <c r="H16" s="58">
        <v>18.035710000000002</v>
      </c>
      <c r="I16" s="59">
        <v>0</v>
      </c>
    </row>
    <row r="17" spans="6:10" x14ac:dyDescent="0.35">
      <c r="G17" s="57" t="s">
        <v>118</v>
      </c>
      <c r="H17" s="58">
        <v>957.71929999999998</v>
      </c>
      <c r="I17" s="59">
        <v>449.98750000000001</v>
      </c>
    </row>
    <row r="18" spans="6:10" x14ac:dyDescent="0.35">
      <c r="G18" s="60" t="s">
        <v>111</v>
      </c>
      <c r="H18" s="61">
        <v>94.017240000000001</v>
      </c>
      <c r="I18" s="62">
        <v>362.96199999999999</v>
      </c>
    </row>
    <row r="20" spans="6:10" x14ac:dyDescent="0.35">
      <c r="F20" s="134" t="s">
        <v>122</v>
      </c>
      <c r="G20" s="55" t="s">
        <v>118</v>
      </c>
      <c r="H20" s="55">
        <v>3504.1109999999999</v>
      </c>
      <c r="I20" s="56">
        <v>2864.7469999999998</v>
      </c>
    </row>
    <row r="21" spans="6:10" x14ac:dyDescent="0.35">
      <c r="F21" s="135"/>
      <c r="G21" s="58" t="s">
        <v>111</v>
      </c>
      <c r="H21" s="58">
        <v>2851.3040000000001</v>
      </c>
      <c r="I21" s="59">
        <v>1468.684</v>
      </c>
    </row>
    <row r="22" spans="6:10" x14ac:dyDescent="0.35">
      <c r="F22" s="135" t="s">
        <v>123</v>
      </c>
      <c r="G22" s="58" t="s">
        <v>118</v>
      </c>
      <c r="H22" s="58">
        <v>7271.7389999999996</v>
      </c>
      <c r="I22" s="59">
        <v>5277.8239999999996</v>
      </c>
    </row>
    <row r="23" spans="6:10" x14ac:dyDescent="0.35">
      <c r="F23" s="136"/>
      <c r="G23" s="61" t="s">
        <v>111</v>
      </c>
      <c r="H23" s="61">
        <v>3278.1559999999999</v>
      </c>
      <c r="I23" s="62">
        <v>2104.5050000000001</v>
      </c>
    </row>
    <row r="24" spans="6:10" x14ac:dyDescent="0.35">
      <c r="F24" s="63"/>
      <c r="G24" s="58"/>
      <c r="H24" s="58"/>
      <c r="I24" s="58"/>
    </row>
    <row r="25" spans="6:10" x14ac:dyDescent="0.35">
      <c r="H25" s="133" t="s">
        <v>125</v>
      </c>
      <c r="I25" s="133"/>
      <c r="J25" t="s">
        <v>128</v>
      </c>
    </row>
    <row r="26" spans="6:10" ht="15" customHeight="1" x14ac:dyDescent="0.35">
      <c r="F26" s="139" t="s">
        <v>124</v>
      </c>
      <c r="G26" s="55" t="s">
        <v>5</v>
      </c>
      <c r="H26" s="55">
        <f>H9/$H$21</f>
        <v>3.1436970593104067E-2</v>
      </c>
      <c r="I26" s="56">
        <f>I9/$I$21</f>
        <v>3.521825661612709E-2</v>
      </c>
      <c r="J26">
        <f>AVERAGE(H26:I26)</f>
        <v>3.3327613604615579E-2</v>
      </c>
    </row>
    <row r="27" spans="6:10" x14ac:dyDescent="0.35">
      <c r="F27" s="140"/>
      <c r="G27" s="58" t="s">
        <v>119</v>
      </c>
      <c r="H27" s="58">
        <f t="shared" ref="H27:H29" si="0">H10/$H$21</f>
        <v>1.1093573326449934E-2</v>
      </c>
      <c r="I27" s="59">
        <f t="shared" ref="I27:I29" si="1">I10/$I$21</f>
        <v>1.2519888553289884E-2</v>
      </c>
      <c r="J27">
        <f t="shared" ref="J27:J47" si="2">AVERAGE(H27:I27)</f>
        <v>1.1806730939869909E-2</v>
      </c>
    </row>
    <row r="28" spans="6:10" x14ac:dyDescent="0.35">
      <c r="F28" s="140"/>
      <c r="G28" s="58" t="s">
        <v>118</v>
      </c>
      <c r="H28" s="58">
        <f t="shared" si="0"/>
        <v>0.1553704901336371</v>
      </c>
      <c r="I28" s="59">
        <f t="shared" si="1"/>
        <v>0.27757502635012027</v>
      </c>
      <c r="J28">
        <f t="shared" si="2"/>
        <v>0.21647275824187867</v>
      </c>
    </row>
    <row r="29" spans="6:10" x14ac:dyDescent="0.35">
      <c r="F29" s="140"/>
      <c r="G29" s="61" t="s">
        <v>111</v>
      </c>
      <c r="H29" s="61">
        <f t="shared" si="0"/>
        <v>0.11804949594992327</v>
      </c>
      <c r="I29" s="62">
        <f t="shared" si="1"/>
        <v>0.16513838238858733</v>
      </c>
      <c r="J29">
        <f t="shared" si="2"/>
        <v>0.14159393916925531</v>
      </c>
    </row>
    <row r="30" spans="6:10" x14ac:dyDescent="0.35">
      <c r="F30" s="140"/>
      <c r="G30" s="58"/>
      <c r="H30" s="58"/>
      <c r="I30" s="59"/>
    </row>
    <row r="31" spans="6:10" x14ac:dyDescent="0.35">
      <c r="F31" s="140"/>
      <c r="G31" s="58"/>
      <c r="H31" s="137" t="s">
        <v>118</v>
      </c>
      <c r="I31" s="138"/>
    </row>
    <row r="32" spans="6:10" ht="15" customHeight="1" x14ac:dyDescent="0.35">
      <c r="F32" s="140"/>
      <c r="G32" s="55" t="s">
        <v>5</v>
      </c>
      <c r="H32" s="55">
        <f>H15/$H$20</f>
        <v>6.4585796511583112E-3</v>
      </c>
      <c r="I32" s="56">
        <f>I15/$I$20</f>
        <v>1.0162824151661561E-3</v>
      </c>
      <c r="J32">
        <f t="shared" si="2"/>
        <v>3.7374310331622336E-3</v>
      </c>
    </row>
    <row r="33" spans="6:10" x14ac:dyDescent="0.35">
      <c r="F33" s="140"/>
      <c r="G33" s="58" t="s">
        <v>119</v>
      </c>
      <c r="H33" s="58">
        <f t="shared" ref="H33:H35" si="3">H16/$H$20</f>
        <v>5.1470144638682972E-3</v>
      </c>
      <c r="I33" s="59">
        <f t="shared" ref="I33:I35" si="4">I16/$I$20</f>
        <v>0</v>
      </c>
      <c r="J33">
        <f t="shared" si="2"/>
        <v>2.5735072319341486E-3</v>
      </c>
    </row>
    <row r="34" spans="6:10" x14ac:dyDescent="0.35">
      <c r="F34" s="140"/>
      <c r="G34" s="58" t="s">
        <v>118</v>
      </c>
      <c r="H34" s="58">
        <f t="shared" si="3"/>
        <v>0.2733130600029508</v>
      </c>
      <c r="I34" s="59">
        <f t="shared" si="4"/>
        <v>0.15707757089893104</v>
      </c>
      <c r="J34">
        <f t="shared" si="2"/>
        <v>0.21519531545094092</v>
      </c>
    </row>
    <row r="35" spans="6:10" x14ac:dyDescent="0.35">
      <c r="F35" s="141"/>
      <c r="G35" s="61" t="s">
        <v>111</v>
      </c>
      <c r="H35" s="61">
        <f t="shared" si="3"/>
        <v>2.6830554169088822E-2</v>
      </c>
      <c r="I35" s="62">
        <f t="shared" si="4"/>
        <v>0.12669949562736255</v>
      </c>
      <c r="J35">
        <f t="shared" si="2"/>
        <v>7.6765024898225689E-2</v>
      </c>
    </row>
    <row r="37" spans="6:10" x14ac:dyDescent="0.35">
      <c r="H37" s="133" t="s">
        <v>125</v>
      </c>
      <c r="I37" s="133"/>
    </row>
    <row r="38" spans="6:10" x14ac:dyDescent="0.35">
      <c r="F38" s="139" t="s">
        <v>127</v>
      </c>
      <c r="G38" s="55" t="s">
        <v>5</v>
      </c>
      <c r="H38" s="55">
        <f>H9/$H$23</f>
        <v>2.7343530936294672E-2</v>
      </c>
      <c r="I38" s="56">
        <f>I9/$I$23</f>
        <v>2.457798389645071E-2</v>
      </c>
      <c r="J38">
        <f t="shared" si="2"/>
        <v>2.5960757416372691E-2</v>
      </c>
    </row>
    <row r="39" spans="6:10" x14ac:dyDescent="0.35">
      <c r="F39" s="140"/>
      <c r="G39" s="58" t="s">
        <v>119</v>
      </c>
      <c r="H39" s="58">
        <f t="shared" ref="H39:H41" si="5">H10/$H$23</f>
        <v>9.6490679516167029E-3</v>
      </c>
      <c r="I39" s="59">
        <f t="shared" ref="I39:I41" si="6">I10/$I$23</f>
        <v>8.737332531878042E-3</v>
      </c>
      <c r="J39">
        <f t="shared" si="2"/>
        <v>9.1932002417473725E-3</v>
      </c>
    </row>
    <row r="40" spans="6:10" x14ac:dyDescent="0.35">
      <c r="F40" s="140"/>
      <c r="G40" s="58" t="s">
        <v>118</v>
      </c>
      <c r="H40" s="58">
        <f t="shared" si="5"/>
        <v>0.13513954186438962</v>
      </c>
      <c r="I40" s="59">
        <f t="shared" si="6"/>
        <v>0.19371301089804965</v>
      </c>
      <c r="J40">
        <f t="shared" si="2"/>
        <v>0.16442627638121965</v>
      </c>
    </row>
    <row r="41" spans="6:10" x14ac:dyDescent="0.35">
      <c r="F41" s="140"/>
      <c r="G41" s="61" t="s">
        <v>111</v>
      </c>
      <c r="H41" s="61">
        <f t="shared" si="5"/>
        <v>0.10267815198544548</v>
      </c>
      <c r="I41" s="62">
        <f t="shared" si="6"/>
        <v>0.115246150519956</v>
      </c>
      <c r="J41">
        <f t="shared" si="2"/>
        <v>0.10896215125270074</v>
      </c>
    </row>
    <row r="42" spans="6:10" x14ac:dyDescent="0.35">
      <c r="F42" s="140"/>
      <c r="G42" s="58"/>
      <c r="H42" s="58"/>
      <c r="I42" s="59"/>
    </row>
    <row r="43" spans="6:10" x14ac:dyDescent="0.35">
      <c r="F43" s="140"/>
      <c r="G43" s="58"/>
      <c r="H43" s="137" t="s">
        <v>118</v>
      </c>
      <c r="I43" s="138"/>
    </row>
    <row r="44" spans="6:10" x14ac:dyDescent="0.35">
      <c r="F44" s="140"/>
      <c r="G44" s="55" t="s">
        <v>5</v>
      </c>
      <c r="H44" s="55">
        <f>H15/$H$22</f>
        <v>3.1122651679330077E-3</v>
      </c>
      <c r="I44" s="56">
        <f>I15/$I$22</f>
        <v>5.5162733732689847E-4</v>
      </c>
      <c r="J44">
        <f t="shared" si="2"/>
        <v>1.8319462526299531E-3</v>
      </c>
    </row>
    <row r="45" spans="6:10" x14ac:dyDescent="0.35">
      <c r="F45" s="140"/>
      <c r="G45" s="58" t="s">
        <v>119</v>
      </c>
      <c r="H45" s="58">
        <f t="shared" ref="H45:H47" si="7">H16/$H$22</f>
        <v>2.4802471595858984E-3</v>
      </c>
      <c r="I45" s="59">
        <f t="shared" ref="I45:I47" si="8">I16/$I$22</f>
        <v>0</v>
      </c>
      <c r="J45">
        <f t="shared" si="2"/>
        <v>1.2401235797929492E-3</v>
      </c>
    </row>
    <row r="46" spans="6:10" x14ac:dyDescent="0.35">
      <c r="F46" s="140"/>
      <c r="G46" s="58" t="s">
        <v>118</v>
      </c>
      <c r="H46" s="58">
        <f t="shared" si="7"/>
        <v>0.13170430071816383</v>
      </c>
      <c r="I46" s="59">
        <f t="shared" si="8"/>
        <v>8.5260042775204339E-2</v>
      </c>
      <c r="J46">
        <f t="shared" si="2"/>
        <v>0.10848217174668409</v>
      </c>
    </row>
    <row r="47" spans="6:10" x14ac:dyDescent="0.35">
      <c r="F47" s="141"/>
      <c r="G47" s="61" t="s">
        <v>111</v>
      </c>
      <c r="H47" s="61">
        <f t="shared" si="7"/>
        <v>1.2929127406800493E-2</v>
      </c>
      <c r="I47" s="62">
        <f t="shared" si="8"/>
        <v>6.8771145077971524E-2</v>
      </c>
      <c r="J47">
        <f t="shared" si="2"/>
        <v>4.0850136242386009E-2</v>
      </c>
    </row>
  </sheetData>
  <mergeCells count="11">
    <mergeCell ref="H31:I31"/>
    <mergeCell ref="F26:F35"/>
    <mergeCell ref="H37:I37"/>
    <mergeCell ref="F38:F47"/>
    <mergeCell ref="H43:I43"/>
    <mergeCell ref="H25:I25"/>
    <mergeCell ref="H6:I6"/>
    <mergeCell ref="H7:I7"/>
    <mergeCell ref="H13:I13"/>
    <mergeCell ref="F20:F21"/>
    <mergeCell ref="F22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2"/>
  <sheetViews>
    <sheetView workbookViewId="0">
      <selection activeCell="C29" sqref="C29"/>
    </sheetView>
  </sheetViews>
  <sheetFormatPr defaultColWidth="9.1796875" defaultRowHeight="13" x14ac:dyDescent="0.3"/>
  <cols>
    <col min="1" max="1" width="28" style="12" customWidth="1"/>
    <col min="2" max="2" width="11.453125" style="1" bestFit="1" customWidth="1"/>
    <col min="3" max="3" width="10.453125" style="1" customWidth="1"/>
    <col min="4" max="4" width="12.1796875" style="1" customWidth="1"/>
    <col min="5" max="5" width="9.453125" style="1" customWidth="1"/>
    <col min="6" max="16384" width="9.1796875" style="1"/>
  </cols>
  <sheetData>
    <row r="1" spans="1:7" x14ac:dyDescent="0.3">
      <c r="A1" s="145"/>
      <c r="B1" s="148" t="s">
        <v>0</v>
      </c>
      <c r="C1" s="142" t="s">
        <v>16</v>
      </c>
      <c r="D1" s="143"/>
      <c r="E1" s="143"/>
      <c r="F1" s="143"/>
      <c r="G1" s="144"/>
    </row>
    <row r="2" spans="1:7" x14ac:dyDescent="0.3">
      <c r="A2" s="147"/>
      <c r="B2" s="149"/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x14ac:dyDescent="0.3">
      <c r="A3" s="145" t="s">
        <v>17</v>
      </c>
      <c r="B3" s="3" t="s">
        <v>1</v>
      </c>
      <c r="C3" s="4">
        <v>1</v>
      </c>
      <c r="D3" s="4">
        <v>1</v>
      </c>
      <c r="E3" s="4">
        <v>1</v>
      </c>
      <c r="F3" s="4">
        <v>0</v>
      </c>
      <c r="G3" s="5">
        <v>0</v>
      </c>
    </row>
    <row r="4" spans="1:7" x14ac:dyDescent="0.3">
      <c r="A4" s="146"/>
      <c r="B4" s="3" t="s">
        <v>2</v>
      </c>
      <c r="C4" s="4">
        <v>1</v>
      </c>
      <c r="D4" s="4">
        <v>1</v>
      </c>
      <c r="E4" s="4">
        <v>1</v>
      </c>
      <c r="F4" s="4">
        <v>1</v>
      </c>
      <c r="G4" s="5">
        <v>0</v>
      </c>
    </row>
    <row r="5" spans="1:7" x14ac:dyDescent="0.3">
      <c r="A5" s="146"/>
      <c r="B5" s="3" t="s">
        <v>3</v>
      </c>
      <c r="C5" s="4">
        <v>1</v>
      </c>
      <c r="D5" s="4">
        <v>1</v>
      </c>
      <c r="E5" s="4">
        <v>1</v>
      </c>
      <c r="F5" s="4">
        <v>1</v>
      </c>
      <c r="G5" s="5">
        <v>0</v>
      </c>
    </row>
    <row r="6" spans="1:7" x14ac:dyDescent="0.3">
      <c r="A6" s="147"/>
      <c r="B6" s="3" t="s">
        <v>4</v>
      </c>
      <c r="C6" s="4">
        <v>1</v>
      </c>
      <c r="D6" s="4">
        <v>1</v>
      </c>
      <c r="E6" s="4">
        <v>1</v>
      </c>
      <c r="F6" s="4">
        <v>1</v>
      </c>
      <c r="G6" s="5">
        <v>0</v>
      </c>
    </row>
    <row r="7" spans="1:7" ht="15" customHeight="1" x14ac:dyDescent="0.3">
      <c r="A7" s="145" t="s">
        <v>18</v>
      </c>
      <c r="B7" s="3" t="s">
        <v>5</v>
      </c>
      <c r="C7" s="4">
        <v>1</v>
      </c>
      <c r="D7" s="4">
        <v>0</v>
      </c>
      <c r="E7" s="4">
        <v>0</v>
      </c>
      <c r="F7" s="4">
        <v>0</v>
      </c>
      <c r="G7" s="5">
        <v>0</v>
      </c>
    </row>
    <row r="8" spans="1:7" x14ac:dyDescent="0.3">
      <c r="A8" s="146"/>
      <c r="B8" s="3" t="s">
        <v>6</v>
      </c>
      <c r="C8" s="4">
        <v>1</v>
      </c>
      <c r="D8" s="4">
        <v>0</v>
      </c>
      <c r="E8" s="4">
        <v>0</v>
      </c>
      <c r="F8" s="4">
        <v>0</v>
      </c>
      <c r="G8" s="5">
        <v>0</v>
      </c>
    </row>
    <row r="9" spans="1:7" x14ac:dyDescent="0.3">
      <c r="A9" s="146"/>
      <c r="B9" s="3" t="s">
        <v>7</v>
      </c>
      <c r="C9" s="4">
        <v>1</v>
      </c>
      <c r="D9" s="4">
        <v>0</v>
      </c>
      <c r="E9" s="4">
        <v>0</v>
      </c>
      <c r="F9" s="4">
        <v>1</v>
      </c>
      <c r="G9" s="5">
        <v>0</v>
      </c>
    </row>
    <row r="10" spans="1:7" x14ac:dyDescent="0.3">
      <c r="A10" s="146"/>
      <c r="B10" s="3" t="s">
        <v>9</v>
      </c>
      <c r="C10" s="4">
        <v>0</v>
      </c>
      <c r="D10" s="4">
        <v>1</v>
      </c>
      <c r="E10" s="4">
        <v>0</v>
      </c>
      <c r="F10" s="4">
        <v>0</v>
      </c>
      <c r="G10" s="5">
        <v>0</v>
      </c>
    </row>
    <row r="11" spans="1:7" x14ac:dyDescent="0.3">
      <c r="A11" s="146"/>
      <c r="B11" s="3" t="s">
        <v>8</v>
      </c>
      <c r="C11" s="4">
        <v>0</v>
      </c>
      <c r="D11" s="4">
        <v>1</v>
      </c>
      <c r="E11" s="4">
        <v>1</v>
      </c>
      <c r="F11" s="4">
        <v>0</v>
      </c>
      <c r="G11" s="5">
        <v>0</v>
      </c>
    </row>
    <row r="12" spans="1:7" x14ac:dyDescent="0.3">
      <c r="A12" s="147"/>
      <c r="B12" s="3" t="s">
        <v>10</v>
      </c>
      <c r="C12" s="4">
        <v>0</v>
      </c>
      <c r="D12" s="4">
        <v>0</v>
      </c>
      <c r="E12" s="4">
        <v>0</v>
      </c>
      <c r="F12" s="4">
        <v>0</v>
      </c>
      <c r="G12" s="5">
        <v>0</v>
      </c>
    </row>
    <row r="13" spans="1:7" ht="15" customHeight="1" x14ac:dyDescent="0.3">
      <c r="A13" s="145" t="s">
        <v>20</v>
      </c>
      <c r="B13" s="3" t="s">
        <v>5</v>
      </c>
      <c r="C13" s="4">
        <v>1</v>
      </c>
      <c r="D13" s="4">
        <v>1</v>
      </c>
      <c r="E13" s="4">
        <v>1</v>
      </c>
      <c r="F13" s="4">
        <v>1</v>
      </c>
      <c r="G13" s="5">
        <v>0</v>
      </c>
    </row>
    <row r="14" spans="1:7" x14ac:dyDescent="0.3">
      <c r="A14" s="146"/>
      <c r="B14" s="3" t="s">
        <v>6</v>
      </c>
      <c r="C14" s="4">
        <v>1</v>
      </c>
      <c r="D14" s="4">
        <v>1</v>
      </c>
      <c r="E14" s="4">
        <v>1</v>
      </c>
      <c r="F14" s="4">
        <v>1</v>
      </c>
      <c r="G14" s="5">
        <v>0</v>
      </c>
    </row>
    <row r="15" spans="1:7" x14ac:dyDescent="0.3">
      <c r="A15" s="146"/>
      <c r="B15" s="3" t="s">
        <v>7</v>
      </c>
      <c r="C15" s="4">
        <v>1</v>
      </c>
      <c r="D15" s="4">
        <v>1</v>
      </c>
      <c r="E15" s="4">
        <v>1</v>
      </c>
      <c r="F15" s="4">
        <v>1</v>
      </c>
      <c r="G15" s="5">
        <v>1</v>
      </c>
    </row>
    <row r="16" spans="1:7" x14ac:dyDescent="0.3">
      <c r="A16" s="146"/>
      <c r="B16" s="3" t="s">
        <v>9</v>
      </c>
      <c r="C16" s="4">
        <v>1</v>
      </c>
      <c r="D16" s="4">
        <v>1</v>
      </c>
      <c r="E16" s="4">
        <v>1</v>
      </c>
      <c r="F16" s="4">
        <v>1</v>
      </c>
      <c r="G16" s="5">
        <v>1</v>
      </c>
    </row>
    <row r="17" spans="1:7" x14ac:dyDescent="0.3">
      <c r="A17" s="146"/>
      <c r="B17" s="3" t="s">
        <v>8</v>
      </c>
      <c r="C17" s="4">
        <v>0</v>
      </c>
      <c r="D17" s="4">
        <v>0</v>
      </c>
      <c r="E17" s="4">
        <v>0</v>
      </c>
      <c r="F17" s="4">
        <v>0</v>
      </c>
      <c r="G17" s="5">
        <v>1</v>
      </c>
    </row>
    <row r="18" spans="1:7" x14ac:dyDescent="0.3">
      <c r="A18" s="147"/>
      <c r="B18" s="3" t="s">
        <v>10</v>
      </c>
      <c r="C18" s="4">
        <v>1</v>
      </c>
      <c r="D18" s="4">
        <v>1</v>
      </c>
      <c r="E18" s="4">
        <v>1</v>
      </c>
      <c r="F18" s="4">
        <v>1</v>
      </c>
      <c r="G18" s="5">
        <v>1</v>
      </c>
    </row>
    <row r="19" spans="1:7" x14ac:dyDescent="0.3">
      <c r="A19" s="145" t="s">
        <v>19</v>
      </c>
      <c r="B19" s="3" t="s">
        <v>11</v>
      </c>
      <c r="C19" s="6"/>
      <c r="D19" s="6"/>
      <c r="E19" s="6"/>
      <c r="F19" s="6"/>
      <c r="G19" s="7"/>
    </row>
    <row r="20" spans="1:7" x14ac:dyDescent="0.3">
      <c r="A20" s="146"/>
      <c r="B20" s="3" t="s">
        <v>12</v>
      </c>
      <c r="C20" s="8"/>
      <c r="D20" s="8"/>
      <c r="E20" s="8"/>
      <c r="F20" s="8"/>
      <c r="G20" s="9"/>
    </row>
    <row r="21" spans="1:7" x14ac:dyDescent="0.3">
      <c r="A21" s="146"/>
      <c r="B21" s="3" t="s">
        <v>13</v>
      </c>
      <c r="C21" s="8"/>
      <c r="D21" s="8"/>
      <c r="E21" s="8"/>
      <c r="F21" s="8"/>
      <c r="G21" s="9"/>
    </row>
    <row r="22" spans="1:7" x14ac:dyDescent="0.3">
      <c r="A22" s="146"/>
      <c r="B22" s="3" t="s">
        <v>14</v>
      </c>
      <c r="C22" s="8"/>
      <c r="D22" s="8"/>
      <c r="E22" s="8"/>
      <c r="F22" s="8"/>
      <c r="G22" s="9"/>
    </row>
    <row r="23" spans="1:7" x14ac:dyDescent="0.3">
      <c r="A23" s="147"/>
      <c r="B23" s="3" t="s">
        <v>15</v>
      </c>
      <c r="C23" s="10"/>
      <c r="D23" s="10"/>
      <c r="E23" s="10"/>
      <c r="F23" s="10"/>
      <c r="G23" s="11"/>
    </row>
    <row r="25" spans="1:7" ht="13.5" x14ac:dyDescent="0.3">
      <c r="A25" s="19" t="s">
        <v>56</v>
      </c>
      <c r="B25" s="20"/>
    </row>
    <row r="26" spans="1:7" x14ac:dyDescent="0.3">
      <c r="A26" s="14" t="s">
        <v>58</v>
      </c>
      <c r="B26" s="15" t="s">
        <v>1</v>
      </c>
    </row>
    <row r="27" spans="1:7" ht="26" x14ac:dyDescent="0.3">
      <c r="A27" s="14" t="s">
        <v>57</v>
      </c>
      <c r="B27" s="15" t="s">
        <v>2</v>
      </c>
    </row>
    <row r="28" spans="1:7" x14ac:dyDescent="0.3">
      <c r="A28" s="14" t="s">
        <v>59</v>
      </c>
      <c r="B28" s="15" t="s">
        <v>3</v>
      </c>
    </row>
    <row r="29" spans="1:7" x14ac:dyDescent="0.3">
      <c r="A29" s="14" t="s">
        <v>60</v>
      </c>
      <c r="B29" s="15" t="s">
        <v>4</v>
      </c>
    </row>
    <row r="30" spans="1:7" x14ac:dyDescent="0.3">
      <c r="A30" s="14" t="s">
        <v>61</v>
      </c>
      <c r="B30" s="15" t="s">
        <v>5</v>
      </c>
    </row>
    <row r="31" spans="1:7" x14ac:dyDescent="0.3">
      <c r="A31" s="14" t="s">
        <v>62</v>
      </c>
      <c r="B31" s="16" t="s">
        <v>6</v>
      </c>
    </row>
    <row r="32" spans="1:7" ht="26" x14ac:dyDescent="0.3">
      <c r="A32" s="14" t="s">
        <v>63</v>
      </c>
      <c r="B32" s="16" t="s">
        <v>7</v>
      </c>
    </row>
    <row r="33" spans="1:2" x14ac:dyDescent="0.3">
      <c r="A33" s="14" t="s">
        <v>64</v>
      </c>
      <c r="B33" s="16" t="s">
        <v>9</v>
      </c>
    </row>
    <row r="34" spans="1:2" x14ac:dyDescent="0.3">
      <c r="A34" s="14" t="s">
        <v>65</v>
      </c>
      <c r="B34" s="16" t="s">
        <v>8</v>
      </c>
    </row>
    <row r="35" spans="1:2" x14ac:dyDescent="0.3">
      <c r="A35" s="14" t="s">
        <v>67</v>
      </c>
      <c r="B35" s="16" t="s">
        <v>66</v>
      </c>
    </row>
    <row r="36" spans="1:2" x14ac:dyDescent="0.3">
      <c r="A36" s="14" t="s">
        <v>68</v>
      </c>
      <c r="B36" s="16" t="s">
        <v>11</v>
      </c>
    </row>
    <row r="37" spans="1:2" ht="26" x14ac:dyDescent="0.3">
      <c r="A37" s="14" t="s">
        <v>69</v>
      </c>
      <c r="B37" s="16" t="s">
        <v>12</v>
      </c>
    </row>
    <row r="38" spans="1:2" x14ac:dyDescent="0.3">
      <c r="A38" s="14" t="s">
        <v>70</v>
      </c>
      <c r="B38" s="16" t="s">
        <v>13</v>
      </c>
    </row>
    <row r="39" spans="1:2" x14ac:dyDescent="0.3">
      <c r="A39" s="14" t="s">
        <v>71</v>
      </c>
      <c r="B39" s="16" t="s">
        <v>14</v>
      </c>
    </row>
    <row r="40" spans="1:2" x14ac:dyDescent="0.3">
      <c r="A40" s="17" t="s">
        <v>72</v>
      </c>
      <c r="B40" s="18" t="s">
        <v>15</v>
      </c>
    </row>
    <row r="41" spans="1:2" x14ac:dyDescent="0.3">
      <c r="A41" s="21" t="s">
        <v>73</v>
      </c>
      <c r="B41" s="23" t="s">
        <v>28</v>
      </c>
    </row>
    <row r="42" spans="1:2" x14ac:dyDescent="0.3">
      <c r="A42" s="14" t="s">
        <v>74</v>
      </c>
      <c r="B42" s="15" t="s">
        <v>29</v>
      </c>
    </row>
    <row r="43" spans="1:2" x14ac:dyDescent="0.3">
      <c r="A43" s="14" t="s">
        <v>75</v>
      </c>
      <c r="B43" s="15" t="s">
        <v>30</v>
      </c>
    </row>
    <row r="44" spans="1:2" x14ac:dyDescent="0.3">
      <c r="A44" s="14" t="s">
        <v>76</v>
      </c>
      <c r="B44" s="15" t="s">
        <v>31</v>
      </c>
    </row>
    <row r="45" spans="1:2" x14ac:dyDescent="0.3">
      <c r="A45" s="14" t="s">
        <v>77</v>
      </c>
      <c r="B45" s="15" t="s">
        <v>32</v>
      </c>
    </row>
    <row r="46" spans="1:2" x14ac:dyDescent="0.3">
      <c r="A46" s="14" t="s">
        <v>78</v>
      </c>
      <c r="B46" s="15" t="s">
        <v>33</v>
      </c>
    </row>
    <row r="47" spans="1:2" x14ac:dyDescent="0.3">
      <c r="A47" s="14" t="s">
        <v>79</v>
      </c>
      <c r="B47" s="15" t="s">
        <v>34</v>
      </c>
    </row>
    <row r="48" spans="1:2" x14ac:dyDescent="0.3">
      <c r="A48" s="14" t="s">
        <v>80</v>
      </c>
      <c r="B48" s="15" t="s">
        <v>35</v>
      </c>
    </row>
    <row r="49" spans="1:2" x14ac:dyDescent="0.3">
      <c r="A49" s="14" t="s">
        <v>81</v>
      </c>
      <c r="B49" s="15" t="s">
        <v>36</v>
      </c>
    </row>
    <row r="50" spans="1:2" x14ac:dyDescent="0.3">
      <c r="A50" s="14" t="s">
        <v>82</v>
      </c>
      <c r="B50" s="15" t="s">
        <v>39</v>
      </c>
    </row>
    <row r="51" spans="1:2" x14ac:dyDescent="0.3">
      <c r="A51" s="14" t="s">
        <v>83</v>
      </c>
      <c r="B51" s="15" t="s">
        <v>40</v>
      </c>
    </row>
    <row r="52" spans="1:2" ht="26" x14ac:dyDescent="0.3">
      <c r="A52" s="14" t="s">
        <v>84</v>
      </c>
      <c r="B52" s="15" t="s">
        <v>41</v>
      </c>
    </row>
    <row r="53" spans="1:2" x14ac:dyDescent="0.3">
      <c r="A53" s="14" t="s">
        <v>85</v>
      </c>
      <c r="B53" s="15" t="s">
        <v>42</v>
      </c>
    </row>
    <row r="54" spans="1:2" x14ac:dyDescent="0.3">
      <c r="A54" s="14" t="s">
        <v>86</v>
      </c>
      <c r="B54" s="15" t="s">
        <v>43</v>
      </c>
    </row>
    <row r="55" spans="1:2" x14ac:dyDescent="0.3">
      <c r="A55" s="14" t="s">
        <v>87</v>
      </c>
      <c r="B55" s="15" t="s">
        <v>44</v>
      </c>
    </row>
    <row r="56" spans="1:2" x14ac:dyDescent="0.3">
      <c r="A56" s="14" t="s">
        <v>88</v>
      </c>
      <c r="B56" s="15" t="s">
        <v>45</v>
      </c>
    </row>
    <row r="57" spans="1:2" x14ac:dyDescent="0.3">
      <c r="A57" s="14" t="s">
        <v>89</v>
      </c>
      <c r="B57" s="15" t="s">
        <v>47</v>
      </c>
    </row>
    <row r="58" spans="1:2" x14ac:dyDescent="0.3">
      <c r="A58" s="14" t="s">
        <v>90</v>
      </c>
      <c r="B58" s="15" t="s">
        <v>48</v>
      </c>
    </row>
    <row r="59" spans="1:2" x14ac:dyDescent="0.3">
      <c r="A59" s="14" t="s">
        <v>91</v>
      </c>
      <c r="B59" s="15" t="s">
        <v>49</v>
      </c>
    </row>
    <row r="60" spans="1:2" x14ac:dyDescent="0.3">
      <c r="A60" s="14" t="s">
        <v>92</v>
      </c>
      <c r="B60" s="15" t="s">
        <v>50</v>
      </c>
    </row>
    <row r="61" spans="1:2" x14ac:dyDescent="0.3">
      <c r="A61" s="14" t="s">
        <v>93</v>
      </c>
      <c r="B61" s="15" t="s">
        <v>51</v>
      </c>
    </row>
    <row r="62" spans="1:2" x14ac:dyDescent="0.3">
      <c r="A62" s="22" t="s">
        <v>94</v>
      </c>
      <c r="B62" s="24" t="s">
        <v>52</v>
      </c>
    </row>
  </sheetData>
  <mergeCells count="7">
    <mergeCell ref="C1:G1"/>
    <mergeCell ref="A3:A6"/>
    <mergeCell ref="A7:A12"/>
    <mergeCell ref="A19:A23"/>
    <mergeCell ref="A13:A18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AllAccounts</vt:lpstr>
      <vt:lpstr>check</vt:lpstr>
      <vt:lpstr>Index_LZ</vt:lpstr>
      <vt:lpstr>Index_SL</vt:lpstr>
      <vt:lpstr>Input_LZ</vt:lpstr>
      <vt:lpstr>Input_SL</vt:lpstr>
      <vt:lpstr>VA_shares</vt:lpstr>
      <vt:lpstr>List of Goods &amp;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2021-09-19T00:08:51Z</dcterms:modified>
</cp:coreProperties>
</file>