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cf05\Documents\PhD\DNA_Metabarcoding\Green Crab Willapa Bay Project\PLOS ONE\"/>
    </mc:Choice>
  </mc:AlternateContent>
  <xr:revisionPtr revIDLastSave="0" documentId="13_ncr:1_{6CE0FA69-2219-4BFE-980A-932044C0DDC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l_pool" sheetId="1" r:id="rId1"/>
    <sheet name="pooling-print" sheetId="5" r:id="rId2"/>
    <sheet name="library_Q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cOqaNoqjc1ZZnXY8zVDmsPRIznA=="/>
    </ext>
  </extLst>
</workbook>
</file>

<file path=xl/calcChain.xml><?xml version="1.0" encoding="utf-8"?>
<calcChain xmlns="http://schemas.openxmlformats.org/spreadsheetml/2006/main">
  <c r="F15" i="4" l="1"/>
  <c r="F25" i="4"/>
  <c r="J17" i="1"/>
  <c r="K17" i="1" s="1"/>
  <c r="L17" i="1" s="1"/>
  <c r="E16" i="1"/>
  <c r="F16" i="1"/>
  <c r="G16" i="1" s="1"/>
  <c r="H16" i="1" s="1"/>
  <c r="J16" i="1" s="1"/>
  <c r="K16" i="1" s="1"/>
  <c r="L16" i="1" s="1"/>
  <c r="E17" i="1"/>
  <c r="F17" i="1"/>
  <c r="G17" i="1" s="1"/>
  <c r="H17" i="1" s="1"/>
  <c r="E18" i="1"/>
  <c r="F18" i="1"/>
  <c r="G18" i="1" s="1"/>
  <c r="H18" i="1" s="1"/>
  <c r="J18" i="1" s="1"/>
  <c r="K18" i="1" s="1"/>
  <c r="L18" i="1" s="1"/>
  <c r="E19" i="1"/>
  <c r="F19" i="1"/>
  <c r="G19" i="1" s="1"/>
  <c r="H19" i="1" s="1"/>
  <c r="J19" i="1" s="1"/>
  <c r="K19" i="1" s="1"/>
  <c r="L19" i="1" s="1"/>
  <c r="E20" i="1"/>
  <c r="F20" i="1"/>
  <c r="G20" i="1" s="1"/>
  <c r="H20" i="1" s="1"/>
  <c r="E21" i="1"/>
  <c r="F21" i="1"/>
  <c r="G21" i="1"/>
  <c r="H21" i="1" s="1"/>
  <c r="J21" i="1" s="1"/>
  <c r="K21" i="1" s="1"/>
  <c r="L21" i="1" s="1"/>
  <c r="E22" i="1"/>
  <c r="F22" i="1"/>
  <c r="G22" i="1"/>
  <c r="H22" i="1" s="1"/>
  <c r="J22" i="1" s="1"/>
  <c r="K22" i="1" s="1"/>
  <c r="L22" i="1" s="1"/>
  <c r="E23" i="1"/>
  <c r="F23" i="1"/>
  <c r="G23" i="1" s="1"/>
  <c r="H23" i="1" s="1"/>
  <c r="J23" i="1" s="1"/>
  <c r="K23" i="1" s="1"/>
  <c r="L23" i="1" s="1"/>
  <c r="E24" i="1"/>
  <c r="F24" i="1"/>
  <c r="G24" i="1" s="1"/>
  <c r="H24" i="1" s="1"/>
  <c r="J24" i="1" s="1"/>
  <c r="K24" i="1" s="1"/>
  <c r="L24" i="1" s="1"/>
  <c r="E25" i="1"/>
  <c r="F25" i="1"/>
  <c r="G25" i="1" s="1"/>
  <c r="H25" i="1" s="1"/>
  <c r="J25" i="1" s="1"/>
  <c r="K25" i="1" s="1"/>
  <c r="L25" i="1" s="1"/>
  <c r="E26" i="1"/>
  <c r="F26" i="1"/>
  <c r="G26" i="1" s="1"/>
  <c r="H26" i="1" s="1"/>
  <c r="J26" i="1" s="1"/>
  <c r="K26" i="1" s="1"/>
  <c r="L26" i="1" s="1"/>
  <c r="E27" i="1"/>
  <c r="F27" i="1"/>
  <c r="G27" i="1" s="1"/>
  <c r="H27" i="1" s="1"/>
  <c r="J27" i="1" s="1"/>
  <c r="K27" i="1" s="1"/>
  <c r="L27" i="1" s="1"/>
  <c r="E28" i="1"/>
  <c r="F28" i="1"/>
  <c r="G28" i="1"/>
  <c r="H28" i="1" s="1"/>
  <c r="J28" i="1" s="1"/>
  <c r="K28" i="1" s="1"/>
  <c r="L28" i="1" s="1"/>
  <c r="E29" i="1"/>
  <c r="F29" i="1"/>
  <c r="G29" i="1" s="1"/>
  <c r="H29" i="1" s="1"/>
  <c r="J29" i="1" s="1"/>
  <c r="K29" i="1" s="1"/>
  <c r="L29" i="1" s="1"/>
  <c r="E30" i="1"/>
  <c r="F30" i="1"/>
  <c r="G30" i="1"/>
  <c r="H30" i="1" s="1"/>
  <c r="J30" i="1" s="1"/>
  <c r="K30" i="1" s="1"/>
  <c r="L30" i="1" s="1"/>
  <c r="E31" i="1"/>
  <c r="F31" i="1"/>
  <c r="G31" i="1"/>
  <c r="H31" i="1" s="1"/>
  <c r="J31" i="1" s="1"/>
  <c r="K31" i="1" s="1"/>
  <c r="L31" i="1" s="1"/>
  <c r="E32" i="1"/>
  <c r="F32" i="1"/>
  <c r="G32" i="1"/>
  <c r="H32" i="1" s="1"/>
  <c r="J32" i="1" s="1"/>
  <c r="K32" i="1" s="1"/>
  <c r="L32" i="1" s="1"/>
  <c r="E33" i="1"/>
  <c r="F33" i="1"/>
  <c r="G33" i="1" s="1"/>
  <c r="H33" i="1" s="1"/>
  <c r="J33" i="1" s="1"/>
  <c r="K33" i="1" s="1"/>
  <c r="L33" i="1" s="1"/>
  <c r="E34" i="1"/>
  <c r="F34" i="1"/>
  <c r="G34" i="1"/>
  <c r="H34" i="1" s="1"/>
  <c r="J34" i="1" s="1"/>
  <c r="K34" i="1" s="1"/>
  <c r="L34" i="1" s="1"/>
  <c r="E35" i="1"/>
  <c r="F35" i="1"/>
  <c r="G35" i="1" s="1"/>
  <c r="H35" i="1" s="1"/>
  <c r="J35" i="1" s="1"/>
  <c r="K35" i="1" s="1"/>
  <c r="L35" i="1" s="1"/>
  <c r="E36" i="1"/>
  <c r="F36" i="1"/>
  <c r="G36" i="1"/>
  <c r="H36" i="1" s="1"/>
  <c r="J36" i="1" s="1"/>
  <c r="K36" i="1" s="1"/>
  <c r="L36" i="1" s="1"/>
  <c r="E37" i="1"/>
  <c r="F37" i="1"/>
  <c r="G37" i="1" s="1"/>
  <c r="H37" i="1" s="1"/>
  <c r="J37" i="1" s="1"/>
  <c r="K37" i="1" s="1"/>
  <c r="L37" i="1" s="1"/>
  <c r="E38" i="1"/>
  <c r="F38" i="1"/>
  <c r="G38" i="1"/>
  <c r="H38" i="1" s="1"/>
  <c r="J38" i="1" s="1"/>
  <c r="K38" i="1" s="1"/>
  <c r="L38" i="1" s="1"/>
  <c r="E39" i="1"/>
  <c r="F39" i="1"/>
  <c r="G39" i="1" s="1"/>
  <c r="H39" i="1" s="1"/>
  <c r="J39" i="1" s="1"/>
  <c r="K39" i="1" s="1"/>
  <c r="L39" i="1" s="1"/>
  <c r="E40" i="1"/>
  <c r="F40" i="1"/>
  <c r="G40" i="1"/>
  <c r="H40" i="1" s="1"/>
  <c r="J40" i="1" s="1"/>
  <c r="K40" i="1" s="1"/>
  <c r="L40" i="1" s="1"/>
  <c r="E41" i="1"/>
  <c r="F41" i="1"/>
  <c r="G41" i="1" s="1"/>
  <c r="H41" i="1" s="1"/>
  <c r="J41" i="1" s="1"/>
  <c r="E42" i="1"/>
  <c r="F42" i="1"/>
  <c r="G42" i="1" s="1"/>
  <c r="H42" i="1" s="1"/>
  <c r="J42" i="1" s="1"/>
  <c r="K42" i="1" s="1"/>
  <c r="L42" i="1" s="1"/>
  <c r="E43" i="1"/>
  <c r="F43" i="1"/>
  <c r="G43" i="1" s="1"/>
  <c r="H43" i="1" s="1"/>
  <c r="J43" i="1" s="1"/>
  <c r="K43" i="1" s="1"/>
  <c r="L43" i="1" s="1"/>
  <c r="E44" i="1"/>
  <c r="F44" i="1"/>
  <c r="G44" i="1"/>
  <c r="H44" i="1" s="1"/>
  <c r="J44" i="1" s="1"/>
  <c r="K44" i="1" s="1"/>
  <c r="L44" i="1" s="1"/>
  <c r="E45" i="1"/>
  <c r="F45" i="1"/>
  <c r="G45" i="1" s="1"/>
  <c r="H45" i="1" s="1"/>
  <c r="J45" i="1" s="1"/>
  <c r="E46" i="1"/>
  <c r="F46" i="1"/>
  <c r="G46" i="1" s="1"/>
  <c r="H46" i="1" s="1"/>
  <c r="J46" i="1" s="1"/>
  <c r="K46" i="1" s="1"/>
  <c r="L46" i="1" s="1"/>
  <c r="E47" i="1"/>
  <c r="F47" i="1"/>
  <c r="G47" i="1" s="1"/>
  <c r="H47" i="1" s="1"/>
  <c r="J47" i="1" s="1"/>
  <c r="K47" i="1" s="1"/>
  <c r="L47" i="1" s="1"/>
  <c r="E48" i="1"/>
  <c r="F48" i="1"/>
  <c r="G48" i="1"/>
  <c r="H48" i="1" s="1"/>
  <c r="J48" i="1" s="1"/>
  <c r="K48" i="1" s="1"/>
  <c r="L48" i="1" s="1"/>
  <c r="E49" i="1"/>
  <c r="F49" i="1"/>
  <c r="G49" i="1" s="1"/>
  <c r="H49" i="1" s="1"/>
  <c r="J49" i="1" s="1"/>
  <c r="E50" i="1"/>
  <c r="F50" i="1"/>
  <c r="G50" i="1" s="1"/>
  <c r="H50" i="1" s="1"/>
  <c r="J50" i="1" s="1"/>
  <c r="K50" i="1" s="1"/>
  <c r="L50" i="1" s="1"/>
  <c r="E51" i="1"/>
  <c r="F51" i="1"/>
  <c r="G51" i="1" s="1"/>
  <c r="H51" i="1" s="1"/>
  <c r="J51" i="1" s="1"/>
  <c r="K51" i="1" s="1"/>
  <c r="L51" i="1" s="1"/>
  <c r="E52" i="1"/>
  <c r="F52" i="1"/>
  <c r="G52" i="1" s="1"/>
  <c r="H52" i="1" s="1"/>
  <c r="J52" i="1" s="1"/>
  <c r="K52" i="1" s="1"/>
  <c r="L52" i="1" s="1"/>
  <c r="E53" i="1"/>
  <c r="F53" i="1"/>
  <c r="G53" i="1" s="1"/>
  <c r="H53" i="1" s="1"/>
  <c r="J53" i="1" s="1"/>
  <c r="E54" i="1"/>
  <c r="F54" i="1"/>
  <c r="G54" i="1" s="1"/>
  <c r="H54" i="1" s="1"/>
  <c r="J54" i="1" s="1"/>
  <c r="K54" i="1" s="1"/>
  <c r="L54" i="1" s="1"/>
  <c r="E55" i="1"/>
  <c r="F55" i="1"/>
  <c r="G55" i="1" s="1"/>
  <c r="H55" i="1" s="1"/>
  <c r="J55" i="1" s="1"/>
  <c r="K55" i="1" s="1"/>
  <c r="L55" i="1" s="1"/>
  <c r="E56" i="1"/>
  <c r="F56" i="1"/>
  <c r="G56" i="1"/>
  <c r="H56" i="1" s="1"/>
  <c r="E57" i="1"/>
  <c r="F57" i="1"/>
  <c r="G57" i="1" s="1"/>
  <c r="H57" i="1" s="1"/>
  <c r="J57" i="1" s="1"/>
  <c r="E58" i="1"/>
  <c r="F58" i="1"/>
  <c r="G58" i="1" s="1"/>
  <c r="H58" i="1" s="1"/>
  <c r="J58" i="1" s="1"/>
  <c r="K58" i="1" s="1"/>
  <c r="L58" i="1" s="1"/>
  <c r="E59" i="1"/>
  <c r="F59" i="1"/>
  <c r="G59" i="1" s="1"/>
  <c r="H59" i="1" s="1"/>
  <c r="E60" i="1"/>
  <c r="F60" i="1"/>
  <c r="G60" i="1" s="1"/>
  <c r="H60" i="1" s="1"/>
  <c r="J60" i="1" s="1"/>
  <c r="K60" i="1" s="1"/>
  <c r="L60" i="1" s="1"/>
  <c r="E61" i="1"/>
  <c r="F61" i="1"/>
  <c r="G61" i="1" s="1"/>
  <c r="H61" i="1" s="1"/>
  <c r="J61" i="1" s="1"/>
  <c r="E62" i="1"/>
  <c r="F62" i="1"/>
  <c r="G62" i="1" s="1"/>
  <c r="H62" i="1" s="1"/>
  <c r="J62" i="1" s="1"/>
  <c r="K62" i="1" s="1"/>
  <c r="L62" i="1" s="1"/>
  <c r="E63" i="1"/>
  <c r="F63" i="1"/>
  <c r="G63" i="1" s="1"/>
  <c r="H63" i="1" s="1"/>
  <c r="E64" i="1"/>
  <c r="F64" i="1"/>
  <c r="G64" i="1" s="1"/>
  <c r="H64" i="1" s="1"/>
  <c r="J64" i="1" s="1"/>
  <c r="K64" i="1" s="1"/>
  <c r="L64" i="1" s="1"/>
  <c r="E65" i="1"/>
  <c r="F65" i="1"/>
  <c r="G65" i="1" s="1"/>
  <c r="H65" i="1" s="1"/>
  <c r="J65" i="1" s="1"/>
  <c r="E66" i="1"/>
  <c r="F66" i="1"/>
  <c r="G66" i="1"/>
  <c r="H66" i="1" s="1"/>
  <c r="J66" i="1" s="1"/>
  <c r="K66" i="1" s="1"/>
  <c r="L66" i="1" s="1"/>
  <c r="E67" i="1"/>
  <c r="F67" i="1"/>
  <c r="G67" i="1" s="1"/>
  <c r="H67" i="1" s="1"/>
  <c r="J67" i="1" s="1"/>
  <c r="K67" i="1" s="1"/>
  <c r="L67" i="1" s="1"/>
  <c r="E68" i="1"/>
  <c r="F68" i="1"/>
  <c r="G68" i="1"/>
  <c r="H68" i="1" s="1"/>
  <c r="J68" i="1" s="1"/>
  <c r="K68" i="1" s="1"/>
  <c r="L68" i="1" s="1"/>
  <c r="E69" i="1"/>
  <c r="F69" i="1"/>
  <c r="G69" i="1" s="1"/>
  <c r="H69" i="1" s="1"/>
  <c r="J69" i="1" s="1"/>
  <c r="K69" i="1" s="1"/>
  <c r="L69" i="1" s="1"/>
  <c r="E70" i="1"/>
  <c r="F70" i="1"/>
  <c r="G70" i="1"/>
  <c r="H70" i="1" s="1"/>
  <c r="J70" i="1" s="1"/>
  <c r="K70" i="1" s="1"/>
  <c r="L70" i="1" s="1"/>
  <c r="E71" i="1"/>
  <c r="F71" i="1"/>
  <c r="G71" i="1" s="1"/>
  <c r="H71" i="1" s="1"/>
  <c r="J71" i="1" s="1"/>
  <c r="K71" i="1" s="1"/>
  <c r="L71" i="1" s="1"/>
  <c r="E72" i="1"/>
  <c r="F72" i="1"/>
  <c r="G72" i="1" s="1"/>
  <c r="H72" i="1" s="1"/>
  <c r="J72" i="1" s="1"/>
  <c r="K72" i="1" s="1"/>
  <c r="L72" i="1" s="1"/>
  <c r="E73" i="1"/>
  <c r="F73" i="1"/>
  <c r="G73" i="1" s="1"/>
  <c r="H73" i="1" s="1"/>
  <c r="J73" i="1" s="1"/>
  <c r="K73" i="1" s="1"/>
  <c r="L73" i="1" s="1"/>
  <c r="E74" i="1"/>
  <c r="F74" i="1"/>
  <c r="G74" i="1"/>
  <c r="H74" i="1" s="1"/>
  <c r="J74" i="1" s="1"/>
  <c r="K74" i="1" s="1"/>
  <c r="L74" i="1" s="1"/>
  <c r="E75" i="1"/>
  <c r="F75" i="1"/>
  <c r="G75" i="1" s="1"/>
  <c r="H75" i="1" s="1"/>
  <c r="J75" i="1" s="1"/>
  <c r="K75" i="1" s="1"/>
  <c r="L75" i="1" s="1"/>
  <c r="E76" i="1"/>
  <c r="F76" i="1"/>
  <c r="G76" i="1"/>
  <c r="H76" i="1" s="1"/>
  <c r="J76" i="1" s="1"/>
  <c r="K76" i="1" s="1"/>
  <c r="L76" i="1" s="1"/>
  <c r="E77" i="1"/>
  <c r="F77" i="1"/>
  <c r="G77" i="1" s="1"/>
  <c r="H77" i="1" s="1"/>
  <c r="J77" i="1" s="1"/>
  <c r="K77" i="1" s="1"/>
  <c r="L77" i="1" s="1"/>
  <c r="E78" i="1"/>
  <c r="F78" i="1"/>
  <c r="G78" i="1" s="1"/>
  <c r="H78" i="1" s="1"/>
  <c r="J78" i="1" s="1"/>
  <c r="K78" i="1" s="1"/>
  <c r="L78" i="1" s="1"/>
  <c r="I25" i="4"/>
  <c r="I17" i="4"/>
  <c r="B39" i="4"/>
  <c r="F7" i="4"/>
  <c r="I7" i="4" s="1"/>
  <c r="R8" i="4" s="1"/>
  <c r="F3" i="4"/>
  <c r="I3" i="4" s="1"/>
  <c r="E15" i="1"/>
  <c r="F15" i="1" s="1"/>
  <c r="G15" i="1" s="1"/>
  <c r="H15" i="1" s="1"/>
  <c r="J15" i="1" s="1"/>
  <c r="M61" i="1" l="1"/>
  <c r="K61" i="1"/>
  <c r="L61" i="1" s="1"/>
  <c r="M57" i="1"/>
  <c r="K57" i="1"/>
  <c r="L57" i="1" s="1"/>
  <c r="K53" i="1"/>
  <c r="L53" i="1" s="1"/>
  <c r="M53" i="1"/>
  <c r="K41" i="1"/>
  <c r="L41" i="1" s="1"/>
  <c r="M41" i="1"/>
  <c r="K65" i="1"/>
  <c r="L65" i="1" s="1"/>
  <c r="M65" i="1"/>
  <c r="K49" i="1"/>
  <c r="L49" i="1" s="1"/>
  <c r="M49" i="1"/>
  <c r="K45" i="1"/>
  <c r="L45" i="1" s="1"/>
  <c r="M45" i="1"/>
  <c r="J59" i="1"/>
  <c r="K59" i="1" s="1"/>
  <c r="L59" i="1" s="1"/>
  <c r="J56" i="1"/>
  <c r="K56" i="1" s="1"/>
  <c r="L56" i="1" s="1"/>
  <c r="M62" i="1"/>
  <c r="M50" i="1"/>
  <c r="M48" i="1"/>
  <c r="M42" i="1"/>
  <c r="M40" i="1"/>
  <c r="M38" i="1"/>
  <c r="M64" i="1"/>
  <c r="M58" i="1"/>
  <c r="M55" i="1"/>
  <c r="M54" i="1"/>
  <c r="J20" i="1"/>
  <c r="K20" i="1" s="1"/>
  <c r="L20" i="1" s="1"/>
  <c r="J63" i="1"/>
  <c r="K63" i="1" s="1"/>
  <c r="L63" i="1" s="1"/>
  <c r="M47" i="1"/>
  <c r="M60" i="1"/>
  <c r="M52" i="1"/>
  <c r="M44" i="1"/>
  <c r="M51" i="1"/>
  <c r="M43" i="1"/>
  <c r="M39" i="1"/>
  <c r="M46" i="1"/>
  <c r="M77" i="1"/>
  <c r="M76" i="1"/>
  <c r="M75" i="1"/>
  <c r="M72" i="1"/>
  <c r="M74" i="1"/>
  <c r="M73" i="1"/>
  <c r="M69" i="1"/>
  <c r="M71" i="1"/>
  <c r="M70" i="1"/>
  <c r="M66" i="1"/>
  <c r="M78" i="1"/>
  <c r="M68" i="1"/>
  <c r="M67" i="1"/>
  <c r="M35" i="1"/>
  <c r="M31" i="1"/>
  <c r="M27" i="1"/>
  <c r="M34" i="1"/>
  <c r="M30" i="1"/>
  <c r="M26" i="1"/>
  <c r="M37" i="1"/>
  <c r="M33" i="1"/>
  <c r="M29" i="1"/>
  <c r="M25" i="1"/>
  <c r="M36" i="1"/>
  <c r="M32" i="1"/>
  <c r="M28" i="1"/>
  <c r="M24" i="1"/>
  <c r="M21" i="1"/>
  <c r="M19" i="1"/>
  <c r="K15" i="1"/>
  <c r="L15" i="1" s="1"/>
  <c r="M15" i="1"/>
  <c r="M22" i="1"/>
  <c r="M16" i="1"/>
  <c r="M23" i="1"/>
  <c r="M17" i="1"/>
  <c r="M18" i="1"/>
  <c r="R4" i="4"/>
  <c r="R3" i="4"/>
  <c r="R26" i="4"/>
  <c r="R25" i="4"/>
  <c r="R7" i="4"/>
  <c r="U7" i="4" s="1"/>
  <c r="W7" i="4" s="1"/>
  <c r="F39" i="4"/>
  <c r="M56" i="1" l="1"/>
  <c r="D11" i="1"/>
  <c r="D12" i="1" s="1"/>
  <c r="N12" i="1"/>
  <c r="M20" i="1"/>
  <c r="N13" i="1"/>
  <c r="M59" i="1"/>
  <c r="M63" i="1"/>
  <c r="U25" i="4"/>
  <c r="W25" i="4" s="1"/>
  <c r="O12" i="1"/>
  <c r="G11" i="1"/>
  <c r="G12" i="1" s="1"/>
  <c r="O13" i="1"/>
  <c r="U3" i="4"/>
  <c r="W3" i="4" s="1"/>
  <c r="J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ID#AAAAlrmeJbU
tc={F9780AD8-F161-4A23-ADBA-AF361AEFA080}    (2022-12-12 02:43:25)
[Threaded comment]
Your version of Excel allows you to read this threaded comment; however, any edits to it will get removed if the file is opened in a newer version of Excel. Learn more: https://go.microsoft.com/fwlink/?linkid=870924
Comment:
    really only need ~500 for COI
Reply:
    don't make less than 500uL.</t>
        </r>
      </text>
    </comment>
    <comment ref="J2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ID#AAAAlrmeJbE
tc={5DCAEB85-5300-4077-A24C-721C1042878F}    (2022-12-12 02:43:25)
[Threaded comment]
Your version of Excel allows you to read this threaded comment; however, any edits to it will get removed if the file is opened in a newer version of Excel. Learn more: https://go.microsoft.com/fwlink/?linkid=870924
Comment:
    leave at 10</t>
        </r>
      </text>
    </comment>
    <comment ref="E14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ID#AAAAlrmeJbg
tc={FF76234C-D348-44F3-AC42-82FD6C50A599}    (2022-12-12 02:43:25)
[Threaded comment]
Your version of Excel allows you to read this threaded comment; however, any edits to it will get removed if the file is opened in a newer version of Excel. Learn more: https://go.microsoft.com/fwlink/?linkid=870924
Comment:
    PCR1 length: fragment length + ~117bp</t>
        </r>
      </text>
    </comment>
    <comment ref="K14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ID#AAAAlrmeJbA
tc={B88DD89A-E82C-4644-9602-B3A5B9788150}    (2022-12-12 02:43:25)
[Threaded comment]
Your version of Excel allows you to read this threaded comment; however, any edits to it will get removed if the file is opened in a newer version of Excel. Learn more: https://go.microsoft.com/fwlink/?linkid=870924
Comment:
    for every sample that needed the max amt added, I estimated the actual total vol available for that sample from the PCR2 clean sample tubes.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9FRxTNMxrj1N9o5n9C929eQC//A=="/>
    </ext>
  </extLst>
</comments>
</file>

<file path=xl/sharedStrings.xml><?xml version="1.0" encoding="utf-8"?>
<sst xmlns="http://schemas.openxmlformats.org/spreadsheetml/2006/main" count="275" uniqueCount="144">
  <si>
    <t>1. Modify the following values as needed:</t>
  </si>
  <si>
    <t>Final volume desired</t>
  </si>
  <si>
    <t xml:space="preserve">ul </t>
  </si>
  <si>
    <t>2. Input the concentration of the library preparation (in ng/uL) in column B.</t>
  </si>
  <si>
    <t>Final conc. desired of pool</t>
  </si>
  <si>
    <t>nM</t>
  </si>
  <si>
    <t>3. Input the average size of the library preparation in base pairs in Column C (do not include length of index adapters)</t>
  </si>
  <si>
    <t>Number of samples</t>
  </si>
  <si>
    <t>4. Hit the tab key 1 time and the following will be displayed automatically:</t>
  </si>
  <si>
    <t>Length of indexing primer</t>
  </si>
  <si>
    <t xml:space="preserve">bp </t>
  </si>
  <si>
    <t>Calculated molecular weight of the library based on average fragment size.</t>
  </si>
  <si>
    <t>BF3</t>
  </si>
  <si>
    <t>nM conversion of library concentration.</t>
  </si>
  <si>
    <t>Actual concentration</t>
  </si>
  <si>
    <t>Amount of samples that must be added to pool.</t>
  </si>
  <si>
    <t>Avg lib size (bp)</t>
  </si>
  <si>
    <t>Leray</t>
  </si>
  <si>
    <t>Total expected volume from pooled samples.</t>
  </si>
  <si>
    <t>Volume of water that must be added to pooled samples to reach the desired final volume.</t>
  </si>
  <si>
    <t>LerayXT</t>
  </si>
  <si>
    <t>5. Pay attention to the cells highlighted in green- they provide the quantities of samples and water you need to reach your desired volume</t>
  </si>
  <si>
    <t>pipetting volumes -- try to keep higher! &gt; 1uL</t>
  </si>
  <si>
    <t>Total Sample Volume:</t>
  </si>
  <si>
    <t>&lt;-- actual sample vol</t>
  </si>
  <si>
    <t>calculated</t>
  </si>
  <si>
    <t>adjusted</t>
  </si>
  <si>
    <t>Add water volume:</t>
  </si>
  <si>
    <t>min</t>
  </si>
  <si>
    <t>max</t>
  </si>
  <si>
    <t>Sample</t>
  </si>
  <si>
    <t>Marker</t>
  </si>
  <si>
    <t>Adjusted Library concentration after PCR2 / bead clean (ng/uL)</t>
  </si>
  <si>
    <t>Average Base Pair Length</t>
  </si>
  <si>
    <t>MW calculation</t>
  </si>
  <si>
    <t>Library Concentration (nM)</t>
  </si>
  <si>
    <t>Normal amount of sample to add to pool (uL)</t>
  </si>
  <si>
    <t>"Fudge factor"</t>
  </si>
  <si>
    <t>Calculated Amount to pool (uL)</t>
  </si>
  <si>
    <t>Actual Amount to pool (uL)</t>
  </si>
  <si>
    <t>Actual ng DNA added to pool</t>
  </si>
  <si>
    <t>ng DNA from calculated amt</t>
  </si>
  <si>
    <t>Notes</t>
  </si>
  <si>
    <t>uL H2O</t>
  </si>
  <si>
    <t>uL</t>
  </si>
  <si>
    <t>Qubit</t>
  </si>
  <si>
    <t>Date</t>
  </si>
  <si>
    <t>uL sample</t>
  </si>
  <si>
    <t>ug/mL</t>
  </si>
  <si>
    <t>ng/uL</t>
  </si>
  <si>
    <t>Dilution</t>
  </si>
  <si>
    <t>back-calculate….</t>
  </si>
  <si>
    <t>x</t>
  </si>
  <si>
    <t>"="</t>
  </si>
  <si>
    <t>--------</t>
  </si>
  <si>
    <t>uL Library</t>
  </si>
  <si>
    <t>Quant-it</t>
  </si>
  <si>
    <t>peak bp</t>
  </si>
  <si>
    <t>Diluted Library</t>
  </si>
  <si>
    <t>pM</t>
  </si>
  <si>
    <t>phiX</t>
  </si>
  <si>
    <t>uL phiX</t>
  </si>
  <si>
    <t>Tapestation 12/13/2022</t>
  </si>
  <si>
    <t>x 10^6</t>
  </si>
  <si>
    <t>`=</t>
  </si>
  <si>
    <t>660g/mol x</t>
  </si>
  <si>
    <t>613bp</t>
  </si>
  <si>
    <t>Sample IDs</t>
  </si>
  <si>
    <t>A</t>
  </si>
  <si>
    <t>B</t>
  </si>
  <si>
    <t>C</t>
  </si>
  <si>
    <t>D</t>
  </si>
  <si>
    <t>E</t>
  </si>
  <si>
    <t>F</t>
  </si>
  <si>
    <t>G</t>
  </si>
  <si>
    <t>H</t>
  </si>
  <si>
    <t>Pool Volume</t>
  </si>
  <si>
    <t>Bioanalyzer</t>
  </si>
  <si>
    <t>PCR 2 Plate</t>
  </si>
  <si>
    <t>1-a</t>
  </si>
  <si>
    <t>1-b</t>
  </si>
  <si>
    <t>1-c</t>
  </si>
  <si>
    <t>Positive Control</t>
  </si>
  <si>
    <t>2-a</t>
  </si>
  <si>
    <t>2-b</t>
  </si>
  <si>
    <t>2-c</t>
  </si>
  <si>
    <t>3-a</t>
  </si>
  <si>
    <t>3-b</t>
  </si>
  <si>
    <t>3-c</t>
  </si>
  <si>
    <t>4-a</t>
  </si>
  <si>
    <t>4-b</t>
  </si>
  <si>
    <t>4-c</t>
  </si>
  <si>
    <t>5-a</t>
  </si>
  <si>
    <t>5-b</t>
  </si>
  <si>
    <t>5-c</t>
  </si>
  <si>
    <t>6-a</t>
  </si>
  <si>
    <t>6-b</t>
  </si>
  <si>
    <t>6-c</t>
  </si>
  <si>
    <t>7-a</t>
  </si>
  <si>
    <t>7-b</t>
  </si>
  <si>
    <t>7-c</t>
  </si>
  <si>
    <t>8-a</t>
  </si>
  <si>
    <t>8-b</t>
  </si>
  <si>
    <t>8-c</t>
  </si>
  <si>
    <t>10-a</t>
  </si>
  <si>
    <t>10-b</t>
  </si>
  <si>
    <t>10-c</t>
  </si>
  <si>
    <t>12-a</t>
  </si>
  <si>
    <t>12-b</t>
  </si>
  <si>
    <t>12-c</t>
  </si>
  <si>
    <t>13-a</t>
  </si>
  <si>
    <t>13-b</t>
  </si>
  <si>
    <t>13-c</t>
  </si>
  <si>
    <t>14-a</t>
  </si>
  <si>
    <t>14-b</t>
  </si>
  <si>
    <t>14-c</t>
  </si>
  <si>
    <t>15-a</t>
  </si>
  <si>
    <t>15-b</t>
  </si>
  <si>
    <t>15-c</t>
  </si>
  <si>
    <t>16-a</t>
  </si>
  <si>
    <t>16-b</t>
  </si>
  <si>
    <t>16-c</t>
  </si>
  <si>
    <t>17-a</t>
  </si>
  <si>
    <t>17-b</t>
  </si>
  <si>
    <t>17-c</t>
  </si>
  <si>
    <t>18-a</t>
  </si>
  <si>
    <t>18-b</t>
  </si>
  <si>
    <t>18-c</t>
  </si>
  <si>
    <t>19-a</t>
  </si>
  <si>
    <t>19-b</t>
  </si>
  <si>
    <t>19-c</t>
  </si>
  <si>
    <t>20-a</t>
  </si>
  <si>
    <t>20-b</t>
  </si>
  <si>
    <t>20-c</t>
  </si>
  <si>
    <t>21-a</t>
  </si>
  <si>
    <t>21-b</t>
  </si>
  <si>
    <t>21-c</t>
  </si>
  <si>
    <t>22-a</t>
  </si>
  <si>
    <t>22-b</t>
  </si>
  <si>
    <t>22-c</t>
  </si>
  <si>
    <t>23-a</t>
  </si>
  <si>
    <t>23-b</t>
  </si>
  <si>
    <t>23-c</t>
  </si>
  <si>
    <t>PCR 2 Plate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</si>
</sst>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scheme val="minor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b/>
      <i/>
      <sz val="10"/>
      <color theme="1"/>
      <name val="Arial"/>
    </font>
    <font>
      <b/>
      <sz val="10"/>
      <color theme="1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sz val="11"/>
      <color theme="1"/>
      <name val="Calibri"/>
    </font>
    <font>
      <b/>
      <sz val="10"/>
      <color rgb="FF000000"/>
      <name val="Arial"/>
    </font>
    <font>
      <b/>
      <sz val="11"/>
      <color rgb="FF000000"/>
      <name val="Calibri"/>
    </font>
    <font>
      <sz val="11"/>
      <name val="Calibri"/>
    </font>
    <font>
      <b/>
      <sz val="10"/>
      <color rgb="FFBFBFBF"/>
      <name val="Arial"/>
    </font>
    <font>
      <sz val="10"/>
      <color rgb="FFBFBFBF"/>
      <name val="Arial"/>
    </font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  <scheme val="minor"/>
    </font>
    <font>
      <sz val="16"/>
      <color rgb="FF000000"/>
      <name val="Arial"/>
    </font>
    <font>
      <b/>
      <sz val="14"/>
      <color theme="1"/>
      <name val="Calibri"/>
    </font>
    <font>
      <b/>
      <sz val="11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16"/>
      <color rgb="FF000000"/>
      <name val="Arial"/>
      <family val="2"/>
    </font>
    <font>
      <sz val="11"/>
      <name val="Calibri"/>
      <scheme val="minor"/>
    </font>
    <font>
      <sz val="11"/>
      <name val="Arial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CCCCFF"/>
        <bgColor rgb="FFCCCCFF"/>
      </patternFill>
    </fill>
    <fill>
      <patternFill patternType="solid">
        <fgColor rgb="FFFABF8F"/>
        <bgColor rgb="FFFABF8F"/>
      </patternFill>
    </fill>
    <fill>
      <patternFill patternType="solid">
        <fgColor rgb="FF92D050"/>
        <bgColor rgb="FF92D050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3" borderId="2" xfId="0" applyFont="1" applyFill="1" applyBorder="1"/>
    <xf numFmtId="2" fontId="3" fillId="0" borderId="0" xfId="0" applyNumberFormat="1" applyFont="1"/>
    <xf numFmtId="2" fontId="9" fillId="0" borderId="0" xfId="0" applyNumberFormat="1" applyFont="1"/>
    <xf numFmtId="0" fontId="5" fillId="4" borderId="2" xfId="0" applyFont="1" applyFill="1" applyBorder="1"/>
    <xf numFmtId="0" fontId="9" fillId="5" borderId="2" xfId="0" applyFont="1" applyFill="1" applyBorder="1"/>
    <xf numFmtId="2" fontId="2" fillId="6" borderId="2" xfId="0" applyNumberFormat="1" applyFont="1" applyFill="1" applyBorder="1"/>
    <xf numFmtId="2" fontId="2" fillId="7" borderId="2" xfId="0" applyNumberFormat="1" applyFont="1" applyFill="1" applyBorder="1"/>
    <xf numFmtId="0" fontId="1" fillId="0" borderId="6" xfId="0" applyFont="1" applyBorder="1"/>
    <xf numFmtId="2" fontId="1" fillId="0" borderId="7" xfId="0" applyNumberFormat="1" applyFont="1" applyBorder="1"/>
    <xf numFmtId="0" fontId="1" fillId="0" borderId="8" xfId="0" applyFont="1" applyBorder="1"/>
    <xf numFmtId="2" fontId="1" fillId="0" borderId="9" xfId="0" applyNumberFormat="1" applyFont="1" applyBorder="1"/>
    <xf numFmtId="0" fontId="5" fillId="0" borderId="0" xfId="0" applyFont="1" applyAlignment="1">
      <alignment wrapText="1"/>
    </xf>
    <xf numFmtId="0" fontId="9" fillId="0" borderId="10" xfId="0" applyFont="1" applyBorder="1"/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1" fillId="0" borderId="0" xfId="0" applyNumberFormat="1" applyFont="1"/>
    <xf numFmtId="2" fontId="1" fillId="7" borderId="1" xfId="0" applyNumberFormat="1" applyFont="1" applyFill="1" applyBorder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7" fillId="0" borderId="12" xfId="0" applyFont="1" applyBorder="1"/>
    <xf numFmtId="0" fontId="8" fillId="8" borderId="1" xfId="0" applyFont="1" applyFill="1" applyBorder="1"/>
    <xf numFmtId="22" fontId="8" fillId="0" borderId="0" xfId="0" applyNumberFormat="1" applyFont="1"/>
    <xf numFmtId="0" fontId="8" fillId="0" borderId="13" xfId="0" applyFont="1" applyBorder="1"/>
    <xf numFmtId="0" fontId="8" fillId="0" borderId="14" xfId="0" applyFont="1" applyBorder="1"/>
    <xf numFmtId="2" fontId="8" fillId="8" borderId="1" xfId="0" applyNumberFormat="1" applyFont="1" applyFill="1" applyBorder="1"/>
    <xf numFmtId="0" fontId="8" fillId="3" borderId="1" xfId="0" applyFont="1" applyFill="1" applyBorder="1"/>
    <xf numFmtId="0" fontId="8" fillId="0" borderId="0" xfId="0" quotePrefix="1" applyFont="1"/>
    <xf numFmtId="2" fontId="8" fillId="0" borderId="6" xfId="0" applyNumberFormat="1" applyFont="1" applyBorder="1"/>
    <xf numFmtId="0" fontId="8" fillId="0" borderId="7" xfId="0" applyFont="1" applyBorder="1"/>
    <xf numFmtId="0" fontId="8" fillId="8" borderId="11" xfId="0" applyFont="1" applyFill="1" applyBorder="1"/>
    <xf numFmtId="2" fontId="8" fillId="0" borderId="8" xfId="0" applyNumberFormat="1" applyFont="1" applyBorder="1"/>
    <xf numFmtId="0" fontId="8" fillId="0" borderId="9" xfId="0" applyFont="1" applyBorder="1"/>
    <xf numFmtId="0" fontId="16" fillId="9" borderId="15" xfId="0" applyFont="1" applyFill="1" applyBorder="1"/>
    <xf numFmtId="14" fontId="8" fillId="0" borderId="0" xfId="0" applyNumberFormat="1" applyFont="1"/>
    <xf numFmtId="0" fontId="8" fillId="0" borderId="16" xfId="0" applyFont="1" applyBorder="1"/>
    <xf numFmtId="0" fontId="8" fillId="0" borderId="17" xfId="0" applyFont="1" applyBorder="1"/>
    <xf numFmtId="2" fontId="8" fillId="8" borderId="18" xfId="0" applyNumberFormat="1" applyFont="1" applyFill="1" applyBorder="1"/>
    <xf numFmtId="0" fontId="8" fillId="8" borderId="18" xfId="0" applyFont="1" applyFill="1" applyBorder="1"/>
    <xf numFmtId="0" fontId="8" fillId="3" borderId="18" xfId="0" applyFont="1" applyFill="1" applyBorder="1"/>
    <xf numFmtId="0" fontId="16" fillId="0" borderId="15" xfId="0" applyFont="1" applyBorder="1"/>
    <xf numFmtId="0" fontId="16" fillId="9" borderId="19" xfId="0" applyFont="1" applyFill="1" applyBorder="1"/>
    <xf numFmtId="49" fontId="16" fillId="9" borderId="15" xfId="0" applyNumberFormat="1" applyFont="1" applyFill="1" applyBorder="1"/>
    <xf numFmtId="2" fontId="16" fillId="10" borderId="15" xfId="0" applyNumberFormat="1" applyFont="1" applyFill="1" applyBorder="1"/>
    <xf numFmtId="0" fontId="16" fillId="9" borderId="20" xfId="0" applyFont="1" applyFill="1" applyBorder="1"/>
    <xf numFmtId="0" fontId="18" fillId="0" borderId="0" xfId="0" applyFont="1"/>
    <xf numFmtId="0" fontId="1" fillId="0" borderId="22" xfId="0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4" borderId="21" xfId="0" applyFont="1" applyFill="1" applyBorder="1" applyAlignment="1">
      <alignment wrapText="1"/>
    </xf>
    <xf numFmtId="0" fontId="3" fillId="0" borderId="21" xfId="0" applyFont="1" applyBorder="1"/>
    <xf numFmtId="0" fontId="21" fillId="0" borderId="21" xfId="0" applyFont="1" applyBorder="1"/>
    <xf numFmtId="0" fontId="1" fillId="0" borderId="23" xfId="0" applyFont="1" applyBorder="1" applyAlignment="1">
      <alignment horizontal="right" wrapText="1"/>
    </xf>
    <xf numFmtId="0" fontId="20" fillId="0" borderId="21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20" fillId="0" borderId="21" xfId="0" applyFont="1" applyBorder="1"/>
    <xf numFmtId="0" fontId="20" fillId="4" borderId="21" xfId="0" applyFont="1" applyFill="1" applyBorder="1" applyAlignment="1">
      <alignment wrapText="1"/>
    </xf>
    <xf numFmtId="0" fontId="20" fillId="11" borderId="21" xfId="0" applyFont="1" applyFill="1" applyBorder="1" applyAlignment="1">
      <alignment wrapText="1"/>
    </xf>
    <xf numFmtId="0" fontId="21" fillId="11" borderId="21" xfId="0" applyFont="1" applyFill="1" applyBorder="1"/>
    <xf numFmtId="0" fontId="0" fillId="0" borderId="18" xfId="0" applyBorder="1"/>
    <xf numFmtId="0" fontId="22" fillId="0" borderId="0" xfId="0" applyFont="1"/>
    <xf numFmtId="0" fontId="25" fillId="0" borderId="12" xfId="0" applyFont="1" applyBorder="1"/>
    <xf numFmtId="14" fontId="0" fillId="0" borderId="0" xfId="0" applyNumberFormat="1"/>
    <xf numFmtId="0" fontId="2" fillId="0" borderId="0" xfId="0" applyFont="1"/>
    <xf numFmtId="0" fontId="0" fillId="0" borderId="0" xfId="0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2" fillId="6" borderId="3" xfId="0" applyNumberFormat="1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2" fontId="2" fillId="7" borderId="3" xfId="0" applyNumberFormat="1" applyFont="1" applyFill="1" applyBorder="1" applyAlignment="1">
      <alignment horizontal="center"/>
    </xf>
    <xf numFmtId="0" fontId="26" fillId="0" borderId="18" xfId="0" applyFont="1" applyFill="1" applyBorder="1"/>
    <xf numFmtId="0" fontId="27" fillId="0" borderId="18" xfId="0" applyFont="1" applyFill="1" applyBorder="1"/>
    <xf numFmtId="0" fontId="28" fillId="0" borderId="18" xfId="0" applyFont="1" applyFill="1" applyBorder="1"/>
    <xf numFmtId="0" fontId="8" fillId="0" borderId="21" xfId="0" applyFont="1" applyFill="1" applyBorder="1" applyAlignment="1">
      <alignment wrapText="1"/>
    </xf>
    <xf numFmtId="0" fontId="19" fillId="0" borderId="21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vertical="center" wrapText="1"/>
    </xf>
    <xf numFmtId="0" fontId="23" fillId="0" borderId="21" xfId="0" applyFont="1" applyFill="1" applyBorder="1"/>
    <xf numFmtId="0" fontId="23" fillId="0" borderId="21" xfId="0" applyFont="1" applyFill="1" applyBorder="1" applyAlignment="1">
      <alignment wrapText="1"/>
    </xf>
    <xf numFmtId="0" fontId="24" fillId="0" borderId="21" xfId="0" applyFont="1" applyFill="1" applyBorder="1" applyAlignment="1">
      <alignment wrapText="1"/>
    </xf>
    <xf numFmtId="0" fontId="22" fillId="0" borderId="21" xfId="0" applyFont="1" applyFill="1" applyBorder="1"/>
    <xf numFmtId="0" fontId="14" fillId="0" borderId="21" xfId="0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1428750</xdr:colOff>
      <xdr:row>8</xdr:row>
      <xdr:rowOff>0</xdr:rowOff>
    </xdr:from>
    <xdr:ext cx="3857625" cy="8001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9"/>
  <sheetViews>
    <sheetView workbookViewId="0">
      <selection activeCell="H18" sqref="H18"/>
    </sheetView>
  </sheetViews>
  <sheetFormatPr defaultColWidth="14.44140625" defaultRowHeight="15" customHeight="1" x14ac:dyDescent="0.3"/>
  <cols>
    <col min="1" max="1" width="13.88671875" customWidth="1"/>
    <col min="2" max="2" width="14.44140625" customWidth="1"/>
    <col min="3" max="3" width="8.44140625" customWidth="1"/>
    <col min="4" max="4" width="17.5546875" customWidth="1"/>
    <col min="5" max="5" width="14.21875" customWidth="1"/>
    <col min="6" max="6" width="14.44140625" customWidth="1"/>
    <col min="7" max="7" width="19.109375" customWidth="1"/>
    <col min="8" max="8" width="22.44140625" customWidth="1"/>
    <col min="9" max="9" width="27" customWidth="1"/>
    <col min="10" max="12" width="14.44140625" customWidth="1"/>
    <col min="13" max="13" width="11.77734375" customWidth="1"/>
    <col min="14" max="15" width="14.44140625" customWidth="1"/>
  </cols>
  <sheetData>
    <row r="1" spans="1:26" ht="15" customHeight="1" x14ac:dyDescent="0.3">
      <c r="A1" s="1"/>
      <c r="B1" s="2" t="s">
        <v>0</v>
      </c>
      <c r="C1" s="3"/>
      <c r="D1" s="3"/>
      <c r="E1" s="3"/>
      <c r="F1" s="3"/>
      <c r="G1" s="3"/>
      <c r="H1" s="3"/>
      <c r="I1" s="4" t="s">
        <v>1</v>
      </c>
      <c r="J1" s="5">
        <v>600</v>
      </c>
      <c r="K1" s="6" t="s">
        <v>2</v>
      </c>
      <c r="L1" s="7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3">
      <c r="A2" s="6"/>
      <c r="B2" s="74" t="s">
        <v>3</v>
      </c>
      <c r="C2" s="75"/>
      <c r="D2" s="75"/>
      <c r="E2" s="75"/>
      <c r="F2" s="75"/>
      <c r="G2" s="3"/>
      <c r="H2" s="3"/>
      <c r="I2" s="4" t="s">
        <v>4</v>
      </c>
      <c r="J2" s="5">
        <v>10</v>
      </c>
      <c r="K2" s="6" t="s">
        <v>5</v>
      </c>
      <c r="L2" s="8"/>
      <c r="M2" s="3"/>
      <c r="N2" s="3"/>
      <c r="O2" s="8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3">
      <c r="A3" s="6"/>
      <c r="B3" s="9" t="s">
        <v>6</v>
      </c>
      <c r="C3" s="3"/>
      <c r="D3" s="3"/>
      <c r="E3" s="3"/>
      <c r="F3" s="3"/>
      <c r="G3" s="3"/>
      <c r="H3" s="3"/>
      <c r="I3" s="4" t="s">
        <v>7</v>
      </c>
      <c r="J3" s="5">
        <v>64</v>
      </c>
      <c r="K3" s="6"/>
      <c r="L3" s="8"/>
      <c r="M3" s="3"/>
      <c r="N3" s="3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3">
      <c r="A4" s="6"/>
      <c r="B4" s="2" t="s">
        <v>8</v>
      </c>
      <c r="C4" s="3"/>
      <c r="D4" s="3"/>
      <c r="E4" s="3"/>
      <c r="F4" s="3"/>
      <c r="G4" s="3"/>
      <c r="H4" s="3"/>
      <c r="I4" s="4" t="s">
        <v>9</v>
      </c>
      <c r="J4" s="5">
        <v>113</v>
      </c>
      <c r="K4" s="6" t="s">
        <v>10</v>
      </c>
      <c r="L4" s="10"/>
      <c r="M4" s="10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3">
      <c r="A5" s="6"/>
      <c r="B5" s="3"/>
      <c r="C5" s="2" t="s">
        <v>11</v>
      </c>
      <c r="D5" s="3"/>
      <c r="E5" s="3"/>
      <c r="F5" s="3"/>
      <c r="G5" s="3"/>
      <c r="H5" s="3"/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3">
      <c r="A6" s="11" t="s">
        <v>12</v>
      </c>
      <c r="B6" s="3"/>
      <c r="C6" s="2" t="s">
        <v>13</v>
      </c>
      <c r="D6" s="3"/>
      <c r="E6" s="3"/>
      <c r="F6" s="3"/>
      <c r="G6" s="3"/>
      <c r="H6" s="12"/>
      <c r="I6" s="7" t="s">
        <v>14</v>
      </c>
      <c r="J6" s="13">
        <f>((SUM(L15:L71)/SUM(G11:G12))/(660*J7))*1000000</f>
        <v>7.9201839402427607</v>
      </c>
      <c r="K6" s="6" t="s">
        <v>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3">
      <c r="A7" s="3">
        <v>418</v>
      </c>
      <c r="B7" s="3"/>
      <c r="C7" s="2" t="s">
        <v>15</v>
      </c>
      <c r="D7" s="3"/>
      <c r="E7" s="3"/>
      <c r="F7" s="3"/>
      <c r="G7" s="3"/>
      <c r="H7" s="3"/>
      <c r="I7" s="7" t="s">
        <v>16</v>
      </c>
      <c r="J7" s="13">
        <v>595</v>
      </c>
      <c r="K7" s="10" t="s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3">
      <c r="A8" s="14" t="s">
        <v>17</v>
      </c>
      <c r="B8" s="3"/>
      <c r="C8" s="2" t="s">
        <v>18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3">
        <v>313</v>
      </c>
      <c r="B9" s="3"/>
      <c r="C9" s="2" t="s">
        <v>19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15" t="s">
        <v>20</v>
      </c>
      <c r="B10" s="2" t="s">
        <v>21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76" t="s">
        <v>22</v>
      </c>
      <c r="N10" s="75"/>
      <c r="O10" s="7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3">
        <v>313</v>
      </c>
      <c r="B11" s="77" t="s">
        <v>23</v>
      </c>
      <c r="C11" s="75"/>
      <c r="D11" s="78">
        <f>IF(ISERROR(SUM(J15:J71)),"Please make sure you enter all values correctly",SUM(J15:J71))</f>
        <v>476.81303896514311</v>
      </c>
      <c r="E11" s="79"/>
      <c r="F11" s="80"/>
      <c r="G11" s="16">
        <f>IF(ISERROR(SUM(K15:K71)),"Please make sure you enter all values correctly",SUM(K15:K71))</f>
        <v>453.05999999999995</v>
      </c>
      <c r="H11" s="6" t="s">
        <v>24</v>
      </c>
      <c r="I11" s="1"/>
      <c r="J11" s="3"/>
      <c r="K11" s="3"/>
      <c r="L11" s="3"/>
      <c r="M11" s="3"/>
      <c r="N11" s="8" t="s">
        <v>25</v>
      </c>
      <c r="O11" s="8" t="s">
        <v>26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3"/>
      <c r="B12" s="77" t="s">
        <v>27</v>
      </c>
      <c r="C12" s="75"/>
      <c r="D12" s="81">
        <f>IF(D11="Please make sure you enter all values correctly","",IF(D11&lt;J1,J1-D11,"You need to concentrate your samples"))</f>
        <v>123.18696103485689</v>
      </c>
      <c r="E12" s="79"/>
      <c r="F12" s="80"/>
      <c r="G12" s="17">
        <f>IF(G11="Please make sure you enter all values correctly","",IF(G11&lt;J1,J1-G11,"You need to concentrate your samples"))</f>
        <v>146.94000000000005</v>
      </c>
      <c r="H12" s="1"/>
      <c r="I12" s="1"/>
      <c r="J12" s="3"/>
      <c r="K12" s="3"/>
      <c r="L12" s="3"/>
      <c r="M12" s="18" t="s">
        <v>28</v>
      </c>
      <c r="N12" s="19">
        <f>MIN(J15:J71)</f>
        <v>0.77116252328830937</v>
      </c>
      <c r="O12" s="19">
        <f>MIN(K15:K71)</f>
        <v>0.77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3"/>
      <c r="B13" s="3"/>
      <c r="C13" s="3"/>
      <c r="D13" s="3"/>
      <c r="E13" s="3"/>
      <c r="F13" s="3"/>
      <c r="G13" s="12"/>
      <c r="H13" s="3"/>
      <c r="I13" s="3"/>
      <c r="J13" s="3"/>
      <c r="K13" s="3"/>
      <c r="L13" s="3"/>
      <c r="M13" s="20" t="s">
        <v>29</v>
      </c>
      <c r="N13" s="21">
        <f>MAX(J15:J71)</f>
        <v>39.187832840236688</v>
      </c>
      <c r="O13" s="21">
        <f>MAX(K15:K71)</f>
        <v>24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6" t="s">
        <v>78</v>
      </c>
      <c r="B14" s="22" t="s">
        <v>30</v>
      </c>
      <c r="C14" s="23" t="s">
        <v>31</v>
      </c>
      <c r="D14" s="24" t="s">
        <v>32</v>
      </c>
      <c r="E14" s="24" t="s">
        <v>33</v>
      </c>
      <c r="F14" s="24" t="s">
        <v>34</v>
      </c>
      <c r="G14" s="24" t="s">
        <v>35</v>
      </c>
      <c r="H14" s="24" t="s">
        <v>36</v>
      </c>
      <c r="I14" s="22" t="s">
        <v>37</v>
      </c>
      <c r="J14" s="22" t="s">
        <v>38</v>
      </c>
      <c r="K14" s="22" t="s">
        <v>39</v>
      </c>
      <c r="L14" s="25" t="s">
        <v>40</v>
      </c>
      <c r="M14" s="26" t="s">
        <v>41</v>
      </c>
      <c r="N14" s="22" t="s">
        <v>42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59">
        <v>1</v>
      </c>
      <c r="B15" s="60" t="s">
        <v>79</v>
      </c>
      <c r="C15" s="61" t="s">
        <v>12</v>
      </c>
      <c r="D15" s="58">
        <v>3.5630000000000002</v>
      </c>
      <c r="E15" s="1">
        <f t="shared" ref="E15" si="0">A$7+117</f>
        <v>535</v>
      </c>
      <c r="F15" s="1">
        <f t="shared" ref="F15" si="1">IF(B15&lt;&gt;"",(E15*660)+$J$4,"")</f>
        <v>353213</v>
      </c>
      <c r="G15" s="27">
        <f t="shared" ref="G15" si="2">IF(B15&lt;&gt;"",D15/F15*1000000,"")</f>
        <v>10.087397689213024</v>
      </c>
      <c r="H15" s="27">
        <f t="shared" ref="H15" si="3">IF(B15&lt;&gt;"",($J$1*$J$2)/($J$3*G15),"")</f>
        <v>9.2937745579567785</v>
      </c>
      <c r="I15" s="1">
        <v>1</v>
      </c>
      <c r="J15" s="28">
        <f t="shared" ref="J15" si="4">H15*I15</f>
        <v>9.2937745579567785</v>
      </c>
      <c r="K15" s="12">
        <f t="shared" ref="K15" si="5">IF(J15&lt;25,ROUND(J15,2),24)</f>
        <v>9.2899999999999991</v>
      </c>
      <c r="L15" s="3">
        <f t="shared" ref="L15" si="6">K15*D15</f>
        <v>33.100270000000002</v>
      </c>
      <c r="M15" s="29">
        <f t="shared" ref="M15:M23" si="7">J15*D15</f>
        <v>33.113718750000004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59">
        <v>1</v>
      </c>
      <c r="B16" s="60" t="s">
        <v>80</v>
      </c>
      <c r="C16" s="61" t="s">
        <v>12</v>
      </c>
      <c r="D16" s="58">
        <v>2.129</v>
      </c>
      <c r="E16" s="1">
        <f t="shared" ref="E16:E78" si="8">A$7+117</f>
        <v>535</v>
      </c>
      <c r="F16" s="1">
        <f t="shared" ref="F16:F78" si="9">IF(B16&lt;&gt;"",(E16*660)+$J$4,"")</f>
        <v>353213</v>
      </c>
      <c r="G16" s="27">
        <f t="shared" ref="G16:G78" si="10">IF(B16&lt;&gt;"",D16/F16*1000000,"")</f>
        <v>6.0275244682387115</v>
      </c>
      <c r="H16" s="27">
        <f t="shared" ref="H16:H78" si="11">IF(B16&lt;&gt;"",($J$1*$J$2)/($J$3*G16),"")</f>
        <v>15.553649013621419</v>
      </c>
      <c r="I16" s="1">
        <v>1</v>
      </c>
      <c r="J16" s="28">
        <f t="shared" ref="J16:J34" si="12">H16*I16</f>
        <v>15.553649013621419</v>
      </c>
      <c r="K16" s="12">
        <f t="shared" ref="K16:K34" si="13">IF(J16&lt;25,ROUND(J16,2),24)</f>
        <v>15.55</v>
      </c>
      <c r="L16" s="3">
        <f t="shared" ref="L16:L34" si="14">K16*D16</f>
        <v>33.10595</v>
      </c>
      <c r="M16" s="29">
        <f t="shared" si="7"/>
        <v>33.113718750000004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59">
        <v>1</v>
      </c>
      <c r="B17" s="60" t="s">
        <v>81</v>
      </c>
      <c r="C17" s="61" t="s">
        <v>12</v>
      </c>
      <c r="D17" s="58">
        <v>2.3220000000000001</v>
      </c>
      <c r="E17" s="1">
        <f t="shared" si="8"/>
        <v>535</v>
      </c>
      <c r="F17" s="1">
        <f t="shared" si="9"/>
        <v>353213</v>
      </c>
      <c r="G17" s="27">
        <f t="shared" si="10"/>
        <v>6.5739369728747246</v>
      </c>
      <c r="H17" s="27">
        <f t="shared" si="11"/>
        <v>14.260860788113694</v>
      </c>
      <c r="I17" s="1">
        <v>1</v>
      </c>
      <c r="J17" s="28">
        <f t="shared" si="12"/>
        <v>14.260860788113694</v>
      </c>
      <c r="K17" s="12">
        <f t="shared" si="13"/>
        <v>14.26</v>
      </c>
      <c r="L17" s="3">
        <f t="shared" si="14"/>
        <v>33.111719999999998</v>
      </c>
      <c r="M17" s="29">
        <f t="shared" si="7"/>
        <v>33.113718749999997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59">
        <v>1</v>
      </c>
      <c r="B18" s="60" t="s">
        <v>83</v>
      </c>
      <c r="C18" s="61" t="s">
        <v>12</v>
      </c>
      <c r="D18" s="58">
        <v>3.2149999999999999</v>
      </c>
      <c r="E18" s="1">
        <f t="shared" si="8"/>
        <v>535</v>
      </c>
      <c r="F18" s="1">
        <f t="shared" si="9"/>
        <v>353213</v>
      </c>
      <c r="G18" s="27">
        <f t="shared" si="10"/>
        <v>9.1021564891439439</v>
      </c>
      <c r="H18" s="27">
        <f t="shared" si="11"/>
        <v>10.29975699844479</v>
      </c>
      <c r="I18" s="1">
        <v>1</v>
      </c>
      <c r="J18" s="28">
        <f t="shared" si="12"/>
        <v>10.29975699844479</v>
      </c>
      <c r="K18" s="12">
        <f t="shared" si="13"/>
        <v>10.3</v>
      </c>
      <c r="L18" s="3">
        <f t="shared" si="14"/>
        <v>33.1145</v>
      </c>
      <c r="M18" s="29">
        <f t="shared" si="7"/>
        <v>33.113718749999997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59">
        <v>1</v>
      </c>
      <c r="B19" s="60" t="s">
        <v>84</v>
      </c>
      <c r="C19" s="61" t="s">
        <v>12</v>
      </c>
      <c r="D19" s="58">
        <v>4.7939999999999996</v>
      </c>
      <c r="E19" s="1">
        <f t="shared" si="8"/>
        <v>535</v>
      </c>
      <c r="F19" s="1">
        <f t="shared" si="9"/>
        <v>353213</v>
      </c>
      <c r="G19" s="27">
        <f t="shared" si="10"/>
        <v>13.572546876813705</v>
      </c>
      <c r="H19" s="27">
        <f t="shared" si="11"/>
        <v>6.9073255632040063</v>
      </c>
      <c r="I19" s="1">
        <v>1</v>
      </c>
      <c r="J19" s="28">
        <f t="shared" si="12"/>
        <v>6.9073255632040063</v>
      </c>
      <c r="K19" s="12">
        <f t="shared" si="13"/>
        <v>6.91</v>
      </c>
      <c r="L19" s="3">
        <f t="shared" si="14"/>
        <v>33.126539999999999</v>
      </c>
      <c r="M19" s="29">
        <f t="shared" si="7"/>
        <v>33.113718750000004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59">
        <v>1</v>
      </c>
      <c r="B20" s="60" t="s">
        <v>85</v>
      </c>
      <c r="C20" s="61" t="s">
        <v>12</v>
      </c>
      <c r="D20" s="58">
        <v>3.3380000000000001</v>
      </c>
      <c r="E20" s="1">
        <f t="shared" si="8"/>
        <v>535</v>
      </c>
      <c r="F20" s="1">
        <f t="shared" si="9"/>
        <v>353213</v>
      </c>
      <c r="G20" s="27">
        <f t="shared" si="10"/>
        <v>9.4503882926166369</v>
      </c>
      <c r="H20" s="27">
        <f t="shared" si="11"/>
        <v>9.9202273067705207</v>
      </c>
      <c r="I20" s="1">
        <v>1</v>
      </c>
      <c r="J20" s="28">
        <f t="shared" si="12"/>
        <v>9.9202273067705207</v>
      </c>
      <c r="K20" s="12">
        <f t="shared" si="13"/>
        <v>9.92</v>
      </c>
      <c r="L20" s="3">
        <f t="shared" si="14"/>
        <v>33.112960000000001</v>
      </c>
      <c r="M20" s="29">
        <f t="shared" si="7"/>
        <v>33.113718749999997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59">
        <v>1</v>
      </c>
      <c r="B21" s="60" t="s">
        <v>86</v>
      </c>
      <c r="C21" s="61" t="s">
        <v>12</v>
      </c>
      <c r="D21" s="58">
        <v>3.8050000000000002</v>
      </c>
      <c r="E21" s="1">
        <f t="shared" si="8"/>
        <v>535</v>
      </c>
      <c r="F21" s="1">
        <f t="shared" si="9"/>
        <v>353213</v>
      </c>
      <c r="G21" s="27">
        <f t="shared" si="10"/>
        <v>10.772536684663363</v>
      </c>
      <c r="H21" s="27">
        <f t="shared" si="11"/>
        <v>8.7026856110381061</v>
      </c>
      <c r="I21" s="1">
        <v>1</v>
      </c>
      <c r="J21" s="28">
        <f t="shared" si="12"/>
        <v>8.7026856110381061</v>
      </c>
      <c r="K21" s="12">
        <f t="shared" si="13"/>
        <v>8.6999999999999993</v>
      </c>
      <c r="L21" s="3">
        <f t="shared" si="14"/>
        <v>33.103499999999997</v>
      </c>
      <c r="M21" s="29">
        <f t="shared" si="7"/>
        <v>33.113718749999997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59">
        <v>1</v>
      </c>
      <c r="B22" s="60" t="s">
        <v>87</v>
      </c>
      <c r="C22" s="61" t="s">
        <v>12</v>
      </c>
      <c r="D22" s="58">
        <v>2.2189999999999999</v>
      </c>
      <c r="E22" s="1">
        <f t="shared" si="8"/>
        <v>535</v>
      </c>
      <c r="F22" s="1">
        <f t="shared" si="9"/>
        <v>353213</v>
      </c>
      <c r="G22" s="27">
        <f t="shared" si="10"/>
        <v>6.2823282268772669</v>
      </c>
      <c r="H22" s="27">
        <f t="shared" si="11"/>
        <v>14.922811514195583</v>
      </c>
      <c r="I22" s="1">
        <v>1</v>
      </c>
      <c r="J22" s="28">
        <f t="shared" si="12"/>
        <v>14.922811514195583</v>
      </c>
      <c r="K22" s="12">
        <f t="shared" si="13"/>
        <v>14.92</v>
      </c>
      <c r="L22" s="3">
        <f t="shared" si="14"/>
        <v>33.107479999999995</v>
      </c>
      <c r="M22" s="29">
        <f t="shared" si="7"/>
        <v>33.113718749999997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59">
        <v>1</v>
      </c>
      <c r="B23" s="60" t="s">
        <v>88</v>
      </c>
      <c r="C23" s="61" t="s">
        <v>12</v>
      </c>
      <c r="D23" s="63">
        <v>2.4620000000000002</v>
      </c>
      <c r="E23" s="1">
        <f t="shared" si="8"/>
        <v>535</v>
      </c>
      <c r="F23" s="1">
        <f t="shared" si="9"/>
        <v>353213</v>
      </c>
      <c r="G23" s="27">
        <f t="shared" si="10"/>
        <v>6.9702983752013665</v>
      </c>
      <c r="H23" s="27">
        <f t="shared" si="11"/>
        <v>13.449926380991062</v>
      </c>
      <c r="I23" s="1">
        <v>1</v>
      </c>
      <c r="J23" s="28">
        <f t="shared" si="12"/>
        <v>13.449926380991062</v>
      </c>
      <c r="K23" s="12">
        <f t="shared" si="13"/>
        <v>13.45</v>
      </c>
      <c r="L23" s="3">
        <f t="shared" si="14"/>
        <v>33.113900000000001</v>
      </c>
      <c r="M23" s="29">
        <f t="shared" si="7"/>
        <v>33.113718749999997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59">
        <v>1</v>
      </c>
      <c r="B24" s="68" t="s">
        <v>89</v>
      </c>
      <c r="C24" s="61" t="s">
        <v>12</v>
      </c>
      <c r="D24" s="64">
        <v>2.758</v>
      </c>
      <c r="E24" s="1">
        <f t="shared" si="8"/>
        <v>535</v>
      </c>
      <c r="F24" s="1">
        <f t="shared" si="9"/>
        <v>353213</v>
      </c>
      <c r="G24" s="27">
        <f t="shared" si="10"/>
        <v>7.8083196258348364</v>
      </c>
      <c r="H24" s="27">
        <f t="shared" si="11"/>
        <v>12.006424492385786</v>
      </c>
      <c r="I24" s="1">
        <v>1</v>
      </c>
      <c r="J24" s="28">
        <f t="shared" si="12"/>
        <v>12.006424492385786</v>
      </c>
      <c r="K24" s="12">
        <f t="shared" si="13"/>
        <v>12.01</v>
      </c>
      <c r="L24" s="3">
        <f t="shared" si="14"/>
        <v>33.123579999999997</v>
      </c>
      <c r="M24" s="29">
        <f t="shared" ref="M24:M37" si="15">J24*D24</f>
        <v>33.113718749999997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59">
        <v>1</v>
      </c>
      <c r="B25" s="68" t="s">
        <v>90</v>
      </c>
      <c r="C25" s="61" t="s">
        <v>12</v>
      </c>
      <c r="D25" s="64">
        <v>1.61</v>
      </c>
      <c r="E25" s="1">
        <f t="shared" si="8"/>
        <v>535</v>
      </c>
      <c r="F25" s="1">
        <f t="shared" si="9"/>
        <v>353213</v>
      </c>
      <c r="G25" s="27">
        <f t="shared" si="10"/>
        <v>4.5581561267563773</v>
      </c>
      <c r="H25" s="27">
        <f t="shared" si="11"/>
        <v>20.567527173913039</v>
      </c>
      <c r="I25" s="1">
        <v>1</v>
      </c>
      <c r="J25" s="28">
        <f t="shared" si="12"/>
        <v>20.567527173913039</v>
      </c>
      <c r="K25" s="12">
        <f t="shared" si="13"/>
        <v>20.57</v>
      </c>
      <c r="L25" s="3">
        <f t="shared" si="14"/>
        <v>33.117699999999999</v>
      </c>
      <c r="M25" s="29">
        <f t="shared" si="15"/>
        <v>33.113718749999997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59">
        <v>1</v>
      </c>
      <c r="B26" s="68" t="s">
        <v>91</v>
      </c>
      <c r="C26" s="61" t="s">
        <v>12</v>
      </c>
      <c r="D26" s="64">
        <v>1.5409999999999999</v>
      </c>
      <c r="E26" s="1">
        <f t="shared" si="8"/>
        <v>535</v>
      </c>
      <c r="F26" s="1">
        <f t="shared" si="9"/>
        <v>353213</v>
      </c>
      <c r="G26" s="27">
        <f t="shared" si="10"/>
        <v>4.3628065784668175</v>
      </c>
      <c r="H26" s="27">
        <f t="shared" si="11"/>
        <v>21.488461226476314</v>
      </c>
      <c r="I26" s="1">
        <v>1</v>
      </c>
      <c r="J26" s="28">
        <f t="shared" si="12"/>
        <v>21.488461226476314</v>
      </c>
      <c r="K26" s="12">
        <f t="shared" si="13"/>
        <v>21.49</v>
      </c>
      <c r="L26" s="3">
        <f t="shared" si="14"/>
        <v>33.116089999999993</v>
      </c>
      <c r="M26" s="29">
        <f t="shared" si="15"/>
        <v>33.113718749999997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59">
        <v>1</v>
      </c>
      <c r="B27" s="68" t="s">
        <v>92</v>
      </c>
      <c r="C27" s="61" t="s">
        <v>12</v>
      </c>
      <c r="D27" s="64">
        <v>0.84499999999999997</v>
      </c>
      <c r="E27" s="1">
        <f t="shared" si="8"/>
        <v>535</v>
      </c>
      <c r="F27" s="1">
        <f t="shared" si="9"/>
        <v>353213</v>
      </c>
      <c r="G27" s="27">
        <f t="shared" si="10"/>
        <v>2.3923241783286571</v>
      </c>
      <c r="H27" s="27">
        <f t="shared" si="11"/>
        <v>39.187832840236688</v>
      </c>
      <c r="I27" s="1">
        <v>1</v>
      </c>
      <c r="J27" s="28">
        <f t="shared" si="12"/>
        <v>39.187832840236688</v>
      </c>
      <c r="K27" s="12">
        <f t="shared" si="13"/>
        <v>24</v>
      </c>
      <c r="L27" s="3">
        <f t="shared" si="14"/>
        <v>20.28</v>
      </c>
      <c r="M27" s="29">
        <f t="shared" si="15"/>
        <v>33.113718749999997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59">
        <v>1</v>
      </c>
      <c r="B28" s="68" t="s">
        <v>93</v>
      </c>
      <c r="C28" s="61" t="s">
        <v>12</v>
      </c>
      <c r="D28" s="64">
        <v>2.093</v>
      </c>
      <c r="E28" s="1">
        <f t="shared" si="8"/>
        <v>535</v>
      </c>
      <c r="F28" s="1">
        <f t="shared" si="9"/>
        <v>353213</v>
      </c>
      <c r="G28" s="27">
        <f t="shared" si="10"/>
        <v>5.9256029647832893</v>
      </c>
      <c r="H28" s="27">
        <f t="shared" si="11"/>
        <v>15.82117474916388</v>
      </c>
      <c r="I28" s="1">
        <v>1</v>
      </c>
      <c r="J28" s="28">
        <f t="shared" si="12"/>
        <v>15.82117474916388</v>
      </c>
      <c r="K28" s="12">
        <f t="shared" si="13"/>
        <v>15.82</v>
      </c>
      <c r="L28" s="3">
        <f t="shared" si="14"/>
        <v>33.111260000000001</v>
      </c>
      <c r="M28" s="29">
        <f t="shared" si="15"/>
        <v>33.113718750000004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59">
        <v>1</v>
      </c>
      <c r="B29" s="68" t="s">
        <v>94</v>
      </c>
      <c r="C29" s="61" t="s">
        <v>12</v>
      </c>
      <c r="D29" s="64">
        <v>1.427</v>
      </c>
      <c r="E29" s="1">
        <f t="shared" si="8"/>
        <v>535</v>
      </c>
      <c r="F29" s="1">
        <f t="shared" si="9"/>
        <v>353213</v>
      </c>
      <c r="G29" s="27">
        <f t="shared" si="10"/>
        <v>4.0400551508579809</v>
      </c>
      <c r="H29" s="27">
        <f t="shared" si="11"/>
        <v>23.205128766643305</v>
      </c>
      <c r="I29" s="1">
        <v>1</v>
      </c>
      <c r="J29" s="28">
        <f t="shared" si="12"/>
        <v>23.205128766643305</v>
      </c>
      <c r="K29" s="12">
        <f t="shared" si="13"/>
        <v>23.21</v>
      </c>
      <c r="L29" s="3">
        <f t="shared" si="14"/>
        <v>33.120670000000004</v>
      </c>
      <c r="M29" s="29">
        <f t="shared" si="15"/>
        <v>33.113718749999997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59">
        <v>1</v>
      </c>
      <c r="B30" s="68" t="s">
        <v>95</v>
      </c>
      <c r="C30" s="61" t="s">
        <v>12</v>
      </c>
      <c r="D30" s="64">
        <v>3.7549999999999999</v>
      </c>
      <c r="E30" s="1">
        <f t="shared" si="8"/>
        <v>535</v>
      </c>
      <c r="F30" s="1">
        <f t="shared" si="9"/>
        <v>353213</v>
      </c>
      <c r="G30" s="27">
        <f t="shared" si="10"/>
        <v>10.630979040975276</v>
      </c>
      <c r="H30" s="27">
        <f t="shared" si="11"/>
        <v>8.8185669107856182</v>
      </c>
      <c r="I30" s="1">
        <v>1</v>
      </c>
      <c r="J30" s="28">
        <f t="shared" si="12"/>
        <v>8.8185669107856182</v>
      </c>
      <c r="K30" s="12">
        <f t="shared" si="13"/>
        <v>8.82</v>
      </c>
      <c r="L30" s="3">
        <f t="shared" si="14"/>
        <v>33.119100000000003</v>
      </c>
      <c r="M30" s="29">
        <f t="shared" si="15"/>
        <v>33.113718749999997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59">
        <v>1</v>
      </c>
      <c r="B31" s="68" t="s">
        <v>96</v>
      </c>
      <c r="C31" s="61" t="s">
        <v>12</v>
      </c>
      <c r="D31" s="64">
        <v>1.0169999999999999</v>
      </c>
      <c r="E31" s="1">
        <f t="shared" si="8"/>
        <v>535</v>
      </c>
      <c r="F31" s="1">
        <f t="shared" si="9"/>
        <v>353213</v>
      </c>
      <c r="G31" s="27">
        <f t="shared" si="10"/>
        <v>2.8792824726156736</v>
      </c>
      <c r="H31" s="27">
        <f t="shared" si="11"/>
        <v>32.560195427728615</v>
      </c>
      <c r="I31" s="1">
        <v>1</v>
      </c>
      <c r="J31" s="28">
        <f t="shared" si="12"/>
        <v>32.560195427728615</v>
      </c>
      <c r="K31" s="12">
        <f t="shared" si="13"/>
        <v>24</v>
      </c>
      <c r="L31" s="3">
        <f t="shared" si="14"/>
        <v>24.407999999999998</v>
      </c>
      <c r="M31" s="29">
        <f t="shared" si="15"/>
        <v>33.113718749999997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59">
        <v>1</v>
      </c>
      <c r="B32" s="68" t="s">
        <v>97</v>
      </c>
      <c r="C32" s="61" t="s">
        <v>12</v>
      </c>
      <c r="D32" s="64">
        <v>2.7250000000000001</v>
      </c>
      <c r="E32" s="1">
        <f t="shared" si="8"/>
        <v>535</v>
      </c>
      <c r="F32" s="1">
        <f t="shared" si="9"/>
        <v>353213</v>
      </c>
      <c r="G32" s="27">
        <f t="shared" si="10"/>
        <v>7.7148915810006997</v>
      </c>
      <c r="H32" s="27">
        <f t="shared" si="11"/>
        <v>12.151823394495413</v>
      </c>
      <c r="I32" s="1">
        <v>1</v>
      </c>
      <c r="J32" s="28">
        <f t="shared" si="12"/>
        <v>12.151823394495413</v>
      </c>
      <c r="K32" s="12">
        <f t="shared" si="13"/>
        <v>12.15</v>
      </c>
      <c r="L32" s="3">
        <f t="shared" si="14"/>
        <v>33.108750000000001</v>
      </c>
      <c r="M32" s="29">
        <f t="shared" si="15"/>
        <v>33.113718750000004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59">
        <v>1</v>
      </c>
      <c r="B33" s="68" t="s">
        <v>98</v>
      </c>
      <c r="C33" s="61" t="s">
        <v>12</v>
      </c>
      <c r="D33" s="64">
        <v>9.6039999999999992</v>
      </c>
      <c r="E33" s="1">
        <f t="shared" si="8"/>
        <v>535</v>
      </c>
      <c r="F33" s="1">
        <f t="shared" si="9"/>
        <v>353213</v>
      </c>
      <c r="G33" s="27">
        <f t="shared" si="10"/>
        <v>27.190392199607601</v>
      </c>
      <c r="H33" s="27">
        <f t="shared" si="11"/>
        <v>3.4479090743440235</v>
      </c>
      <c r="I33" s="1">
        <v>1</v>
      </c>
      <c r="J33" s="28">
        <f t="shared" si="12"/>
        <v>3.4479090743440235</v>
      </c>
      <c r="K33" s="12">
        <f t="shared" si="13"/>
        <v>3.45</v>
      </c>
      <c r="L33" s="3">
        <f t="shared" si="14"/>
        <v>33.133800000000001</v>
      </c>
      <c r="M33" s="29">
        <f t="shared" si="15"/>
        <v>33.113718749999997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59">
        <v>1</v>
      </c>
      <c r="B34" s="68" t="s">
        <v>99</v>
      </c>
      <c r="C34" s="61" t="s">
        <v>12</v>
      </c>
      <c r="D34" s="64">
        <v>22.29</v>
      </c>
      <c r="E34" s="1">
        <f t="shared" si="8"/>
        <v>535</v>
      </c>
      <c r="F34" s="1">
        <f t="shared" si="9"/>
        <v>353213</v>
      </c>
      <c r="G34" s="27">
        <f t="shared" si="10"/>
        <v>63.106397556148835</v>
      </c>
      <c r="H34" s="27">
        <f t="shared" si="11"/>
        <v>1.4855863055181697</v>
      </c>
      <c r="I34" s="1">
        <v>1</v>
      </c>
      <c r="J34" s="28">
        <f t="shared" si="12"/>
        <v>1.4855863055181697</v>
      </c>
      <c r="K34" s="12">
        <f t="shared" si="13"/>
        <v>1.49</v>
      </c>
      <c r="L34" s="3">
        <f t="shared" si="14"/>
        <v>33.2121</v>
      </c>
      <c r="M34" s="29">
        <f t="shared" si="15"/>
        <v>33.113718750000004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59">
        <v>1</v>
      </c>
      <c r="B35" s="68" t="s">
        <v>100</v>
      </c>
      <c r="C35" s="61" t="s">
        <v>12</v>
      </c>
      <c r="D35" s="64">
        <v>6.6040000000000001</v>
      </c>
      <c r="E35" s="1">
        <f t="shared" si="8"/>
        <v>535</v>
      </c>
      <c r="F35" s="1">
        <f t="shared" si="9"/>
        <v>353213</v>
      </c>
      <c r="G35" s="27">
        <f t="shared" si="10"/>
        <v>18.69693357832243</v>
      </c>
      <c r="H35" s="27">
        <f t="shared" si="11"/>
        <v>5.0141912098728039</v>
      </c>
      <c r="I35" s="1">
        <v>1</v>
      </c>
      <c r="J35" s="28">
        <f t="shared" ref="J35:J78" si="16">H35*I35</f>
        <v>5.0141912098728039</v>
      </c>
      <c r="K35" s="12">
        <f t="shared" ref="K35:K78" si="17">IF(J35&lt;25,ROUND(J35,2),24)</f>
        <v>5.01</v>
      </c>
      <c r="L35" s="3">
        <f t="shared" ref="L35:L78" si="18">K35*D35</f>
        <v>33.086039999999997</v>
      </c>
      <c r="M35" s="29">
        <f t="shared" si="15"/>
        <v>33.113718749999997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59">
        <v>1</v>
      </c>
      <c r="B36" s="68" t="s">
        <v>101</v>
      </c>
      <c r="C36" s="61" t="s">
        <v>12</v>
      </c>
      <c r="D36" s="64">
        <v>5.0289999999999999</v>
      </c>
      <c r="E36" s="1">
        <f t="shared" si="8"/>
        <v>535</v>
      </c>
      <c r="F36" s="1">
        <f t="shared" si="9"/>
        <v>353213</v>
      </c>
      <c r="G36" s="27">
        <f t="shared" si="10"/>
        <v>14.237867802147711</v>
      </c>
      <c r="H36" s="27">
        <f t="shared" si="11"/>
        <v>6.584553340624379</v>
      </c>
      <c r="I36" s="1">
        <v>1</v>
      </c>
      <c r="J36" s="28">
        <f t="shared" si="16"/>
        <v>6.584553340624379</v>
      </c>
      <c r="K36" s="12">
        <f t="shared" si="17"/>
        <v>6.58</v>
      </c>
      <c r="L36" s="3">
        <f t="shared" si="18"/>
        <v>33.090820000000001</v>
      </c>
      <c r="M36" s="29">
        <f t="shared" si="15"/>
        <v>33.113718750000004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59">
        <v>1</v>
      </c>
      <c r="B37" s="68" t="s">
        <v>102</v>
      </c>
      <c r="C37" s="61" t="s">
        <v>12</v>
      </c>
      <c r="D37" s="64">
        <v>4.5739999999999998</v>
      </c>
      <c r="E37" s="1">
        <f t="shared" si="8"/>
        <v>535</v>
      </c>
      <c r="F37" s="1">
        <f t="shared" si="9"/>
        <v>353213</v>
      </c>
      <c r="G37" s="27">
        <f t="shared" si="10"/>
        <v>12.949693244586127</v>
      </c>
      <c r="H37" s="27">
        <f t="shared" si="11"/>
        <v>7.2395537275907307</v>
      </c>
      <c r="I37" s="1">
        <v>1</v>
      </c>
      <c r="J37" s="28">
        <f t="shared" si="16"/>
        <v>7.2395537275907307</v>
      </c>
      <c r="K37" s="12">
        <f t="shared" si="17"/>
        <v>7.24</v>
      </c>
      <c r="L37" s="3">
        <f t="shared" si="18"/>
        <v>33.115760000000002</v>
      </c>
      <c r="M37" s="29">
        <f t="shared" si="15"/>
        <v>33.113718750000004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59">
        <v>1</v>
      </c>
      <c r="B38" s="68" t="s">
        <v>103</v>
      </c>
      <c r="C38" s="61" t="s">
        <v>12</v>
      </c>
      <c r="D38" s="64">
        <v>16.09</v>
      </c>
      <c r="E38" s="1">
        <f t="shared" si="8"/>
        <v>535</v>
      </c>
      <c r="F38" s="1">
        <f t="shared" si="9"/>
        <v>353213</v>
      </c>
      <c r="G38" s="27">
        <f t="shared" si="10"/>
        <v>45.553249738826146</v>
      </c>
      <c r="H38" s="27">
        <f t="shared" si="11"/>
        <v>2.0580309975139839</v>
      </c>
      <c r="I38" s="1">
        <v>1</v>
      </c>
      <c r="J38" s="28">
        <f t="shared" si="16"/>
        <v>2.0580309975139839</v>
      </c>
      <c r="K38" s="12">
        <f t="shared" si="17"/>
        <v>2.06</v>
      </c>
      <c r="L38" s="3">
        <f t="shared" si="18"/>
        <v>33.145400000000002</v>
      </c>
      <c r="M38" s="29">
        <f>J38*D38</f>
        <v>33.113718750000004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61">
        <v>2</v>
      </c>
      <c r="B39" s="67" t="s">
        <v>104</v>
      </c>
      <c r="C39" s="61" t="s">
        <v>12</v>
      </c>
      <c r="D39" s="65">
        <v>5.54</v>
      </c>
      <c r="E39" s="1">
        <f t="shared" si="8"/>
        <v>535</v>
      </c>
      <c r="F39" s="1">
        <f t="shared" si="9"/>
        <v>353213</v>
      </c>
      <c r="G39" s="27">
        <f t="shared" si="10"/>
        <v>15.684586920639955</v>
      </c>
      <c r="H39" s="27">
        <f t="shared" si="11"/>
        <v>5.977205550541516</v>
      </c>
      <c r="I39" s="1">
        <v>1</v>
      </c>
      <c r="J39" s="28">
        <f t="shared" si="16"/>
        <v>5.977205550541516</v>
      </c>
      <c r="K39" s="12">
        <f t="shared" si="17"/>
        <v>5.98</v>
      </c>
      <c r="L39" s="3">
        <f t="shared" si="18"/>
        <v>33.129200000000004</v>
      </c>
      <c r="M39" s="29">
        <f t="shared" ref="M39:M78" si="19">J39*D39</f>
        <v>33.113718749999997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61">
        <v>2</v>
      </c>
      <c r="B40" s="67" t="s">
        <v>105</v>
      </c>
      <c r="C40" s="61" t="s">
        <v>12</v>
      </c>
      <c r="D40" s="65">
        <v>5.8140000000000001</v>
      </c>
      <c r="E40" s="1">
        <f t="shared" si="8"/>
        <v>535</v>
      </c>
      <c r="F40" s="1">
        <f t="shared" si="9"/>
        <v>353213</v>
      </c>
      <c r="G40" s="27">
        <f t="shared" si="10"/>
        <v>16.460322808050666</v>
      </c>
      <c r="H40" s="27">
        <f t="shared" si="11"/>
        <v>5.695514060887513</v>
      </c>
      <c r="I40" s="1">
        <v>1</v>
      </c>
      <c r="J40" s="28">
        <f t="shared" si="16"/>
        <v>5.695514060887513</v>
      </c>
      <c r="K40" s="12">
        <f t="shared" si="17"/>
        <v>5.7</v>
      </c>
      <c r="L40" s="3">
        <f t="shared" si="18"/>
        <v>33.139800000000001</v>
      </c>
      <c r="M40" s="29">
        <f t="shared" si="19"/>
        <v>33.113718750000004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61">
        <v>2</v>
      </c>
      <c r="B41" s="67" t="s">
        <v>106</v>
      </c>
      <c r="C41" s="61" t="s">
        <v>12</v>
      </c>
      <c r="D41" s="65">
        <v>8.0060000000000002</v>
      </c>
      <c r="E41" s="1">
        <f t="shared" si="8"/>
        <v>535</v>
      </c>
      <c r="F41" s="1">
        <f t="shared" si="9"/>
        <v>353213</v>
      </c>
      <c r="G41" s="27">
        <f t="shared" si="10"/>
        <v>22.66620990733637</v>
      </c>
      <c r="H41" s="27">
        <f t="shared" si="11"/>
        <v>4.1361127591806142</v>
      </c>
      <c r="I41" s="1">
        <v>1</v>
      </c>
      <c r="J41" s="28">
        <f t="shared" si="16"/>
        <v>4.1361127591806142</v>
      </c>
      <c r="K41" s="12">
        <f t="shared" si="17"/>
        <v>4.1399999999999997</v>
      </c>
      <c r="L41" s="3">
        <f t="shared" si="18"/>
        <v>33.144839999999995</v>
      </c>
      <c r="M41" s="29">
        <f t="shared" si="19"/>
        <v>33.113718749999997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61">
        <v>2</v>
      </c>
      <c r="B42" s="60" t="s">
        <v>107</v>
      </c>
      <c r="C42" s="61" t="s">
        <v>12</v>
      </c>
      <c r="D42" s="65">
        <v>5.2649999999999997</v>
      </c>
      <c r="E42" s="1">
        <f t="shared" si="8"/>
        <v>535</v>
      </c>
      <c r="F42" s="1">
        <f t="shared" si="9"/>
        <v>353213</v>
      </c>
      <c r="G42" s="27">
        <f t="shared" si="10"/>
        <v>14.906019880355478</v>
      </c>
      <c r="H42" s="27">
        <f t="shared" si="11"/>
        <v>6.289405270655271</v>
      </c>
      <c r="I42" s="1">
        <v>1</v>
      </c>
      <c r="J42" s="28">
        <f t="shared" si="16"/>
        <v>6.289405270655271</v>
      </c>
      <c r="K42" s="12">
        <f t="shared" si="17"/>
        <v>6.29</v>
      </c>
      <c r="L42" s="3">
        <f t="shared" si="18"/>
        <v>33.116849999999999</v>
      </c>
      <c r="M42" s="29">
        <f t="shared" si="19"/>
        <v>33.113718749999997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61">
        <v>2</v>
      </c>
      <c r="B43" s="60" t="s">
        <v>108</v>
      </c>
      <c r="C43" s="61" t="s">
        <v>12</v>
      </c>
      <c r="D43" s="65">
        <v>22.89</v>
      </c>
      <c r="E43" s="1">
        <f t="shared" si="8"/>
        <v>535</v>
      </c>
      <c r="F43" s="1">
        <f t="shared" si="9"/>
        <v>353213</v>
      </c>
      <c r="G43" s="27">
        <f t="shared" si="10"/>
        <v>64.80508928040588</v>
      </c>
      <c r="H43" s="27">
        <f t="shared" si="11"/>
        <v>1.4466456422018348</v>
      </c>
      <c r="I43" s="1">
        <v>1</v>
      </c>
      <c r="J43" s="28">
        <f t="shared" si="16"/>
        <v>1.4466456422018348</v>
      </c>
      <c r="K43" s="12">
        <f t="shared" si="17"/>
        <v>1.45</v>
      </c>
      <c r="L43" s="3">
        <f t="shared" si="18"/>
        <v>33.1905</v>
      </c>
      <c r="M43" s="29">
        <f t="shared" si="19"/>
        <v>33.113718749999997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61">
        <v>2</v>
      </c>
      <c r="B44" s="60" t="s">
        <v>109</v>
      </c>
      <c r="C44" s="61" t="s">
        <v>12</v>
      </c>
      <c r="D44" s="65">
        <v>4.25</v>
      </c>
      <c r="E44" s="1">
        <f t="shared" si="8"/>
        <v>535</v>
      </c>
      <c r="F44" s="1">
        <f t="shared" si="9"/>
        <v>353213</v>
      </c>
      <c r="G44" s="27">
        <f t="shared" si="10"/>
        <v>12.03239971348733</v>
      </c>
      <c r="H44" s="27">
        <f t="shared" si="11"/>
        <v>7.7914632352941178</v>
      </c>
      <c r="I44" s="1">
        <v>1</v>
      </c>
      <c r="J44" s="28">
        <f t="shared" si="16"/>
        <v>7.7914632352941178</v>
      </c>
      <c r="K44" s="12">
        <f t="shared" si="17"/>
        <v>7.79</v>
      </c>
      <c r="L44" s="3">
        <f t="shared" si="18"/>
        <v>33.107500000000002</v>
      </c>
      <c r="M44" s="29">
        <f t="shared" si="19"/>
        <v>33.113718750000004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61">
        <v>2</v>
      </c>
      <c r="B45" s="60" t="s">
        <v>110</v>
      </c>
      <c r="C45" s="61" t="s">
        <v>12</v>
      </c>
      <c r="D45" s="65">
        <v>12.51</v>
      </c>
      <c r="E45" s="1">
        <f t="shared" si="8"/>
        <v>535</v>
      </c>
      <c r="F45" s="1">
        <f t="shared" si="9"/>
        <v>353213</v>
      </c>
      <c r="G45" s="27">
        <f t="shared" si="10"/>
        <v>35.417722450759172</v>
      </c>
      <c r="H45" s="27">
        <f t="shared" si="11"/>
        <v>2.6469799160671466</v>
      </c>
      <c r="I45" s="1">
        <v>1</v>
      </c>
      <c r="J45" s="28">
        <f t="shared" si="16"/>
        <v>2.6469799160671466</v>
      </c>
      <c r="K45" s="12">
        <f t="shared" si="17"/>
        <v>2.65</v>
      </c>
      <c r="L45" s="3">
        <f t="shared" si="18"/>
        <v>33.151499999999999</v>
      </c>
      <c r="M45" s="29">
        <f t="shared" si="19"/>
        <v>33.113718750000004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61">
        <v>2</v>
      </c>
      <c r="B46" s="60" t="s">
        <v>111</v>
      </c>
      <c r="C46" s="61" t="s">
        <v>12</v>
      </c>
      <c r="D46" s="65">
        <v>3.2170000000000001</v>
      </c>
      <c r="E46" s="1">
        <f t="shared" si="8"/>
        <v>535</v>
      </c>
      <c r="F46" s="1">
        <f t="shared" si="9"/>
        <v>353213</v>
      </c>
      <c r="G46" s="27">
        <f t="shared" si="10"/>
        <v>9.1078187948914682</v>
      </c>
      <c r="H46" s="27">
        <f t="shared" si="11"/>
        <v>10.293353668013676</v>
      </c>
      <c r="I46" s="1">
        <v>1</v>
      </c>
      <c r="J46" s="28">
        <f t="shared" si="16"/>
        <v>10.293353668013676</v>
      </c>
      <c r="K46" s="12">
        <f t="shared" si="17"/>
        <v>10.29</v>
      </c>
      <c r="L46" s="3">
        <f t="shared" si="18"/>
        <v>33.102930000000001</v>
      </c>
      <c r="M46" s="29">
        <f t="shared" si="19"/>
        <v>33.113718749999997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61">
        <v>2</v>
      </c>
      <c r="B47" s="60" t="s">
        <v>112</v>
      </c>
      <c r="C47" s="61" t="s">
        <v>12</v>
      </c>
      <c r="D47" s="65">
        <v>2.0819999999999999</v>
      </c>
      <c r="E47" s="1">
        <f t="shared" si="8"/>
        <v>535</v>
      </c>
      <c r="F47" s="1">
        <f t="shared" si="9"/>
        <v>353213</v>
      </c>
      <c r="G47" s="27">
        <f t="shared" si="10"/>
        <v>5.8944602831719095</v>
      </c>
      <c r="H47" s="27">
        <f t="shared" si="11"/>
        <v>15.904764048991357</v>
      </c>
      <c r="I47" s="1">
        <v>1</v>
      </c>
      <c r="J47" s="28">
        <f t="shared" si="16"/>
        <v>15.904764048991357</v>
      </c>
      <c r="K47" s="12">
        <f t="shared" si="17"/>
        <v>15.9</v>
      </c>
      <c r="L47" s="3">
        <f t="shared" si="18"/>
        <v>33.1038</v>
      </c>
      <c r="M47" s="29">
        <f t="shared" si="19"/>
        <v>33.113718750000004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61">
        <v>2</v>
      </c>
      <c r="B48" s="68" t="s">
        <v>113</v>
      </c>
      <c r="C48" s="61" t="s">
        <v>12</v>
      </c>
      <c r="D48" s="65">
        <v>15.5</v>
      </c>
      <c r="E48" s="1">
        <f t="shared" si="8"/>
        <v>535</v>
      </c>
      <c r="F48" s="1">
        <f t="shared" si="9"/>
        <v>353213</v>
      </c>
      <c r="G48" s="27">
        <f t="shared" si="10"/>
        <v>43.882869543306725</v>
      </c>
      <c r="H48" s="27">
        <f t="shared" si="11"/>
        <v>2.1363689516129036</v>
      </c>
      <c r="I48" s="1">
        <v>1</v>
      </c>
      <c r="J48" s="28">
        <f t="shared" si="16"/>
        <v>2.1363689516129036</v>
      </c>
      <c r="K48" s="12">
        <f t="shared" si="17"/>
        <v>2.14</v>
      </c>
      <c r="L48" s="3">
        <f t="shared" si="18"/>
        <v>33.17</v>
      </c>
      <c r="M48" s="29">
        <f t="shared" si="19"/>
        <v>33.113718750000004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61">
        <v>2</v>
      </c>
      <c r="B49" s="68" t="s">
        <v>114</v>
      </c>
      <c r="C49" s="61" t="s">
        <v>12</v>
      </c>
      <c r="D49" s="65">
        <v>5.266</v>
      </c>
      <c r="E49" s="1">
        <f t="shared" si="8"/>
        <v>535</v>
      </c>
      <c r="F49" s="1">
        <f t="shared" si="9"/>
        <v>353213</v>
      </c>
      <c r="G49" s="27">
        <f t="shared" si="10"/>
        <v>14.908851033229242</v>
      </c>
      <c r="H49" s="27">
        <f t="shared" si="11"/>
        <v>6.2882109285985566</v>
      </c>
      <c r="I49" s="1">
        <v>1</v>
      </c>
      <c r="J49" s="28">
        <f t="shared" si="16"/>
        <v>6.2882109285985566</v>
      </c>
      <c r="K49" s="12">
        <f t="shared" si="17"/>
        <v>6.29</v>
      </c>
      <c r="L49" s="3">
        <f t="shared" si="18"/>
        <v>33.123139999999999</v>
      </c>
      <c r="M49" s="29">
        <f t="shared" si="19"/>
        <v>33.113718749999997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61">
        <v>2</v>
      </c>
      <c r="B50" s="68" t="s">
        <v>115</v>
      </c>
      <c r="C50" s="61" t="s">
        <v>12</v>
      </c>
      <c r="D50" s="65">
        <v>35.26</v>
      </c>
      <c r="E50" s="1">
        <f t="shared" si="8"/>
        <v>535</v>
      </c>
      <c r="F50" s="1">
        <f t="shared" si="9"/>
        <v>353213</v>
      </c>
      <c r="G50" s="27">
        <f t="shared" si="10"/>
        <v>99.826450328838405</v>
      </c>
      <c r="H50" s="27">
        <f t="shared" si="11"/>
        <v>0.93912985677821892</v>
      </c>
      <c r="I50" s="1">
        <v>1</v>
      </c>
      <c r="J50" s="28">
        <f t="shared" si="16"/>
        <v>0.93912985677821892</v>
      </c>
      <c r="K50" s="12">
        <f t="shared" si="17"/>
        <v>0.94</v>
      </c>
      <c r="L50" s="3">
        <f t="shared" si="18"/>
        <v>33.144399999999997</v>
      </c>
      <c r="M50" s="29">
        <f t="shared" si="19"/>
        <v>33.113718749999997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61">
        <v>2</v>
      </c>
      <c r="B51" s="68" t="s">
        <v>116</v>
      </c>
      <c r="C51" s="61" t="s">
        <v>12</v>
      </c>
      <c r="D51" s="65">
        <v>9.8719999999999999</v>
      </c>
      <c r="E51" s="1">
        <f t="shared" si="8"/>
        <v>535</v>
      </c>
      <c r="F51" s="1">
        <f t="shared" si="9"/>
        <v>353213</v>
      </c>
      <c r="G51" s="27">
        <f t="shared" si="10"/>
        <v>27.949141169775746</v>
      </c>
      <c r="H51" s="27">
        <f t="shared" si="11"/>
        <v>3.3543070046596433</v>
      </c>
      <c r="I51" s="1">
        <v>1</v>
      </c>
      <c r="J51" s="28">
        <f t="shared" si="16"/>
        <v>3.3543070046596433</v>
      </c>
      <c r="K51" s="12">
        <f t="shared" si="17"/>
        <v>3.35</v>
      </c>
      <c r="L51" s="3">
        <f t="shared" si="18"/>
        <v>33.071199999999997</v>
      </c>
      <c r="M51" s="29">
        <f t="shared" si="19"/>
        <v>33.113718749999997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61">
        <v>2</v>
      </c>
      <c r="B52" s="68" t="s">
        <v>117</v>
      </c>
      <c r="C52" s="61" t="s">
        <v>12</v>
      </c>
      <c r="D52" s="65">
        <v>22.73</v>
      </c>
      <c r="E52" s="1">
        <f t="shared" si="8"/>
        <v>535</v>
      </c>
      <c r="F52" s="1">
        <f t="shared" si="9"/>
        <v>353213</v>
      </c>
      <c r="G52" s="27">
        <f t="shared" si="10"/>
        <v>64.352104820603998</v>
      </c>
      <c r="H52" s="27">
        <f t="shared" si="11"/>
        <v>1.4568288055433347</v>
      </c>
      <c r="I52" s="1">
        <v>1</v>
      </c>
      <c r="J52" s="28">
        <f t="shared" si="16"/>
        <v>1.4568288055433347</v>
      </c>
      <c r="K52" s="12">
        <f t="shared" si="17"/>
        <v>1.46</v>
      </c>
      <c r="L52" s="3">
        <f t="shared" si="18"/>
        <v>33.1858</v>
      </c>
      <c r="M52" s="29">
        <f t="shared" si="19"/>
        <v>33.113718749999997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61">
        <v>2</v>
      </c>
      <c r="B53" s="68" t="s">
        <v>118</v>
      </c>
      <c r="C53" s="61" t="s">
        <v>12</v>
      </c>
      <c r="D53" s="65">
        <v>26.08</v>
      </c>
      <c r="E53" s="1">
        <f t="shared" si="8"/>
        <v>535</v>
      </c>
      <c r="F53" s="1">
        <f t="shared" si="9"/>
        <v>353213</v>
      </c>
      <c r="G53" s="27">
        <f t="shared" si="10"/>
        <v>73.836466947705759</v>
      </c>
      <c r="H53" s="27">
        <f t="shared" si="11"/>
        <v>1.2696978048312886</v>
      </c>
      <c r="I53" s="1">
        <v>1</v>
      </c>
      <c r="J53" s="28">
        <f t="shared" si="16"/>
        <v>1.2696978048312886</v>
      </c>
      <c r="K53" s="12">
        <f t="shared" si="17"/>
        <v>1.27</v>
      </c>
      <c r="L53" s="3">
        <f t="shared" si="18"/>
        <v>33.121600000000001</v>
      </c>
      <c r="M53" s="29">
        <f t="shared" si="19"/>
        <v>33.113718750000004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61">
        <v>2</v>
      </c>
      <c r="B54" s="68" t="s">
        <v>119</v>
      </c>
      <c r="C54" s="61" t="s">
        <v>12</v>
      </c>
      <c r="D54" s="65">
        <v>11.71</v>
      </c>
      <c r="E54" s="1">
        <f t="shared" si="8"/>
        <v>535</v>
      </c>
      <c r="F54" s="1">
        <f t="shared" si="9"/>
        <v>353213</v>
      </c>
      <c r="G54" s="27">
        <f t="shared" si="10"/>
        <v>33.152800151749794</v>
      </c>
      <c r="H54" s="27">
        <f t="shared" si="11"/>
        <v>2.8278154355251921</v>
      </c>
      <c r="I54" s="1">
        <v>1</v>
      </c>
      <c r="J54" s="28">
        <f t="shared" si="16"/>
        <v>2.8278154355251921</v>
      </c>
      <c r="K54" s="12">
        <f t="shared" si="17"/>
        <v>2.83</v>
      </c>
      <c r="L54" s="3">
        <f t="shared" si="18"/>
        <v>33.139300000000006</v>
      </c>
      <c r="M54" s="29">
        <f t="shared" si="19"/>
        <v>33.113718750000004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61">
        <v>2</v>
      </c>
      <c r="B55" s="68" t="s">
        <v>120</v>
      </c>
      <c r="C55" s="61" t="s">
        <v>12</v>
      </c>
      <c r="D55" s="65">
        <v>4.5579999999999998</v>
      </c>
      <c r="E55" s="1">
        <f t="shared" si="8"/>
        <v>535</v>
      </c>
      <c r="F55" s="1">
        <f t="shared" si="9"/>
        <v>353213</v>
      </c>
      <c r="G55" s="27">
        <f t="shared" si="10"/>
        <v>12.904394798605939</v>
      </c>
      <c r="H55" s="27">
        <f t="shared" si="11"/>
        <v>7.2649668165862229</v>
      </c>
      <c r="I55" s="1">
        <v>1</v>
      </c>
      <c r="J55" s="28">
        <f t="shared" si="16"/>
        <v>7.2649668165862229</v>
      </c>
      <c r="K55" s="12">
        <f t="shared" si="17"/>
        <v>7.26</v>
      </c>
      <c r="L55" s="3">
        <f t="shared" si="18"/>
        <v>33.091079999999998</v>
      </c>
      <c r="M55" s="29">
        <f t="shared" si="19"/>
        <v>33.113718750000004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61">
        <v>2</v>
      </c>
      <c r="B56" s="68" t="s">
        <v>121</v>
      </c>
      <c r="C56" s="61" t="s">
        <v>12</v>
      </c>
      <c r="D56" s="65">
        <v>20.09</v>
      </c>
      <c r="E56" s="1">
        <f t="shared" si="8"/>
        <v>535</v>
      </c>
      <c r="F56" s="1">
        <f t="shared" si="9"/>
        <v>353213</v>
      </c>
      <c r="G56" s="27">
        <f t="shared" si="10"/>
        <v>56.877861233873048</v>
      </c>
      <c r="H56" s="27">
        <f t="shared" si="11"/>
        <v>1.6482687282229964</v>
      </c>
      <c r="I56" s="1">
        <v>1</v>
      </c>
      <c r="J56" s="28">
        <f t="shared" si="16"/>
        <v>1.6482687282229964</v>
      </c>
      <c r="K56" s="12">
        <f t="shared" si="17"/>
        <v>1.65</v>
      </c>
      <c r="L56" s="3">
        <f t="shared" si="18"/>
        <v>33.148499999999999</v>
      </c>
      <c r="M56" s="29">
        <f t="shared" si="19"/>
        <v>33.113718749999997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61">
        <v>2</v>
      </c>
      <c r="B57" s="68" t="s">
        <v>122</v>
      </c>
      <c r="C57" s="61" t="s">
        <v>12</v>
      </c>
      <c r="D57" s="65">
        <v>9.9149999999999991</v>
      </c>
      <c r="E57" s="1">
        <f t="shared" si="8"/>
        <v>535</v>
      </c>
      <c r="F57" s="1">
        <f t="shared" si="9"/>
        <v>353213</v>
      </c>
      <c r="G57" s="27">
        <f t="shared" si="10"/>
        <v>28.070880743347498</v>
      </c>
      <c r="H57" s="27">
        <f t="shared" si="11"/>
        <v>3.3397598335854766</v>
      </c>
      <c r="I57" s="1">
        <v>1</v>
      </c>
      <c r="J57" s="28">
        <f t="shared" si="16"/>
        <v>3.3397598335854766</v>
      </c>
      <c r="K57" s="12">
        <f t="shared" si="17"/>
        <v>3.34</v>
      </c>
      <c r="L57" s="3">
        <f t="shared" si="18"/>
        <v>33.116099999999996</v>
      </c>
      <c r="M57" s="29">
        <f t="shared" si="19"/>
        <v>33.113718749999997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61">
        <v>2</v>
      </c>
      <c r="B58" s="68" t="s">
        <v>123</v>
      </c>
      <c r="C58" s="61" t="s">
        <v>12</v>
      </c>
      <c r="D58" s="65">
        <v>26.92</v>
      </c>
      <c r="E58" s="1">
        <f t="shared" si="8"/>
        <v>535</v>
      </c>
      <c r="F58" s="1">
        <f t="shared" si="9"/>
        <v>353213</v>
      </c>
      <c r="G58" s="27">
        <f t="shared" si="10"/>
        <v>76.214635361665628</v>
      </c>
      <c r="H58" s="27">
        <f t="shared" si="11"/>
        <v>1.230078705423477</v>
      </c>
      <c r="I58" s="1">
        <v>1</v>
      </c>
      <c r="J58" s="28">
        <f t="shared" si="16"/>
        <v>1.230078705423477</v>
      </c>
      <c r="K58" s="12">
        <f t="shared" si="17"/>
        <v>1.23</v>
      </c>
      <c r="L58" s="3">
        <f t="shared" si="18"/>
        <v>33.111600000000003</v>
      </c>
      <c r="M58" s="29">
        <f t="shared" si="19"/>
        <v>33.113718750000004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61">
        <v>2</v>
      </c>
      <c r="B59" s="68" t="s">
        <v>124</v>
      </c>
      <c r="C59" s="61" t="s">
        <v>12</v>
      </c>
      <c r="D59" s="65">
        <v>12.29</v>
      </c>
      <c r="E59" s="1">
        <f t="shared" si="8"/>
        <v>535</v>
      </c>
      <c r="F59" s="1">
        <f t="shared" si="9"/>
        <v>353213</v>
      </c>
      <c r="G59" s="27">
        <f t="shared" si="10"/>
        <v>34.79486881853159</v>
      </c>
      <c r="H59" s="27">
        <f t="shared" si="11"/>
        <v>2.6943627949552487</v>
      </c>
      <c r="I59" s="1">
        <v>1</v>
      </c>
      <c r="J59" s="28">
        <f t="shared" si="16"/>
        <v>2.6943627949552487</v>
      </c>
      <c r="K59" s="12">
        <f t="shared" si="17"/>
        <v>2.69</v>
      </c>
      <c r="L59" s="3">
        <f t="shared" si="18"/>
        <v>33.060099999999998</v>
      </c>
      <c r="M59" s="29">
        <f t="shared" si="19"/>
        <v>33.113718750000004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61">
        <v>2</v>
      </c>
      <c r="B60" s="68" t="s">
        <v>125</v>
      </c>
      <c r="C60" s="61" t="s">
        <v>12</v>
      </c>
      <c r="D60" s="65">
        <v>18.489999999999998</v>
      </c>
      <c r="E60" s="1">
        <f t="shared" si="8"/>
        <v>535</v>
      </c>
      <c r="F60" s="1">
        <f t="shared" si="9"/>
        <v>353213</v>
      </c>
      <c r="G60" s="27">
        <f t="shared" si="10"/>
        <v>52.348016635854279</v>
      </c>
      <c r="H60" s="27">
        <f t="shared" si="11"/>
        <v>1.7908987966468364</v>
      </c>
      <c r="I60" s="1">
        <v>1</v>
      </c>
      <c r="J60" s="28">
        <f t="shared" si="16"/>
        <v>1.7908987966468364</v>
      </c>
      <c r="K60" s="12">
        <f t="shared" si="17"/>
        <v>1.79</v>
      </c>
      <c r="L60" s="3">
        <f t="shared" si="18"/>
        <v>33.097099999999998</v>
      </c>
      <c r="M60" s="29">
        <f t="shared" si="19"/>
        <v>33.113718750000004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61">
        <v>2</v>
      </c>
      <c r="B61" s="68" t="s">
        <v>126</v>
      </c>
      <c r="C61" s="61" t="s">
        <v>12</v>
      </c>
      <c r="D61" s="65">
        <v>2.294</v>
      </c>
      <c r="E61" s="1">
        <f t="shared" si="8"/>
        <v>535</v>
      </c>
      <c r="F61" s="1">
        <f t="shared" si="9"/>
        <v>353213</v>
      </c>
      <c r="G61" s="27">
        <f t="shared" si="10"/>
        <v>6.4946646924093967</v>
      </c>
      <c r="H61" s="27">
        <f t="shared" si="11"/>
        <v>14.434925348735831</v>
      </c>
      <c r="I61" s="1">
        <v>1</v>
      </c>
      <c r="J61" s="28">
        <f t="shared" si="16"/>
        <v>14.434925348735831</v>
      </c>
      <c r="K61" s="12">
        <f t="shared" si="17"/>
        <v>14.43</v>
      </c>
      <c r="L61" s="3">
        <f t="shared" si="18"/>
        <v>33.102420000000002</v>
      </c>
      <c r="M61" s="29">
        <f t="shared" si="19"/>
        <v>33.113718749999997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61">
        <v>2</v>
      </c>
      <c r="B62" s="68" t="s">
        <v>127</v>
      </c>
      <c r="C62" s="61" t="s">
        <v>12</v>
      </c>
      <c r="D62" s="65">
        <v>12.16</v>
      </c>
      <c r="E62" s="1">
        <f t="shared" si="8"/>
        <v>535</v>
      </c>
      <c r="F62" s="1">
        <f t="shared" si="9"/>
        <v>353213</v>
      </c>
      <c r="G62" s="27">
        <f t="shared" si="10"/>
        <v>34.426818944942575</v>
      </c>
      <c r="H62" s="27">
        <f t="shared" si="11"/>
        <v>2.7231676603618418</v>
      </c>
      <c r="I62" s="1">
        <v>1</v>
      </c>
      <c r="J62" s="28">
        <f t="shared" si="16"/>
        <v>2.7231676603618418</v>
      </c>
      <c r="K62" s="12">
        <f t="shared" si="17"/>
        <v>2.72</v>
      </c>
      <c r="L62" s="3">
        <f t="shared" si="18"/>
        <v>33.075200000000002</v>
      </c>
      <c r="M62" s="29">
        <f t="shared" si="19"/>
        <v>33.113718749999997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61">
        <v>2</v>
      </c>
      <c r="B63" s="68" t="s">
        <v>128</v>
      </c>
      <c r="C63" s="61" t="s">
        <v>12</v>
      </c>
      <c r="D63" s="64">
        <v>4.2009999999999996</v>
      </c>
      <c r="E63" s="1">
        <f t="shared" si="8"/>
        <v>535</v>
      </c>
      <c r="F63" s="1">
        <f t="shared" si="9"/>
        <v>353213</v>
      </c>
      <c r="G63" s="27">
        <f t="shared" si="10"/>
        <v>11.893673222673003</v>
      </c>
      <c r="H63" s="27">
        <f t="shared" si="11"/>
        <v>7.8823420019043091</v>
      </c>
      <c r="I63" s="1">
        <v>1</v>
      </c>
      <c r="J63" s="28">
        <f t="shared" si="16"/>
        <v>7.8823420019043091</v>
      </c>
      <c r="K63" s="12">
        <f t="shared" si="17"/>
        <v>7.88</v>
      </c>
      <c r="L63" s="3">
        <f t="shared" si="18"/>
        <v>33.103879999999997</v>
      </c>
      <c r="M63" s="29">
        <f t="shared" si="19"/>
        <v>33.113718749999997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61">
        <v>2</v>
      </c>
      <c r="B64" s="68" t="s">
        <v>129</v>
      </c>
      <c r="C64" s="61" t="s">
        <v>12</v>
      </c>
      <c r="D64" s="64">
        <v>8.6300000000000008</v>
      </c>
      <c r="E64" s="1">
        <f t="shared" si="8"/>
        <v>535</v>
      </c>
      <c r="F64" s="1">
        <f t="shared" si="9"/>
        <v>353213</v>
      </c>
      <c r="G64" s="27">
        <f t="shared" si="10"/>
        <v>24.432849300563682</v>
      </c>
      <c r="H64" s="27">
        <f t="shared" si="11"/>
        <v>3.8370473638470455</v>
      </c>
      <c r="I64" s="1">
        <v>1</v>
      </c>
      <c r="J64" s="28">
        <f t="shared" si="16"/>
        <v>3.8370473638470455</v>
      </c>
      <c r="K64" s="12">
        <f t="shared" si="17"/>
        <v>3.84</v>
      </c>
      <c r="L64" s="3">
        <f t="shared" si="18"/>
        <v>33.139200000000002</v>
      </c>
      <c r="M64" s="29">
        <f t="shared" si="19"/>
        <v>33.113718750000004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61">
        <v>2</v>
      </c>
      <c r="B65" s="68" t="s">
        <v>130</v>
      </c>
      <c r="C65" s="61" t="s">
        <v>12</v>
      </c>
      <c r="D65" s="64">
        <v>14.75</v>
      </c>
      <c r="E65" s="1">
        <f t="shared" si="8"/>
        <v>535</v>
      </c>
      <c r="F65" s="1">
        <f t="shared" si="9"/>
        <v>353213</v>
      </c>
      <c r="G65" s="27">
        <f t="shared" si="10"/>
        <v>41.759504887985436</v>
      </c>
      <c r="H65" s="27">
        <f t="shared" si="11"/>
        <v>2.2449978813559324</v>
      </c>
      <c r="I65" s="1">
        <v>1</v>
      </c>
      <c r="J65" s="28">
        <f t="shared" si="16"/>
        <v>2.2449978813559324</v>
      </c>
      <c r="K65" s="12">
        <f t="shared" si="17"/>
        <v>2.2400000000000002</v>
      </c>
      <c r="L65" s="3">
        <f t="shared" si="18"/>
        <v>33.040000000000006</v>
      </c>
      <c r="M65" s="29">
        <f t="shared" si="19"/>
        <v>33.113718750000004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62">
        <v>3</v>
      </c>
      <c r="B66" s="68" t="s">
        <v>131</v>
      </c>
      <c r="C66" s="61" t="s">
        <v>12</v>
      </c>
      <c r="D66" s="66">
        <v>10.84</v>
      </c>
      <c r="E66" s="1">
        <f t="shared" si="8"/>
        <v>535</v>
      </c>
      <c r="F66" s="1">
        <f t="shared" si="9"/>
        <v>353213</v>
      </c>
      <c r="G66" s="27">
        <f t="shared" si="10"/>
        <v>30.689697151577093</v>
      </c>
      <c r="H66" s="27">
        <f t="shared" si="11"/>
        <v>3.054771102398524</v>
      </c>
      <c r="I66" s="1">
        <v>1</v>
      </c>
      <c r="J66" s="28">
        <f t="shared" si="16"/>
        <v>3.054771102398524</v>
      </c>
      <c r="K66" s="12">
        <f t="shared" si="17"/>
        <v>3.05</v>
      </c>
      <c r="L66" s="3">
        <f t="shared" si="18"/>
        <v>33.061999999999998</v>
      </c>
      <c r="M66" s="29">
        <f t="shared" si="19"/>
        <v>33.113718749999997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62">
        <v>3</v>
      </c>
      <c r="B67" s="68" t="s">
        <v>132</v>
      </c>
      <c r="C67" s="61" t="s">
        <v>12</v>
      </c>
      <c r="D67" s="64">
        <v>1.651</v>
      </c>
      <c r="E67" s="1">
        <f t="shared" si="8"/>
        <v>535</v>
      </c>
      <c r="F67" s="1">
        <f t="shared" si="9"/>
        <v>353213</v>
      </c>
      <c r="G67" s="27">
        <f t="shared" si="10"/>
        <v>4.6742333945806074</v>
      </c>
      <c r="H67" s="27">
        <f t="shared" si="11"/>
        <v>20.056764839491215</v>
      </c>
      <c r="I67" s="1">
        <v>1</v>
      </c>
      <c r="J67" s="28">
        <f t="shared" si="16"/>
        <v>20.056764839491215</v>
      </c>
      <c r="K67" s="12">
        <f t="shared" si="17"/>
        <v>20.059999999999999</v>
      </c>
      <c r="L67" s="3">
        <f t="shared" si="18"/>
        <v>33.119059999999998</v>
      </c>
      <c r="M67" s="29">
        <f t="shared" si="19"/>
        <v>33.113718749999997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62">
        <v>3</v>
      </c>
      <c r="B68" s="68" t="s">
        <v>133</v>
      </c>
      <c r="C68" s="61" t="s">
        <v>12</v>
      </c>
      <c r="D68" s="64">
        <v>4.1130000000000004</v>
      </c>
      <c r="E68" s="1">
        <f t="shared" si="8"/>
        <v>535</v>
      </c>
      <c r="F68" s="1">
        <f t="shared" si="9"/>
        <v>353213</v>
      </c>
      <c r="G68" s="27">
        <f t="shared" si="10"/>
        <v>11.644531769781974</v>
      </c>
      <c r="H68" s="27">
        <f t="shared" si="11"/>
        <v>8.0509892414296136</v>
      </c>
      <c r="I68" s="1">
        <v>1</v>
      </c>
      <c r="J68" s="28">
        <f t="shared" si="16"/>
        <v>8.0509892414296136</v>
      </c>
      <c r="K68" s="12">
        <f t="shared" si="17"/>
        <v>8.0500000000000007</v>
      </c>
      <c r="L68" s="3">
        <f t="shared" si="18"/>
        <v>33.109650000000009</v>
      </c>
      <c r="M68" s="29">
        <f t="shared" si="19"/>
        <v>33.113718750000004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62">
        <v>3</v>
      </c>
      <c r="B69" s="68" t="s">
        <v>134</v>
      </c>
      <c r="C69" s="61" t="s">
        <v>12</v>
      </c>
      <c r="D69" s="64">
        <v>42.94</v>
      </c>
      <c r="E69" s="1">
        <f t="shared" si="8"/>
        <v>535</v>
      </c>
      <c r="F69" s="1">
        <f t="shared" si="9"/>
        <v>353213</v>
      </c>
      <c r="G69" s="27">
        <f t="shared" si="10"/>
        <v>121.56970439932844</v>
      </c>
      <c r="H69" s="27">
        <f t="shared" si="11"/>
        <v>0.77116252328830937</v>
      </c>
      <c r="I69" s="1">
        <v>1</v>
      </c>
      <c r="J69" s="28">
        <f t="shared" si="16"/>
        <v>0.77116252328830937</v>
      </c>
      <c r="K69" s="12">
        <f t="shared" si="17"/>
        <v>0.77</v>
      </c>
      <c r="L69" s="3">
        <f t="shared" si="18"/>
        <v>33.063800000000001</v>
      </c>
      <c r="M69" s="29">
        <f t="shared" si="19"/>
        <v>33.113718750000004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62">
        <v>3</v>
      </c>
      <c r="B70" s="68" t="s">
        <v>135</v>
      </c>
      <c r="C70" s="61" t="s">
        <v>12</v>
      </c>
      <c r="D70" s="64">
        <v>22.75</v>
      </c>
      <c r="E70" s="1">
        <f t="shared" si="8"/>
        <v>535</v>
      </c>
      <c r="F70" s="1">
        <f t="shared" si="9"/>
        <v>353213</v>
      </c>
      <c r="G70" s="27">
        <f t="shared" si="10"/>
        <v>64.408727878079233</v>
      </c>
      <c r="H70" s="27">
        <f t="shared" si="11"/>
        <v>1.4555480769230769</v>
      </c>
      <c r="I70" s="1">
        <v>1</v>
      </c>
      <c r="J70" s="28">
        <f t="shared" si="16"/>
        <v>1.4555480769230769</v>
      </c>
      <c r="K70" s="12">
        <f t="shared" si="17"/>
        <v>1.46</v>
      </c>
      <c r="L70" s="3">
        <f t="shared" si="18"/>
        <v>33.214999999999996</v>
      </c>
      <c r="M70" s="29">
        <f t="shared" si="19"/>
        <v>33.113718749999997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62">
        <v>3</v>
      </c>
      <c r="B71" s="68" t="s">
        <v>136</v>
      </c>
      <c r="C71" s="61" t="s">
        <v>12</v>
      </c>
      <c r="D71" s="64">
        <v>35.56</v>
      </c>
      <c r="E71" s="1">
        <f t="shared" si="8"/>
        <v>535</v>
      </c>
      <c r="F71" s="1">
        <f t="shared" si="9"/>
        <v>353213</v>
      </c>
      <c r="G71" s="27">
        <f t="shared" si="10"/>
        <v>100.67579619096692</v>
      </c>
      <c r="H71" s="27">
        <f t="shared" si="11"/>
        <v>0.93120693897637796</v>
      </c>
      <c r="I71" s="1">
        <v>1</v>
      </c>
      <c r="J71" s="28">
        <f t="shared" si="16"/>
        <v>0.93120693897637796</v>
      </c>
      <c r="K71" s="12">
        <f t="shared" si="17"/>
        <v>0.93</v>
      </c>
      <c r="L71" s="3">
        <f t="shared" si="18"/>
        <v>33.070800000000006</v>
      </c>
      <c r="M71" s="29">
        <f t="shared" si="19"/>
        <v>33.113718750000004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62">
        <v>3</v>
      </c>
      <c r="B72" s="69" t="s">
        <v>137</v>
      </c>
      <c r="C72" s="61" t="s">
        <v>12</v>
      </c>
      <c r="D72" s="61">
        <v>82.46</v>
      </c>
      <c r="E72" s="1">
        <f t="shared" si="8"/>
        <v>535</v>
      </c>
      <c r="F72" s="1">
        <f t="shared" si="9"/>
        <v>353213</v>
      </c>
      <c r="G72" s="27">
        <f t="shared" si="10"/>
        <v>233.45686597039179</v>
      </c>
      <c r="H72" s="27">
        <f t="shared" si="11"/>
        <v>0.40157311120543299</v>
      </c>
      <c r="I72" s="1">
        <v>1</v>
      </c>
      <c r="J72" s="28">
        <f t="shared" si="16"/>
        <v>0.40157311120543299</v>
      </c>
      <c r="K72" s="12">
        <f t="shared" si="17"/>
        <v>0.4</v>
      </c>
      <c r="L72" s="3">
        <f t="shared" si="18"/>
        <v>32.984000000000002</v>
      </c>
      <c r="M72" s="29">
        <f t="shared" si="19"/>
        <v>33.113718750000004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62">
        <v>3</v>
      </c>
      <c r="B73" s="68" t="s">
        <v>138</v>
      </c>
      <c r="C73" s="61" t="s">
        <v>12</v>
      </c>
      <c r="D73" s="64">
        <v>63.87</v>
      </c>
      <c r="E73" s="1">
        <f t="shared" si="8"/>
        <v>535</v>
      </c>
      <c r="F73" s="1">
        <f t="shared" si="9"/>
        <v>353213</v>
      </c>
      <c r="G73" s="27">
        <f t="shared" si="10"/>
        <v>180.82573404716135</v>
      </c>
      <c r="H73" s="27">
        <f t="shared" si="11"/>
        <v>0.51845496712071393</v>
      </c>
      <c r="I73" s="1">
        <v>1</v>
      </c>
      <c r="J73" s="28">
        <f t="shared" si="16"/>
        <v>0.51845496712071393</v>
      </c>
      <c r="K73" s="12">
        <f t="shared" si="17"/>
        <v>0.52</v>
      </c>
      <c r="L73" s="3">
        <f t="shared" si="18"/>
        <v>33.212400000000002</v>
      </c>
      <c r="M73" s="29">
        <f t="shared" si="19"/>
        <v>33.113718749999997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62">
        <v>3</v>
      </c>
      <c r="B74" s="68" t="s">
        <v>139</v>
      </c>
      <c r="C74" s="61" t="s">
        <v>12</v>
      </c>
      <c r="D74" s="64">
        <v>66.25</v>
      </c>
      <c r="E74" s="1">
        <f t="shared" si="8"/>
        <v>535</v>
      </c>
      <c r="F74" s="1">
        <f t="shared" si="9"/>
        <v>353213</v>
      </c>
      <c r="G74" s="27">
        <f t="shared" si="10"/>
        <v>187.56387788671424</v>
      </c>
      <c r="H74" s="27">
        <f t="shared" si="11"/>
        <v>0.4998297169811321</v>
      </c>
      <c r="I74" s="1">
        <v>1</v>
      </c>
      <c r="J74" s="28">
        <f t="shared" si="16"/>
        <v>0.4998297169811321</v>
      </c>
      <c r="K74" s="12">
        <f t="shared" si="17"/>
        <v>0.5</v>
      </c>
      <c r="L74" s="3">
        <f t="shared" si="18"/>
        <v>33.125</v>
      </c>
      <c r="M74" s="29">
        <f>J74*D74</f>
        <v>33.113718750000004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62">
        <v>3</v>
      </c>
      <c r="B75" s="68" t="s">
        <v>140</v>
      </c>
      <c r="C75" s="61" t="s">
        <v>12</v>
      </c>
      <c r="D75" s="64">
        <v>15.17</v>
      </c>
      <c r="E75" s="1">
        <f t="shared" si="8"/>
        <v>535</v>
      </c>
      <c r="F75" s="1">
        <f t="shared" si="9"/>
        <v>353213</v>
      </c>
      <c r="G75" s="27">
        <f t="shared" si="10"/>
        <v>42.948589094965364</v>
      </c>
      <c r="H75" s="27">
        <f t="shared" si="11"/>
        <v>2.1828423698088333</v>
      </c>
      <c r="I75" s="1">
        <v>1</v>
      </c>
      <c r="J75" s="28">
        <f t="shared" si="16"/>
        <v>2.1828423698088333</v>
      </c>
      <c r="K75" s="12">
        <f t="shared" si="17"/>
        <v>2.1800000000000002</v>
      </c>
      <c r="L75" s="3">
        <f t="shared" si="18"/>
        <v>33.070599999999999</v>
      </c>
      <c r="M75" s="29">
        <f t="shared" si="19"/>
        <v>33.113718750000004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62">
        <v>3</v>
      </c>
      <c r="B76" s="68" t="s">
        <v>141</v>
      </c>
      <c r="C76" s="61" t="s">
        <v>12</v>
      </c>
      <c r="D76" s="64">
        <v>16.41</v>
      </c>
      <c r="E76" s="1">
        <f t="shared" si="8"/>
        <v>535</v>
      </c>
      <c r="F76" s="1">
        <f t="shared" si="9"/>
        <v>353213</v>
      </c>
      <c r="G76" s="27">
        <f t="shared" si="10"/>
        <v>46.459218658429904</v>
      </c>
      <c r="H76" s="27">
        <f t="shared" si="11"/>
        <v>2.0178987659963434</v>
      </c>
      <c r="I76" s="1">
        <v>1</v>
      </c>
      <c r="J76" s="28">
        <f t="shared" si="16"/>
        <v>2.0178987659963434</v>
      </c>
      <c r="K76" s="12">
        <f t="shared" si="17"/>
        <v>2.02</v>
      </c>
      <c r="L76" s="3">
        <f t="shared" si="18"/>
        <v>33.148200000000003</v>
      </c>
      <c r="M76" s="29">
        <f t="shared" si="19"/>
        <v>33.113718749999997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62">
        <v>3</v>
      </c>
      <c r="B77" s="68" t="s">
        <v>142</v>
      </c>
      <c r="C77" s="61" t="s">
        <v>12</v>
      </c>
      <c r="D77" s="64">
        <v>12.71</v>
      </c>
      <c r="E77" s="1">
        <f t="shared" si="8"/>
        <v>535</v>
      </c>
      <c r="F77" s="1">
        <f t="shared" si="9"/>
        <v>353213</v>
      </c>
      <c r="G77" s="27">
        <f t="shared" si="10"/>
        <v>35.983953025511518</v>
      </c>
      <c r="H77" s="27">
        <f t="shared" si="11"/>
        <v>2.6053279897718333</v>
      </c>
      <c r="I77" s="1">
        <v>1</v>
      </c>
      <c r="J77" s="28">
        <f t="shared" si="16"/>
        <v>2.6053279897718333</v>
      </c>
      <c r="K77" s="12">
        <f t="shared" si="17"/>
        <v>2.61</v>
      </c>
      <c r="L77" s="3">
        <f t="shared" si="18"/>
        <v>33.173099999999998</v>
      </c>
      <c r="M77" s="29">
        <f t="shared" si="19"/>
        <v>33.113718750000004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62">
        <v>3</v>
      </c>
      <c r="B78" s="69" t="s">
        <v>82</v>
      </c>
      <c r="C78" s="61" t="s">
        <v>12</v>
      </c>
      <c r="D78" s="66">
        <v>97.1</v>
      </c>
      <c r="E78" s="1">
        <f t="shared" si="8"/>
        <v>535</v>
      </c>
      <c r="F78" s="1">
        <f t="shared" si="9"/>
        <v>353213</v>
      </c>
      <c r="G78" s="27">
        <f t="shared" si="10"/>
        <v>274.90494404226342</v>
      </c>
      <c r="H78" s="27">
        <f t="shared" si="11"/>
        <v>0.34102696961894957</v>
      </c>
      <c r="I78" s="1">
        <v>1</v>
      </c>
      <c r="J78" s="28">
        <f t="shared" si="16"/>
        <v>0.34102696961894957</v>
      </c>
      <c r="K78" s="12">
        <f t="shared" si="17"/>
        <v>0.34</v>
      </c>
      <c r="L78" s="3">
        <f t="shared" si="18"/>
        <v>33.014000000000003</v>
      </c>
      <c r="M78" s="29">
        <f t="shared" si="19"/>
        <v>33.113718750000004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</sheetData>
  <mergeCells count="6">
    <mergeCell ref="B2:F2"/>
    <mergeCell ref="M10:O10"/>
    <mergeCell ref="B11:C11"/>
    <mergeCell ref="D11:F11"/>
    <mergeCell ref="B12:C12"/>
    <mergeCell ref="D12:F12"/>
  </mergeCells>
  <conditionalFormatting sqref="J6">
    <cfRule type="cellIs" dxfId="2" priority="2" operator="lessThan">
      <formula>$J$2</formula>
    </cfRule>
  </conditionalFormatting>
  <conditionalFormatting sqref="J15:J78">
    <cfRule type="cellIs" dxfId="1" priority="1" operator="greaterThan">
      <formula>20</formula>
    </cfRule>
    <cfRule type="cellIs" dxfId="0" priority="3" operator="lessThan">
      <formula>1</formula>
    </cfRule>
  </conditionalFormatting>
  <printOptions horizontalCentered="1" gridLines="1"/>
  <pageMargins left="0.7" right="0.7" top="0.75" bottom="0.75" header="0" footer="0"/>
  <pageSetup scale="60" pageOrder="overThenDown" orientation="portrait" cellComments="atEnd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49"/>
  <sheetViews>
    <sheetView workbookViewId="0">
      <selection activeCell="A3" sqref="A3"/>
    </sheetView>
  </sheetViews>
  <sheetFormatPr defaultColWidth="14.44140625" defaultRowHeight="15" customHeight="1" x14ac:dyDescent="0.3"/>
  <cols>
    <col min="1" max="1" width="4.88671875" customWidth="1"/>
    <col min="2" max="2" width="9.77734375" customWidth="1"/>
    <col min="3" max="3" width="9" customWidth="1"/>
    <col min="4" max="4" width="9.77734375" customWidth="1"/>
    <col min="5" max="5" width="7.44140625" customWidth="1"/>
    <col min="6" max="6" width="8.88671875" customWidth="1"/>
    <col min="7" max="7" width="3.88671875" customWidth="1"/>
    <col min="8" max="8" width="7.5546875" customWidth="1"/>
    <col min="9" max="10" width="8.77734375" customWidth="1"/>
    <col min="11" max="11" width="8.109375" customWidth="1"/>
    <col min="12" max="14" width="8.77734375" customWidth="1"/>
    <col min="15" max="15" width="7.5546875" customWidth="1"/>
    <col min="16" max="26" width="8.77734375" customWidth="1"/>
  </cols>
  <sheetData>
    <row r="1" spans="1:13" ht="14.25" customHeight="1" x14ac:dyDescent="0.3"/>
    <row r="2" spans="1:13" ht="14.25" customHeight="1" x14ac:dyDescent="0.35">
      <c r="A2" s="57" t="s">
        <v>143</v>
      </c>
    </row>
    <row r="3" spans="1:13" ht="14.25" customHeight="1" x14ac:dyDescent="0.3">
      <c r="A3" s="30" t="s">
        <v>67</v>
      </c>
    </row>
    <row r="4" spans="1:13" ht="14.25" customHeight="1" x14ac:dyDescent="0.3">
      <c r="A4" s="85"/>
      <c r="B4" s="86">
        <v>1</v>
      </c>
      <c r="C4" s="86">
        <v>2</v>
      </c>
      <c r="D4" s="86">
        <v>3</v>
      </c>
      <c r="E4" s="86">
        <v>4</v>
      </c>
      <c r="F4" s="86">
        <v>5</v>
      </c>
      <c r="G4" s="86">
        <v>6</v>
      </c>
      <c r="H4" s="86">
        <v>7</v>
      </c>
      <c r="I4" s="86">
        <v>8</v>
      </c>
      <c r="J4" s="86">
        <v>9</v>
      </c>
      <c r="K4" s="86">
        <v>10</v>
      </c>
      <c r="L4" s="86">
        <v>11</v>
      </c>
      <c r="M4" s="86">
        <v>12</v>
      </c>
    </row>
    <row r="5" spans="1:13" ht="14.25" customHeight="1" x14ac:dyDescent="0.3">
      <c r="A5" s="87" t="s">
        <v>68</v>
      </c>
      <c r="B5" s="92"/>
      <c r="C5" s="92"/>
      <c r="D5" s="85"/>
      <c r="E5" s="92"/>
      <c r="F5" s="92"/>
      <c r="G5" s="85"/>
      <c r="H5" s="85"/>
      <c r="I5" s="92"/>
      <c r="J5" s="92"/>
      <c r="K5" s="85"/>
      <c r="L5" s="92"/>
      <c r="M5" s="92"/>
    </row>
    <row r="6" spans="1:13" ht="14.25" customHeight="1" x14ac:dyDescent="0.3">
      <c r="A6" s="87" t="s">
        <v>69</v>
      </c>
      <c r="B6" s="92"/>
      <c r="C6" s="92"/>
      <c r="D6" s="85"/>
      <c r="E6" s="92"/>
      <c r="F6" s="92"/>
      <c r="G6" s="85"/>
      <c r="H6" s="85"/>
      <c r="I6" s="92"/>
      <c r="J6" s="92"/>
      <c r="K6" s="85"/>
      <c r="L6" s="92"/>
      <c r="M6" s="92"/>
    </row>
    <row r="7" spans="1:13" ht="14.25" customHeight="1" x14ac:dyDescent="0.3">
      <c r="A7" s="87" t="s">
        <v>70</v>
      </c>
      <c r="B7" s="92"/>
      <c r="C7" s="92"/>
      <c r="D7" s="85"/>
      <c r="E7" s="92"/>
      <c r="F7" s="92"/>
      <c r="G7" s="85"/>
      <c r="H7" s="85"/>
      <c r="I7" s="92"/>
      <c r="J7" s="92"/>
      <c r="K7" s="85"/>
      <c r="L7" s="92"/>
      <c r="M7" s="92"/>
    </row>
    <row r="8" spans="1:13" ht="14.25" customHeight="1" x14ac:dyDescent="0.3">
      <c r="A8" s="87" t="s">
        <v>71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</row>
    <row r="9" spans="1:13" ht="14.25" customHeight="1" x14ac:dyDescent="0.3">
      <c r="A9" s="87" t="s">
        <v>72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</row>
    <row r="10" spans="1:13" ht="14.25" customHeight="1" x14ac:dyDescent="0.3">
      <c r="A10" s="87" t="s">
        <v>73</v>
      </c>
      <c r="B10" s="92"/>
      <c r="C10" s="92"/>
      <c r="D10" s="85"/>
      <c r="E10" s="92"/>
      <c r="F10" s="92"/>
      <c r="G10" s="85"/>
      <c r="H10" s="85"/>
      <c r="I10" s="92"/>
      <c r="J10" s="92"/>
      <c r="K10" s="85"/>
      <c r="L10" s="92"/>
      <c r="M10" s="92"/>
    </row>
    <row r="11" spans="1:13" ht="14.25" customHeight="1" x14ac:dyDescent="0.3">
      <c r="A11" s="87" t="s">
        <v>74</v>
      </c>
      <c r="B11" s="92"/>
      <c r="C11" s="92"/>
      <c r="D11" s="85"/>
      <c r="E11" s="92"/>
      <c r="F11" s="92"/>
      <c r="G11" s="85"/>
      <c r="H11" s="85"/>
      <c r="I11" s="92"/>
      <c r="J11" s="92"/>
      <c r="K11" s="85"/>
      <c r="L11" s="92"/>
      <c r="M11" s="92"/>
    </row>
    <row r="12" spans="1:13" ht="14.25" customHeight="1" x14ac:dyDescent="0.3">
      <c r="A12" s="87" t="s">
        <v>75</v>
      </c>
      <c r="B12" s="92"/>
      <c r="C12" s="92"/>
      <c r="D12" s="85"/>
      <c r="E12" s="92"/>
      <c r="F12" s="92"/>
      <c r="G12" s="85"/>
      <c r="H12" s="85"/>
      <c r="I12" s="92"/>
      <c r="J12" s="92"/>
      <c r="K12" s="85"/>
      <c r="L12" s="92"/>
      <c r="M12" s="92"/>
    </row>
    <row r="13" spans="1:13" ht="14.25" customHeight="1" x14ac:dyDescent="0.3"/>
    <row r="14" spans="1:13" ht="14.25" customHeight="1" x14ac:dyDescent="0.3"/>
    <row r="15" spans="1:13" ht="14.25" customHeight="1" x14ac:dyDescent="0.3">
      <c r="A15" s="30" t="s">
        <v>76</v>
      </c>
    </row>
    <row r="16" spans="1:13" ht="14.25" customHeight="1" x14ac:dyDescent="0.3">
      <c r="A16" s="85"/>
      <c r="B16" s="86">
        <v>1</v>
      </c>
      <c r="C16" s="86">
        <v>2</v>
      </c>
      <c r="D16" s="86">
        <v>3</v>
      </c>
      <c r="E16" s="86">
        <v>4</v>
      </c>
      <c r="F16" s="86">
        <v>5</v>
      </c>
      <c r="G16" s="86">
        <v>6</v>
      </c>
      <c r="H16" s="86">
        <v>7</v>
      </c>
      <c r="I16" s="86">
        <v>8</v>
      </c>
      <c r="J16" s="86">
        <v>9</v>
      </c>
      <c r="K16" s="86">
        <v>10</v>
      </c>
      <c r="L16" s="86">
        <v>11</v>
      </c>
      <c r="M16" s="86">
        <v>12</v>
      </c>
    </row>
    <row r="17" spans="1:15" ht="14.25" customHeight="1" x14ac:dyDescent="0.3">
      <c r="A17" s="87" t="s">
        <v>68</v>
      </c>
      <c r="B17" s="88"/>
      <c r="C17" s="88"/>
      <c r="D17" s="88"/>
      <c r="E17" s="88"/>
      <c r="F17" s="88"/>
      <c r="G17" s="89"/>
      <c r="H17" s="89"/>
      <c r="I17" s="88"/>
      <c r="J17" s="88"/>
      <c r="K17" s="88"/>
      <c r="L17" s="88"/>
      <c r="M17" s="88"/>
      <c r="N17" s="70"/>
    </row>
    <row r="18" spans="1:15" ht="14.25" customHeight="1" x14ac:dyDescent="0.3">
      <c r="A18" s="87" t="s">
        <v>69</v>
      </c>
      <c r="B18" s="90"/>
      <c r="C18" s="91"/>
      <c r="D18" s="89"/>
      <c r="E18" s="90"/>
      <c r="F18" s="90"/>
      <c r="G18" s="89"/>
      <c r="H18" s="89"/>
      <c r="I18" s="90"/>
      <c r="J18" s="91"/>
      <c r="K18" s="89"/>
      <c r="L18" s="91"/>
      <c r="M18" s="91"/>
      <c r="N18" s="70"/>
    </row>
    <row r="19" spans="1:15" ht="14.25" customHeight="1" x14ac:dyDescent="0.3">
      <c r="A19" s="87" t="s">
        <v>70</v>
      </c>
      <c r="B19" s="90"/>
      <c r="C19" s="91"/>
      <c r="D19" s="89"/>
      <c r="E19" s="91"/>
      <c r="F19" s="90"/>
      <c r="G19" s="89"/>
      <c r="H19" s="89"/>
      <c r="I19" s="90"/>
      <c r="J19" s="91"/>
      <c r="K19" s="89"/>
      <c r="L19" s="91"/>
      <c r="M19" s="91"/>
      <c r="N19" s="82"/>
      <c r="O19" s="82"/>
    </row>
    <row r="20" spans="1:15" ht="14.25" customHeight="1" x14ac:dyDescent="0.3">
      <c r="A20" s="87" t="s">
        <v>71</v>
      </c>
      <c r="B20" s="90"/>
      <c r="C20" s="91"/>
      <c r="D20" s="89"/>
      <c r="E20" s="90"/>
      <c r="F20" s="90"/>
      <c r="G20" s="89"/>
      <c r="H20" s="89"/>
      <c r="I20" s="90"/>
      <c r="J20" s="91"/>
      <c r="K20" s="89"/>
      <c r="L20" s="90"/>
      <c r="M20" s="91"/>
      <c r="N20" s="83"/>
      <c r="O20" s="84"/>
    </row>
    <row r="21" spans="1:15" ht="14.25" customHeight="1" x14ac:dyDescent="0.3">
      <c r="A21" s="87" t="s">
        <v>72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2"/>
      <c r="O21" s="84"/>
    </row>
    <row r="22" spans="1:15" ht="14.25" customHeight="1" x14ac:dyDescent="0.3">
      <c r="A22" s="87" t="s">
        <v>73</v>
      </c>
      <c r="B22" s="90"/>
      <c r="C22" s="90"/>
      <c r="D22" s="89"/>
      <c r="E22" s="91"/>
      <c r="F22" s="90"/>
      <c r="G22" s="89"/>
      <c r="H22" s="89"/>
      <c r="I22" s="91"/>
      <c r="J22" s="90"/>
      <c r="K22" s="89"/>
      <c r="L22" s="91"/>
      <c r="M22" s="91"/>
      <c r="N22" s="82"/>
      <c r="O22" s="84"/>
    </row>
    <row r="23" spans="1:15" ht="14.25" customHeight="1" x14ac:dyDescent="0.3">
      <c r="A23" s="87" t="s">
        <v>74</v>
      </c>
      <c r="B23" s="91"/>
      <c r="C23" s="90"/>
      <c r="D23" s="89"/>
      <c r="E23" s="91"/>
      <c r="F23" s="90"/>
      <c r="G23" s="89"/>
      <c r="H23" s="89"/>
      <c r="I23" s="90"/>
      <c r="J23" s="90"/>
      <c r="K23" s="89"/>
      <c r="L23" s="91"/>
      <c r="M23" s="91"/>
      <c r="N23" s="83"/>
      <c r="O23" s="84"/>
    </row>
    <row r="24" spans="1:15" ht="14.25" customHeight="1" x14ac:dyDescent="0.3">
      <c r="A24" s="87" t="s">
        <v>75</v>
      </c>
      <c r="B24" s="91"/>
      <c r="C24" s="90"/>
      <c r="D24" s="89"/>
      <c r="E24" s="91"/>
      <c r="F24" s="90"/>
      <c r="G24" s="89"/>
      <c r="H24" s="89"/>
      <c r="I24" s="91"/>
      <c r="J24" s="90"/>
      <c r="K24" s="89"/>
      <c r="L24" s="90"/>
      <c r="M24" s="91"/>
      <c r="N24" s="83"/>
      <c r="O24" s="84"/>
    </row>
    <row r="25" spans="1:15" ht="14.25" customHeight="1" x14ac:dyDescent="0.3">
      <c r="O25" s="71"/>
    </row>
    <row r="26" spans="1:15" ht="14.25" customHeight="1" x14ac:dyDescent="0.3"/>
    <row r="27" spans="1:15" ht="14.25" customHeight="1" x14ac:dyDescent="0.3"/>
    <row r="28" spans="1:15" ht="14.25" customHeight="1" x14ac:dyDescent="0.3"/>
    <row r="29" spans="1:15" ht="14.25" customHeight="1" x14ac:dyDescent="0.3"/>
    <row r="30" spans="1:15" ht="14.25" customHeight="1" x14ac:dyDescent="0.3"/>
    <row r="31" spans="1:15" ht="14.25" customHeight="1" x14ac:dyDescent="0.3"/>
    <row r="32" spans="1:1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tabSelected="1" workbookViewId="0">
      <selection activeCell="M31" sqref="M31"/>
    </sheetView>
  </sheetViews>
  <sheetFormatPr defaultColWidth="14.44140625" defaultRowHeight="15" customHeight="1" x14ac:dyDescent="0.3"/>
  <cols>
    <col min="1" max="1" width="19.109375" customWidth="1"/>
    <col min="2" max="2" width="11.5546875" customWidth="1"/>
    <col min="3" max="6" width="8.77734375" customWidth="1"/>
    <col min="7" max="7" width="4.88671875" customWidth="1"/>
    <col min="8" max="8" width="2.5546875" customWidth="1"/>
    <col min="9" max="9" width="8.77734375" customWidth="1"/>
    <col min="10" max="10" width="3.21875" customWidth="1"/>
    <col min="11" max="11" width="4" customWidth="1"/>
    <col min="12" max="12" width="8.77734375" customWidth="1"/>
    <col min="13" max="13" width="4" customWidth="1"/>
    <col min="14" max="14" width="2.88671875" customWidth="1"/>
    <col min="15" max="26" width="8.77734375" customWidth="1"/>
  </cols>
  <sheetData>
    <row r="1" spans="1:24" ht="14.25" customHeight="1" x14ac:dyDescent="0.35">
      <c r="A1" s="32" t="s">
        <v>45</v>
      </c>
    </row>
    <row r="2" spans="1:24" ht="14.25" customHeight="1" x14ac:dyDescent="0.3">
      <c r="A2" s="10" t="s">
        <v>46</v>
      </c>
      <c r="B2" s="10" t="s">
        <v>47</v>
      </c>
      <c r="C2" s="10" t="s">
        <v>48</v>
      </c>
      <c r="D2" s="10" t="s">
        <v>49</v>
      </c>
      <c r="R2" s="30" t="s">
        <v>50</v>
      </c>
      <c r="U2" s="33" t="s">
        <v>51</v>
      </c>
      <c r="V2" s="33"/>
      <c r="W2" s="33"/>
      <c r="X2" s="33"/>
    </row>
    <row r="3" spans="1:24" ht="14.25" customHeight="1" x14ac:dyDescent="0.3">
      <c r="A3" s="34">
        <v>44574</v>
      </c>
      <c r="B3" s="31">
        <v>2</v>
      </c>
      <c r="D3" s="31">
        <v>2.4</v>
      </c>
      <c r="F3" s="35">
        <f>(D3/(660*C10))*1000000</f>
        <v>5.7903879559930518</v>
      </c>
      <c r="G3" s="36" t="s">
        <v>5</v>
      </c>
      <c r="H3" s="31" t="s">
        <v>52</v>
      </c>
      <c r="I3" s="37">
        <f>(L3*O3)/F3</f>
        <v>34.54</v>
      </c>
      <c r="J3" s="31" t="s">
        <v>44</v>
      </c>
      <c r="K3" s="31" t="s">
        <v>53</v>
      </c>
      <c r="L3" s="33">
        <v>4</v>
      </c>
      <c r="M3" s="31" t="s">
        <v>5</v>
      </c>
      <c r="N3" s="31" t="s">
        <v>52</v>
      </c>
      <c r="O3" s="38">
        <v>50</v>
      </c>
      <c r="P3" s="31" t="s">
        <v>44</v>
      </c>
      <c r="Q3" s="39" t="s">
        <v>54</v>
      </c>
      <c r="R3" s="40">
        <f>I3</f>
        <v>34.54</v>
      </c>
      <c r="S3" s="41" t="s">
        <v>55</v>
      </c>
      <c r="U3" s="33">
        <f>(D3*R3)/(R4+R3)</f>
        <v>1.6579200000000001</v>
      </c>
      <c r="V3" s="33" t="s">
        <v>49</v>
      </c>
      <c r="W3" s="42">
        <f>(U3/(660*C10))*1000000</f>
        <v>4</v>
      </c>
      <c r="X3" s="33" t="s">
        <v>5</v>
      </c>
    </row>
    <row r="4" spans="1:24" ht="14.25" customHeight="1" x14ac:dyDescent="0.3">
      <c r="A4" s="73"/>
      <c r="R4" s="43">
        <f>O3-I3</f>
        <v>15.46</v>
      </c>
      <c r="S4" s="44" t="s">
        <v>43</v>
      </c>
    </row>
    <row r="5" spans="1:24" ht="24" customHeight="1" x14ac:dyDescent="0.35">
      <c r="A5" s="32" t="s">
        <v>56</v>
      </c>
    </row>
    <row r="6" spans="1:24" ht="14.25" customHeight="1" x14ac:dyDescent="0.3">
      <c r="A6" s="10" t="s">
        <v>46</v>
      </c>
      <c r="B6" s="10" t="s">
        <v>47</v>
      </c>
      <c r="C6" s="10" t="s">
        <v>48</v>
      </c>
      <c r="D6" s="10" t="s">
        <v>49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U6" s="33" t="s">
        <v>51</v>
      </c>
      <c r="W6" s="33"/>
      <c r="X6" s="33"/>
    </row>
    <row r="7" spans="1:24" ht="21" customHeight="1" x14ac:dyDescent="0.3">
      <c r="A7" s="34">
        <v>44574</v>
      </c>
      <c r="B7" s="31">
        <v>2</v>
      </c>
      <c r="D7" s="31">
        <v>2.4</v>
      </c>
      <c r="F7" s="47">
        <f>(D7/(660*C10))*1000000</f>
        <v>5.7903879559930518</v>
      </c>
      <c r="G7" s="48" t="s">
        <v>5</v>
      </c>
      <c r="H7" s="31" t="s">
        <v>52</v>
      </c>
      <c r="I7" s="49">
        <f>(L7*O7)/F7</f>
        <v>34.54</v>
      </c>
      <c r="J7" s="31" t="s">
        <v>44</v>
      </c>
      <c r="K7" s="31" t="s">
        <v>53</v>
      </c>
      <c r="L7" s="50">
        <v>4</v>
      </c>
      <c r="M7" s="31" t="s">
        <v>5</v>
      </c>
      <c r="N7" s="31" t="s">
        <v>52</v>
      </c>
      <c r="O7" s="51">
        <v>50</v>
      </c>
      <c r="P7" s="31" t="s">
        <v>44</v>
      </c>
      <c r="Q7" s="39" t="s">
        <v>54</v>
      </c>
      <c r="R7" s="40">
        <f>I7</f>
        <v>34.54</v>
      </c>
      <c r="S7" s="41" t="s">
        <v>55</v>
      </c>
      <c r="U7" s="33">
        <f>(D7*R7)/(R8+R7)</f>
        <v>1.6579200000000001</v>
      </c>
      <c r="V7" s="33" t="s">
        <v>49</v>
      </c>
      <c r="W7" s="42">
        <f>(U7/(660*C10))*1000000</f>
        <v>4</v>
      </c>
      <c r="X7" s="33" t="s">
        <v>5</v>
      </c>
    </row>
    <row r="8" spans="1:24" ht="14.25" customHeight="1" x14ac:dyDescent="0.35">
      <c r="A8" s="72" t="s">
        <v>77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R8" s="43">
        <f>O7-I7</f>
        <v>15.46</v>
      </c>
      <c r="S8" s="44" t="s">
        <v>43</v>
      </c>
    </row>
    <row r="9" spans="1:24" ht="14.25" customHeight="1" x14ac:dyDescent="0.3">
      <c r="A9" s="10" t="s">
        <v>46</v>
      </c>
      <c r="B9" s="10" t="s">
        <v>47</v>
      </c>
      <c r="C9" s="10" t="s">
        <v>57</v>
      </c>
      <c r="D9" s="10"/>
    </row>
    <row r="10" spans="1:24" ht="14.25" customHeight="1" x14ac:dyDescent="0.3">
      <c r="A10" s="46">
        <v>44576</v>
      </c>
      <c r="B10" s="31">
        <v>1</v>
      </c>
      <c r="C10" s="31">
        <v>628</v>
      </c>
    </row>
    <row r="11" spans="1:24" ht="14.25" customHeight="1" x14ac:dyDescent="0.3"/>
    <row r="12" spans="1:24" ht="14.25" customHeight="1" x14ac:dyDescent="0.3"/>
    <row r="13" spans="1:24" ht="14.25" customHeight="1" x14ac:dyDescent="0.3"/>
    <row r="14" spans="1:24" ht="21.6" customHeight="1" x14ac:dyDescent="0.35">
      <c r="A14" s="32" t="s">
        <v>58</v>
      </c>
    </row>
    <row r="15" spans="1:24" ht="14.25" customHeight="1" x14ac:dyDescent="0.3">
      <c r="A15" s="30" t="s">
        <v>56</v>
      </c>
      <c r="B15" s="10" t="s">
        <v>47</v>
      </c>
      <c r="C15" s="10" t="s">
        <v>48</v>
      </c>
      <c r="D15" s="10" t="s">
        <v>49</v>
      </c>
      <c r="F15" s="35">
        <f>(D16/(660*C10))*1000000</f>
        <v>3.8602586373287013</v>
      </c>
      <c r="G15" s="36" t="s">
        <v>5</v>
      </c>
    </row>
    <row r="16" spans="1:24" ht="14.25" customHeight="1" x14ac:dyDescent="0.3">
      <c r="A16" s="46">
        <v>44577</v>
      </c>
      <c r="B16" s="31">
        <v>2</v>
      </c>
      <c r="D16" s="31">
        <v>1.6</v>
      </c>
    </row>
    <row r="17" spans="1:24" ht="14.25" customHeight="1" x14ac:dyDescent="0.3">
      <c r="F17" s="31">
        <v>20</v>
      </c>
      <c r="G17" s="31" t="s">
        <v>59</v>
      </c>
      <c r="H17" s="31" t="s">
        <v>52</v>
      </c>
      <c r="I17" s="49">
        <f>(L17*O17)/F17</f>
        <v>180</v>
      </c>
      <c r="J17" s="31" t="s">
        <v>44</v>
      </c>
      <c r="K17" s="31" t="s">
        <v>53</v>
      </c>
      <c r="L17" s="50">
        <v>6</v>
      </c>
      <c r="M17" s="31" t="s">
        <v>59</v>
      </c>
      <c r="N17" s="31" t="s">
        <v>52</v>
      </c>
      <c r="O17" s="51">
        <v>600</v>
      </c>
      <c r="P17" s="31" t="s">
        <v>44</v>
      </c>
    </row>
    <row r="18" spans="1:24" ht="14.25" customHeight="1" x14ac:dyDescent="0.3"/>
    <row r="19" spans="1:24" ht="14.25" customHeight="1" x14ac:dyDescent="0.3"/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5">
      <c r="A24" s="32" t="s">
        <v>60</v>
      </c>
      <c r="U24" s="33" t="s">
        <v>51</v>
      </c>
      <c r="W24" s="33"/>
      <c r="X24" s="33"/>
    </row>
    <row r="25" spans="1:24" ht="14.25" customHeight="1" x14ac:dyDescent="0.3">
      <c r="A25" s="10" t="s">
        <v>46</v>
      </c>
      <c r="B25" s="10" t="s">
        <v>47</v>
      </c>
      <c r="C25" s="10" t="s">
        <v>48</v>
      </c>
      <c r="D25" s="10" t="s">
        <v>49</v>
      </c>
      <c r="F25" s="35">
        <f>(D26/(660*C26))*1000000</f>
        <v>15.151515151515152</v>
      </c>
      <c r="G25" s="36" t="s">
        <v>5</v>
      </c>
      <c r="H25" s="31" t="s">
        <v>52</v>
      </c>
      <c r="I25" s="37">
        <f>(L25*O25)/F25</f>
        <v>1.3199999999999998</v>
      </c>
      <c r="J25" s="31" t="s">
        <v>44</v>
      </c>
      <c r="K25" s="31" t="s">
        <v>53</v>
      </c>
      <c r="L25" s="33">
        <v>4</v>
      </c>
      <c r="M25" s="31" t="s">
        <v>5</v>
      </c>
      <c r="N25" s="31" t="s">
        <v>52</v>
      </c>
      <c r="O25" s="38">
        <v>5</v>
      </c>
      <c r="P25" s="31" t="s">
        <v>44</v>
      </c>
      <c r="Q25" s="39" t="s">
        <v>54</v>
      </c>
      <c r="R25" s="40">
        <f>I25</f>
        <v>1.3199999999999998</v>
      </c>
      <c r="S25" s="41" t="s">
        <v>61</v>
      </c>
      <c r="U25" s="33">
        <f>(D26*R25)/(R26+R25)</f>
        <v>1.3384799999999999</v>
      </c>
      <c r="V25" s="33" t="s">
        <v>49</v>
      </c>
      <c r="W25" s="42">
        <f>(U25/(660*C26))*1000000</f>
        <v>4</v>
      </c>
      <c r="X25" s="33" t="s">
        <v>5</v>
      </c>
    </row>
    <row r="26" spans="1:24" ht="14.25" customHeight="1" x14ac:dyDescent="0.3">
      <c r="A26" s="46" t="s">
        <v>62</v>
      </c>
      <c r="B26" s="31">
        <v>2</v>
      </c>
      <c r="C26" s="31">
        <v>507</v>
      </c>
      <c r="D26" s="31">
        <v>5.07</v>
      </c>
      <c r="R26" s="43">
        <f>O25-I25</f>
        <v>3.68</v>
      </c>
      <c r="S26" s="44" t="s">
        <v>43</v>
      </c>
    </row>
    <row r="27" spans="1:24" ht="14.25" customHeight="1" x14ac:dyDescent="0.3">
      <c r="A27" s="10" t="s">
        <v>46</v>
      </c>
      <c r="B27" s="10" t="s">
        <v>47</v>
      </c>
      <c r="C27" s="10" t="s">
        <v>57</v>
      </c>
    </row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spans="1:9" ht="14.25" customHeight="1" x14ac:dyDescent="0.3"/>
    <row r="34" spans="1:9" ht="14.25" customHeight="1" x14ac:dyDescent="0.3"/>
    <row r="35" spans="1:9" ht="14.25" customHeight="1" x14ac:dyDescent="0.3"/>
    <row r="36" spans="1:9" ht="14.25" customHeight="1" x14ac:dyDescent="0.3"/>
    <row r="37" spans="1:9" ht="14.25" customHeight="1" x14ac:dyDescent="0.3">
      <c r="A37" s="45"/>
      <c r="B37" s="45"/>
      <c r="C37" s="45"/>
      <c r="D37" s="45"/>
      <c r="E37" s="45"/>
      <c r="F37" s="45"/>
      <c r="G37" s="45"/>
      <c r="H37" s="45"/>
      <c r="I37" s="45"/>
    </row>
    <row r="38" spans="1:9" ht="14.2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</row>
    <row r="39" spans="1:9" ht="14.25" customHeight="1" x14ac:dyDescent="0.3">
      <c r="A39" s="45"/>
      <c r="B39" s="53">
        <f>D16</f>
        <v>1.6</v>
      </c>
      <c r="C39" s="53" t="s">
        <v>49</v>
      </c>
      <c r="D39" s="54" t="s">
        <v>63</v>
      </c>
      <c r="E39" s="54" t="s">
        <v>64</v>
      </c>
      <c r="F39" s="55">
        <f>F15</f>
        <v>3.8602586373287013</v>
      </c>
      <c r="G39" s="45" t="s">
        <v>5</v>
      </c>
      <c r="H39" s="45"/>
      <c r="I39" s="45"/>
    </row>
    <row r="40" spans="1:9" ht="14.25" customHeight="1" x14ac:dyDescent="0.3">
      <c r="A40" s="45"/>
      <c r="B40" s="56" t="s">
        <v>65</v>
      </c>
      <c r="C40" s="56" t="s">
        <v>66</v>
      </c>
      <c r="D40" s="45"/>
      <c r="E40" s="45"/>
      <c r="F40" s="45"/>
      <c r="G40" s="45"/>
      <c r="H40" s="45"/>
      <c r="I40" s="45"/>
    </row>
    <row r="41" spans="1:9" ht="14.25" customHeight="1" x14ac:dyDescent="0.3">
      <c r="A41" s="45"/>
      <c r="B41" s="45"/>
      <c r="C41" s="45"/>
      <c r="D41" s="45"/>
      <c r="E41" s="45"/>
      <c r="F41" s="45"/>
      <c r="G41" s="45"/>
      <c r="H41" s="45"/>
      <c r="I41" s="45"/>
    </row>
    <row r="42" spans="1:9" ht="14.25" customHeight="1" x14ac:dyDescent="0.3">
      <c r="A42" s="45"/>
      <c r="B42" s="45"/>
      <c r="C42" s="45"/>
      <c r="D42" s="45"/>
      <c r="E42" s="45"/>
      <c r="F42" s="45"/>
      <c r="G42" s="45"/>
      <c r="H42" s="45"/>
      <c r="I42" s="45"/>
    </row>
    <row r="43" spans="1:9" ht="14.25" customHeight="1" x14ac:dyDescent="0.3"/>
    <row r="44" spans="1:9" ht="14.25" customHeight="1" x14ac:dyDescent="0.3"/>
    <row r="45" spans="1:9" ht="14.25" customHeight="1" x14ac:dyDescent="0.3"/>
    <row r="46" spans="1:9" ht="14.25" customHeight="1" x14ac:dyDescent="0.3"/>
    <row r="47" spans="1:9" ht="14.25" customHeight="1" x14ac:dyDescent="0.3"/>
    <row r="48" spans="1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all_pool</vt:lpstr>
      <vt:lpstr>pooling-print</vt:lpstr>
      <vt:lpstr>library_QC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C Fisher</cp:lastModifiedBy>
  <dcterms:created xsi:type="dcterms:W3CDTF">2022-12-11T22:49:23Z</dcterms:created>
  <dcterms:modified xsi:type="dcterms:W3CDTF">2024-03-20T04:51:27Z</dcterms:modified>
</cp:coreProperties>
</file>