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romouse1. " sheetId="1" r:id="rId1"/>
  </sheets>
  <definedNames>
    <definedName name="BoardQty">'Micromouse1. '!$I$1</definedName>
    <definedName name="digikey_part_data">'Micromouse1. '!$J$5:$N$69</definedName>
    <definedName name="farnell_part_data">'Micromouse1. '!$O$5:$S$69</definedName>
    <definedName name="global_part_data">'Micromouse1. '!$A$5:$I$69</definedName>
    <definedName name="mouser_part_data">'Micromouse1. '!$T$5:$X$69</definedName>
    <definedName name="newark_part_data">'Micromouse1. '!$Y$5:$AC$69</definedName>
    <definedName name="rs_part_data">'Micromouse1. '!$AD$5:$AH$69</definedName>
    <definedName name="tme_part_data">'Micromouse1. '!$AI$5:$AM$69</definedName>
    <definedName name="TotalCost">'Micromouse1.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$0.50      $5.02
   100   $0.33     $33.03
   500   $0.24    $122.33
  1000   $0.21    $207.95
  2000   $0.20    $402.20
  2500   $0.17    $425.45
  4000   $0.16    $638.20
  5000   $0.16    $797.75
 10000   $0.15   $1489.10
 14000   $0.15   $2047.50
 50000   $0.14   $6913.50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$0.43      $4.30
   100   $0.28     $28.40
   500   $0.21    $105.00
  1000   $0.18    $178.00
  2000   $0.17    $342.00
  4000   $0.16    $640.00
 10000   $0.15   $1500.00
 24000   $0.14   $3456.00</t>
        </r>
      </text>
    </comment>
    <comment ref="Y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2000   $0.18    $356.00
  5000   $0.17    $845.00
 10000   $0.16   $1600.00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$0.09      $0.88
   100   $0.04      $4.13
   500   $0.03     $14.48
  1000   $0.02     $23.97
  3000   $0.02     $58.32
  6000   $0.02    $106.74
  9000   $0.02    $148.86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50   $0.08      $4.19
   250   $0.07     $16.35
   500   $0.04     $20.87
  1500   $0.04     $61.89
  3000   $0.03     $87.39
 15000   $0.03    $399.50
 30000   $0.03    $784.74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$0.14      $1.37
   100   $0.07      $7.10
   500   $0.05     $24.00
  1000   $0.04     $42.00
  3000   $0.04    $114.00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 5   $0.21      $1.05
    10   $0.08      $0.83
    25   $0.07      $1.88
    50   $0.07      $3.30
   100   $0.06      $5.80
   250   $0.05     $13.50
   500   $0.05     $24.50
  1000   $0.04     $40.00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50   $0.08      $4.10
   750   $0.07     $55.29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$0.29
   100   $0.01      $1.30
   500   $0.01      $4.66
  1000   $0.01      $7.32
  2500   $0.01     $16.65
  5000   $0.01     $30.60
 10000   $0.00     $48.50
 15000   $0.00     $69.30
 30000   $0.00    $131.70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$0.31
   100   $0.01      $1.40
   500   $0.01      $5.50
  1000   $0.01      $8.00
  2500   $0.01     $17.50
 10000   $0.01     $50.00
 15000   $0.01     $75.00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$1.61
   100   $0.08      $8.17
   500   $0.06     $27.96
  1000   $0.05     $49.46
  3000   $0.04    $123.42
  6000   $0.04    $224.40
  9000   $0.04    $319.77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50   $0.17      $8.38
   250   $0.12     $30.62
   500   $0.11     $53.15
  1500   $0.09    $138.22
  3000   $0.08    $236.85
 15000   $0.08   $1161.06
 30000   $0.08   $2272.18</t>
        </r>
      </text>
    </comment>
    <comment ref="T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$0.30      $2.96
   100   $0.18     $17.70
   500   $0.13     $66.50
  1000   $0.11    $113.00
  3000   $0.09    $279.00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 5   $0.27      $1.35
    10   $0.18      $1.78
    25   $0.15      $3.72
    50   $0.12      $6.00
   100   $0.09      $9.10
   250   $0.08     $20.50
   500   $0.07     $37.00
  1000   $0.07     $68.00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$0.26      $2.58
   100   $0.24     $23.54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$0.09      $0.88
   100   $0.04      $4.13
   500   $0.03     $14.48
  1000   $0.02     $23.97
  3000   $0.02     $58.32
  6000   $0.02    $106.74
  9000   $0.02    $148.86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50   $0.08      $4.19
   250   $0.07     $16.35
   500   $0.04     $20.87
  1500   $0.04     $61.89
  3000   $0.03     $87.39
 15000   $0.03    $399.50
 30000   $0.03    $784.74</t>
        </r>
      </text>
    </comment>
    <comment ref="V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10   $0.14      $1.37
   100   $0.07      $7.10
   500   $0.05     $24.00
  1000   $0.04     $42.00
  3000   $0.04    $114.00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 5   $0.21      $1.05
    10   $0.08      $0.83
    25   $0.07      $1.88
    50   $0.07      $3.30
   100   $0.06      $5.80
   250   $0.05     $13.50
   500   $0.05     $24.50
  1000   $0.04     $40.00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50   $0.08      $4.10
   750   $0.07     $55.29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$1.61
   100   $0.08      $8.17
   500   $0.06     $27.96
  1000   $0.05     $49.46
  3000   $0.04    $123.42
  6000   $0.04    $224.40
  9000   $0.04    $319.77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50   $0.17      $8.38
   250   $0.12     $30.62
   500   $0.11     $53.15
  1500   $0.09    $138.22
  3000   $0.08    $236.85
 15000   $0.08   $1161.06
 30000   $0.08   $2272.18</t>
        </r>
      </text>
    </comment>
    <comment ref="T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$0.30      $2.96
   100   $0.18     $17.70
   500   $0.13     $66.50
  1000   $0.11    $113.00
  3000   $0.09    $279.00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 5   $0.27      $1.35
    10   $0.18      $1.78
    25   $0.15      $3.72
    50   $0.12      $6.00
   100   $0.09      $9.10
   250   $0.08     $20.50
   500   $0.07     $37.00
  1000   $0.07     $68.00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$0.26      $2.58
   100   $0.24     $23.54</t>
        </r>
      </text>
    </comment>
    <comment ref="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 50   $0.16      $7.91
   250   $0.12     $29.19
   500   $0.10     $51.48
  1000   $0.09     $90.36
  2000   $0.07    $141.97
 10000   $0.06    $639.68
 20000   $0.06   $1110.53</t>
        </r>
      </text>
    </comment>
    <comment ref="T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  25   $0.19      $4.83
    50   $0.14      $6.80
   100   $0.08      $7.90
   250   $0.07     $18.75
   500   $0.07     $35.00
  1000   $0.06     $59.00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50   $0.27     $13.44
   500   $0.23    $114.14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$0.57
   100   $0.03      $2.54
   500   $0.02      $9.09
  1000   $0.01     $14.28
  4000   $0.01     $41.48
  8000   $0.01     $75.76
 12000   $0.01    $108.24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$1.76
   500   $0.01      $6.66
  1000   $0.01      $8.80
  2000   $0.01     $16.17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$0.60
   100   $0.03      $2.60
   500   $0.02      $9.50
  1000   $0.01     $15.00
  4000   $0.01     $48.00
  8000   $0.01     $88.00
 24000   $0.01    $216.00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10   $0.03      $0.26
   100   $0.01      $1.10
   500   $0.01      $4.00
  1000   $0.01      $6.00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1000   $0.01      $9.51
  8000   $0.01     $57.07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$0.70
   100   $0.03      $3.10
   500   $0.02     $11.07
  1000   $0.02     $17.39
  2500   $0.02     $39.53
  5000   $0.01     $72.75
 10000   $0.01    $115.50
 20000   $0.01    $220.00
 30000   $0.01    $313.50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$3.95
   500   $0.03     $15.28
  2500   $0.02     $55.88
  5000   $0.02     $96.90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$0.09      $0.85
   100   $0.04      $4.00
   500   $0.03     $14.00
  1000   $0.02     $24.00
  2500   $0.02     $55.00
  5000   $0.02    $100.00
 10000   $0.02    $170.00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$0.06      $0.60
    25   $0.05      $1.23
    50   $0.04      $1.90
   100   $0.03      $2.70
   250   $0.02      $5.75
   500   $0.02      $9.50
  1000   $0.01     $15.00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10   $0.08      $0.82
   100   $0.05      $4.59
  1000   $0.02     $21.48
 10000   $0.01    $144.80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10   $0.12      $1.23
   100   $0.06      $5.78
   500   $0.04     $20.26
  1000   $0.03     $33.55
  4000   $0.02     $99.32
  8000   $0.02    $184.80
 12000   $0.02    $263.40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100   $0.16     $15.69
   500   $0.11     $57.37
  1000   $0.10     $99.28
  2000   $0.09    $172.17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 10   $0.17      $1.69
   100   $0.09      $8.60
   500   $0.06     $29.50
  1000   $0.05     $52.00
  4000   $0.04    $156.00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4000   $0.03    $108.00
  8000   $0.03    $200.00
 16000   $0.02    $368.00
 24000   $0.02    $552.00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25   $0.20      $4.99
   250   $0.17     $42.51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 10   $0.05      $0.53
   100   $0.03      $3.18
  1000   $0.03     $25.01
  4000   $0.02     $86.08
 16000   $0.02    $334.56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$0.09      $0.94
   100   $0.04      $4.40
   500   $0.03     $15.43
  1000   $0.03     $25.55
  3000   $0.02     $62.04
  6000   $0.02    $113.52
  9000   $0.02    $158.40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 50   $0.08      $3.77
   250   $0.06     $13.97
   500   $0.05     $23.84
  1500   $0.04     $62.42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$1.58
    25   $0.12      $2.90
    50   $0.09      $4.70
   100   $0.08      $8.00
   250   $0.07     $16.25
   500   $0.05     $27.00
  1000   $0.05     $48.00
  3000   $0.04    $123.00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25   $0.18      $4.55
    50   $0.17      $8.50
   100   $0.16     $15.80
   250   $0.15     $36.75
   500   $0.14     $67.50
  1000   $0.13    $126.00
  2500   $0.12    $295.00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$7.97
   500   $0.07     $35.67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$0.10      $0.98
   100   $0.05      $4.91
   500   $0.03     $15.55
  3000   $0.02     $66.24
 12000   $0.02    $254.88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$0.64
   100   $0.03      $2.85
   500   $0.02     $10.18
  1000   $0.02     $16.00
  4000   $0.01     $46.56
  8000   $0.01     $85.04
 10000   $0.02    $187.90
 12000   $0.01    $121.44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$3.46
   500   $0.02     $12.01
  1000   $0.02     $17.84
  2000   $0.02     $32.34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$0.03      $0.31
   100   $0.02      $2.10
   500   $0.02      $9.00
  1000   $0.01     $14.00
  4000   $0.01     $48.00
  8000   $0.01     $88.00
 24000   $0.01    $216.00
 48000   $0.01    $384.00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25   $0.03      $0.75
    50   $0.03      $1.30
   100   $0.02      $2.10
   250   $0.02      $5.00
   500   $0.02      $9.00
  1000   $0.01     $14.00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50   $0.03      $1.61
   100   $0.02      $2.50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$0.55      $5.50
    25   $0.46     $11.46
   100   $0.39     $39.48
   250   $0.35     $88.13
   500   $0.30    $151.58
  1000   $0.23    $234.06
  2500   $0.21    $528.75
  5000   $0.20    $987.00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$0.90      $0.90
    10   $0.47      $4.73
    25   $0.47     $11.71
    50   $0.46     $23.13
   100   $0.34     $33.53
   250   $0.31     $76.99
   500   $0.24    $121.28
  2000   $0.22    $442.31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$0.51      $5.10
   100   $0.39     $38.90
   500   $0.28    $141.50
  1000   $0.24    $236.00
  2500   $0.21    $530.00
  5000   $0.20    $990.00
 10000   $0.19   $1910.00
 25000   $0.19   $4725.00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$0.51      $5.08
    25   $0.47     $11.70
    50   $0.43     $21.40
   100   $0.39     $38.80
   500   $0.28    $141.00
  1000   $0.23    $235.00
  2500   $0.21    $530.00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20   $0.45      $8.97
   100   $0.32     $31.87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   2   $0.28      $0.55
    10   $0.18      $1.84
    50   $0.15      $7.60
   250   $0.13     $33.22
  1000   $0.12    $124.60</t>
        </r>
      </text>
    </comment>
    <comment ref="V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$0.78      $0.78
    10   $0.61      $6.09
    25   $0.51     $12.62
   100   $0.43     $43.40
   250   $0.38     $94.75
   500   $0.30    $150.00
  1000   $0.24    $236.00
  2000   $0.22    $442.00
  5000   $0.22   $1090.00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20   $0.42      $8.47
   100   $0.37     $36.50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 5   $0.42      $2.09
    25   $0.37      $9.20
   100   $0.30     $29.91
   500   $0.28    $139.45</t>
        </r>
      </text>
    </comment>
    <comment ref="T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$0.33      $3.27
   100   $0.22     $22.45
   500   $0.19     $95.94
  1000   $0.15    $146.97
  3000   $0.12    $362.10
  6000   $0.11    $681.60
 15000   $0.11   $1650.75
 30000   $0.11   $3195.00
 75000   $0.10   $7721.25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50   $0.26     $12.84
   250   $0.19     $47.86
   500   $0.15     $73.72
  1500   $0.13    $196.19
  3000   $0.11    $340.65
 15000   $0.11   $1676.49
 30000   $0.11   $3299.48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$0.33      $3.28
   100   $0.23     $22.50
   500   $0.19     $96.00
  1000   $0.15    $148.00
  3000   $0.12    $366.00
  9000   $0.11    $999.00
 24000   $0.11   $2568.00
 45000   $0.10   $4545.00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 5   $0.37      $1.85
    10   $0.33      $3.27
    25   $0.29      $7.32
    50   $0.26     $12.90
   100   $0.22     $22.40
   250   $0.21     $52.00
   500   $0.19     $95.50
  1000   $0.15    $147.00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$2.75
   100   $0.25     $24.73</t>
        </r>
      </text>
    </comment>
    <comment ref="T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$0.39      $0.39
    10   $0.35      $3.54
   100   $0.20     $19.84
   500   $0.11     $53.13
  1000   $0.07     $72.26
  3000   $0.06    $189.84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100   $0.06      $5.89
   250   $0.05     $13.35
   500   $0.05     $23.78
  1000   $0.04     $42.57
  2000   $0.04     $78.71
  4000   $0.04    $144.58</t>
        </r>
      </text>
    </comment>
    <comment ref="T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 10   $0.19      $1.93
    25   $0.12      $2.93
    50   $0.10      $4.75
   100   $0.08      $8.00
   250   $0.07     $16.25
   500   $0.05     $25.50
  1000   $0.05     $48.00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$7.97
   600   $0.06     $38.52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$0.06      $0.64
    50   $0.04      $2.23
   250   $0.04      $8.95
  1000   $0.03     $31.00
  3000   $0.03     $86.40</t>
        </r>
      </text>
    </comment>
    <comment ref="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  10   $0.24      $2.42
    25   $0.18      $4.40
    50   $0.13      $6.38
   100   $0.09      $9.46
   250   $0.07     $18.15
   500   $0.06     $28.60
  1000   $0.04     $39.60
  5000   $0.03    $165.00
 10000   $0.03    $280.00
 30000   $0.03    $798.00
 50000   $0.03   $1303.00
100000   $0.03   $2550.00</t>
        </r>
      </text>
    </comment>
    <comment ref="O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100   $0.09      $8.55
   500   $0.04     $20.03
  2500   $0.03     $85.01
  5000   $0.03    $149.81
 10000   $0.03    $259.20
 50000   $0.03   $1272.23
100000   $0.02   $2187.76</t>
        </r>
      </text>
    </comment>
    <comment ref="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50   $0.13      $6.35
   100   $0.07      $7.20
   500   $0.06     $28.50
  1000   $0.03     $33.00
 10000   $0.03    $280.00
 20000   $0.03    $520.00</t>
        </r>
      </text>
    </comment>
    <comment ref="Y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 10   $0.16      $1.56
    25   $0.14      $3.52
    50   $0.13      $6.35
   100   $0.07      $7.20
   250   $0.07     $16.25
   500   $0.06     $28.50
  1000   $0.03     $33.00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$0.29      $2.93
    25   $0.22      $5.57
    50   $0.17      $8.28
   100   $0.12     $12.31
   250   $0.10     $26.01
   500   $0.09     $44.58
  1000   $0.07     $67.94
  5000   $0.06    $286.60
 10000   $0.05    $525.00
 30000   $0.05   $1509.00
 50000   $0.05   $2461.00
100000   $0.05   $4825.00</t>
        </r>
      </text>
    </comment>
    <comment ref="V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$0.24      $2.42
   100   $0.16     $15.70
   500   $0.14     $67.50
  1000   $0.10    $100.00
  2500   $0.08    $190.00
 10000   $0.06    $550.00</t>
        </r>
      </text>
    </comment>
    <comment ref="Y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10000   $0.06    $560.00
 20000   $0.05   $1080.00
 50000   $0.05   $2650.00
100000   $0.05   $5200.00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
 50000   $0.00    $212.50</t>
        </r>
      </text>
    </comment>
    <comment ref="O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$2.26
   500   $0.01      $4.93
  2500   $0.01     $17.54
  5000   $0.01     $27.94</t>
        </r>
      </text>
    </comment>
    <comment ref="V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$0.03      $2.60
  1000   $0.02     $18.00
 10000   $0.01     $60.00
 30000   $0.01    $150.00
 50000   $0.00    $200.00</t>
        </r>
      </text>
    </comment>
    <comment ref="Y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$60.00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   50   $0.00      $0.24
   500   $0.00      $2.38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10000   $0.00     $26.60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$0.12
   100   $0.01      $0.50
  1000   $0.00      $2.22
  2500   $0.00      $4.83
  5000   $0.00      $8.00
 10000   $0.00     $13.90
 30000   $0.00     $36.60
 50000   $0.00     $56.00
100000   $0.00    $109.00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$0.69
   500   $0.01      $2.91
  2500   $0.00     $10.40
  5000   $0.00     $17.24</t>
        </r>
      </text>
    </comment>
    <comment ref="V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$0.08
   100   $0.00      $0.20
  2500   $0.00      $2.50
 10000   $0.00     $10.00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$0.01      $0.10
    25   $0.01      $0.18
   100   $0.00      $0.40
   250   $0.00      $0.75
  1000   $0.00      $2.00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  100   $0.00      $0.48
  1000   $0.00      $1.34
 10000   $0.00      $4.60
 50000   $0.00     $20.50
100000   $0.00     $40.00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 25   $0.04      $1.11
   100   $0.03      $2.57
   250   $0.02      $5.68
   500   $0.02     $10.40</t>
        </r>
      </text>
    </comment>
    <comment ref="V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$0.45
   100   $0.03      $2.60
  1000   $0.02     $18.00
 10000   $0.01     $60.00
 30000   $0.01    $150.00
 50000   $0.00    $200.00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$1.12
   100   $0.03      $2.60
   250   $0.02      $5.75
   500   $0.02     $10.50
  1000   $0.02     $18.00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$0.10
    25   $0.01      $0.18
    50   $0.01      $0.28
   100   $0.00      $0.41
   250   $0.00      $0.79
   500   $0.00      $1.26
  1000   $0.00      $1.86
  5000   $0.00      $6.10
 10000   $0.00     $10.60
 25000   $0.00     $23.25
 50000   $0.00     $42.50
125000   $0.00    $103.75</t>
        </r>
      </text>
    </comment>
    <comment ref="Q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$0.74
   500   $0.01      $3.15
  1000   $0.01      $5.47
  2500   $0.00      $9.21</t>
        </r>
      </text>
    </comment>
    <comment ref="V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$0.08
   100   $0.00      $0.20
  5000   $0.00     $10.00
 50000   $0.00     $50.00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 10   $0.01      $0.12
    25   $0.01      $0.20
   100   $0.01      $0.50
   250   $0.00      $1.00
  1000   $0.00      $2.00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  100   $0.00      $0.49
  1000   $0.00      $1.28
  5000   $0.00      $2.55
 15000   $0.00      $7.05
 50000   $0.00     $22.50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$0.84
   500   $0.01      $3.63
  1000   $0.01      $6.42
  2500   $0.00     $10.70</t>
        </r>
      </text>
    </comment>
    <comment ref="V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$0.09
   100   $0.00      $0.40
  5000   $0.00     $10.00
 50000   $0.00     $50.00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$0.00      $0.00
  5000   $0.00     $10.00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$1.78
  1000   $0.01      $8.02
  2500   $0.01     $17.40
  5000   $0.01     $28.75
 10000   $0.00     $45.40
 30000   $0.00    $127.50
 50000   $0.00    $212.50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$2.26
   500   $0.01      $4.93
  2500   $0.01     $17.54
  5000   $0.01     $27.94</t>
        </r>
      </text>
    </comment>
    <comment ref="T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$0.44
   100   $0.02      $1.80
  1000   $0.01      $6.00
 10000   $0.01     $50.00</t>
        </r>
      </text>
    </comment>
    <comment ref="Y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$0.04      $1.12
   100   $0.03      $2.60
   250   $0.02      $5.75
   500   $0.02     $10.50
  1000   $0.02     $18.00</t>
        </r>
      </text>
    </comment>
    <comment ref="AD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50   $0.03      $1.49
   500   $0.01      $7.13</t>
        </r>
      </text>
    </comment>
    <comment ref="J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  10   $0.24      $2.42
    25   $0.18      $4.40
    50   $0.13      $6.38
   100   $0.09      $9.46
   250   $0.07     $18.15
   500   $0.06     $28.60
  1000   $0.04     $39.60
  5000   $0.03    $165.00
 10000   $0.03    $280.00
 30000   $0.03    $798.00
 50000   $0.03   $1303.00
100000   $0.03   $2550.00</t>
        </r>
      </text>
    </comment>
    <comment ref="O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100   $0.09      $8.55
   500   $0.04     $20.03
  2500   $0.03     $85.01
  5000   $0.03    $149.81
 10000   $0.03    $259.20
 50000   $0.03   $1272.23
100000   $0.02   $2187.76</t>
        </r>
      </text>
    </comment>
    <comment ref="T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  50   $0.13      $6.35
   100   $0.07      $7.20
   500   $0.06     $28.50
  1000   $0.03     $33.00
 10000   $0.03    $280.00
 20000   $0.03    $520.00</t>
        </r>
      </text>
    </comment>
    <comment ref="Y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$0.16      $0.16
    10   $0.16      $1.56
    25   $0.14      $3.52
    50   $0.13      $6.35
   100   $0.07      $7.20
   250   $0.07     $16.25
   500   $0.06     $28.50
  1000   $0.03     $33.00</t>
        </r>
      </text>
    </comment>
    <comment ref="Q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$37.16     $37.16
    10  $35.94    $359.43
    25  $34.23    $855.78
    50  $32.71   $1635.47
   100  $31.31   $3130.64
   250  $29.27   $7318.30
   500  $29.07  $14535.52</t>
        </r>
      </text>
    </comment>
    <comment ref="T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$0.12
   100   $0.01      $0.50
  1000   $0.00      $2.22
  2500   $0.00      $4.83
  5000   $0.00      $8.00
 10000   $0.00     $13.90
 30000   $0.00     $36.60
 50000   $0.00     $56.00
100000   $0.00    $109.00</t>
        </r>
      </text>
    </comment>
    <comment ref="Q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$0.63
   500   $0.01      $2.68
  2500   $0.00      $9.51
  5000   $0.00     $15.46</t>
        </r>
      </text>
    </comment>
    <comment ref="V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$0.01      $0.08
   100   $0.00      $0.20
  2500   $0.00      $2.50
 10000   $0.00     $10.00</t>
        </r>
      </text>
    </comment>
    <comment ref="AA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$0.01      $0.10
    25   $0.01      $0.18
   100   $0.00      $0.40
   250   $0.00      $0.75
  1000   $0.00      $2.00</t>
        </r>
      </text>
    </comment>
    <comment ref="T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$4.30      $4.30
    10   $3.86     $38.61
   100   $3.16    $316.34
   250   $3.42    $854.25
   500   $2.69   $1346.47
  1000   $2.27   $2271.15
  1250   $2.26   $2826.56
  3000   $1.97   $5906.25</t>
        </r>
      </text>
    </comment>
    <comment ref="O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$6.88      $6.88
    10   $5.34     $53.39
   100   $4.51    $450.63
   250   $4.21   $1052.27
   500   $3.79   $1896.45
  1000   $3.02   $3020.06</t>
        </r>
      </text>
    </comment>
    <comment ref="V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$4.32      $4.32
    10   $3.87     $38.70
    25   $3.48     $87.00
    50   $3.32    $166.00
   100   $3.17    $317.00
   250   $2.93    $732.50
   500   $2.63   $1315.00
  1000   $2.22   $2220.00
  3000   $2.15   $6450.00</t>
        </r>
      </text>
    </comment>
    <comment ref="Y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$1.97      $1.97
  3000   $1.97   $5910.00</t>
        </r>
      </text>
    </comment>
    <comment ref="Q5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$37.16     $37.16
    10  $35.94    $359.43
    25  $34.23    $855.78
    50  $32.71   $1635.47
   100  $31.31   $3130.64
   250  $29.27   $7318.30
   500  $29.07  $14535.52</t>
        </r>
      </text>
    </comment>
    <comment ref="T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$2.21     $22.11
   100   $1.78    $177.71
   250   $1.92    $478.75
   500   $1.46    $730.01
  1000   $1.21   $1209.74
  1250   $1.17   $1456.25
  3000   $1.01   $3037.50</t>
        </r>
      </text>
    </comment>
    <comment ref="Q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$1.57      $1.57
   250   $1.57    $392.37
  1250   $1.53   $1917.26
  2500   $1.50   $3745.35</t>
        </r>
      </text>
    </comment>
    <comment ref="V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$2.75      $2.75
    10   $2.48     $24.80
    25   $2.36     $59.00
   100   $1.98    $198.00
   250   $1.86    $465.00
   500   $1.64    $820.00
  1000   $1.27   $1270.00</t>
        </r>
      </text>
    </comment>
    <comment ref="AA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$2.51      $2.51
    10   $2.25     $22.50
    25   $2.14     $53.50
   100   $1.81    $181.00
   250   $1.70    $425.00
   500   $1.49    $745.00</t>
        </r>
      </text>
    </comment>
    <comment ref="AD5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5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$2.30      $2.30
     5   $2.30     $11.52
    10   $2.23     $22.26</t>
        </r>
      </text>
    </comment>
    <comment ref="T5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5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6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6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$5.76      $5.76
    10   $5.09     $50.90
    25   $4.13    $103.25
    50   $3.65    $182.50
   100   $3.55    $355.00
   250   $3.32    $830.00
   500   $2.97   $1485.00
  1000   $2.78   $2780.00
  5000   $2.44  $12200.00</t>
        </r>
      </text>
    </comment>
    <comment ref="T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$1.16      $1.16
    10   $1.04     $10.39
   100   $0.81     $81.02
   250   $0.96    $239.73
   500   $0.67    $334.65
  1000   $0.53    $528.39
  1250   $0.67    $836.25
  3000   $0.43   $1282.50</t>
        </r>
      </text>
    </comment>
    <comment ref="Q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$2.07      $2.07
    10   $1.74     $17.36
    25   $1.56     $38.94
    50   $1.43     $71.34
   100   $1.27    $127.22</t>
        </r>
      </text>
    </comment>
    <comment ref="V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$1.46      $1.46
    10   $1.31     $13.10
    25   $1.27     $31.75
   100   $1.02    $102.00
   250   $0.96    $240.50
   500   $0.85    $425.00
  1000   $0.61    $608.00</t>
        </r>
      </text>
    </comment>
    <comment ref="AA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$1.47      $1.47
    10   $1.32     $13.20
    25   $1.28     $32.00
   100   $1.03    $103.00</t>
        </r>
      </text>
    </comment>
    <comment ref="AF6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$1.29      $1.29
    10   $1.29     $12.94
    20   $1.28     $25.52</t>
        </r>
      </text>
    </comment>
    <comment ref="T6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10   $0.21      $2.06
    25   $0.18      $4.39
    50   $0.15      $7.68
   100   $0.14     $14.26
   250   $0.13     $31.54
   500   $0.12     $60.34
  1000   $0.10     $98.74
  2000   $0.08    $169.56
  4000   $0.08    $329.16
  6000   $0.08    $478.74
 10000   $0.07    $723.10
 14000   $0.07    $977.48
 50000   $0.06   $3241.50</t>
        </r>
      </text>
    </comment>
    <comment ref="O6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50   $0.18      $9.21
   250   $0.14     $34.48
   500   $0.12     $60.64
  1000   $0.12    $115.10</t>
        </r>
      </text>
    </comment>
    <comment ref="V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$0.20      $1.97
   100   $0.15     $15.10
   500   $0.13     $65.50
  1000   $0.11    $109.00
  2000   $0.10    $198.00
 10000   $0.08    $840.00
 24000   $0.08   $1944.00
 50000   $0.08   $3900.00</t>
        </r>
      </text>
    </comment>
    <comment ref="Y6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2000   $0.10    $190.00
  4000   $0.09    $368.00
  8000   $0.09    $704.00
 12000   $0.08   $1008.00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25   $0.13      $3.27
   625   $0.12     $75.80
  2500   $0.10    $240.77</t>
        </r>
      </text>
    </comment>
    <comment ref="L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$0.23      $2.29
   100   $0.16     $15.86
   500   $0.13     $67.10
  1000   $0.11    $109.80
  5000   $0.10    $488.00
 10000   $0.09    $884.50</t>
        </r>
      </text>
    </comment>
    <comment ref="Q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$0.15      $1.49
   150   $0.15     $21.94
   500   $0.14     $71.34
  1000   $0.12    $116.52
  1500   $0.10    $156.95
  5000   $0.10    $512.46</t>
        </r>
      </text>
    </comment>
    <comment ref="V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 10   $0.17      $1.71
   100   $0.14     $14.20
   500   $0.14     $68.00
  1000   $0.11    $111.00
  2000   $0.10    $208.00</t>
        </r>
      </text>
    </comment>
    <comment ref="AA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$0.18      $1.76
    25   $0.15      $3.77
    50   $0.13      $6.40
   100   $0.12     $12.30
   250   $0.11     $27.50
   500   $0.10     $52.50
  1000   $0.09     $88.00</t>
        </r>
      </text>
    </comment>
    <comment ref="AF6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 10   $0.15      $1.53
   200   $0.15     $29.96</t>
        </r>
      </text>
    </comment>
    <comment ref="T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6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6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7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<sst xmlns="http://schemas.openxmlformats.org/spreadsheetml/2006/main" count="728" uniqueCount="335">
  <si>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</si>
  <si>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</si>
  <si>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</si>
  <si>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</si>
  <si>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</si>
  <si>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</si>
  <si>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</si>
  <si>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</si>
  <si>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</si>
  <si>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</si>
  <si>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</t>
  </si>
  <si>
    <t>RNE1C101MDS1PX</t>
  </si>
  <si>
    <t>100uF</t>
  </si>
  <si>
    <t>C10</t>
  </si>
  <si>
    <t>GRM21BR60J106ME19L</t>
  </si>
  <si>
    <t>micromouse:R_0805</t>
  </si>
  <si>
    <t>10uF</t>
  </si>
  <si>
    <t>C11,C14</t>
  </si>
  <si>
    <t>GRM033R70J332KA01D</t>
  </si>
  <si>
    <t>micromouse:C_0402</t>
  </si>
  <si>
    <t>3300pF</t>
  </si>
  <si>
    <t>C12</t>
  </si>
  <si>
    <t>GRM21BC80G226ME39L</t>
  </si>
  <si>
    <t>22uF</t>
  </si>
  <si>
    <t>C13</t>
  </si>
  <si>
    <t>micromouse:C_0805</t>
  </si>
  <si>
    <t>C15</t>
  </si>
  <si>
    <t>C16,C18,C19,C24,C27,C29</t>
  </si>
  <si>
    <t>micromouse:C_0603</t>
  </si>
  <si>
    <t>2.2uF</t>
  </si>
  <si>
    <t>C17,C21,C22,C26,C28</t>
  </si>
  <si>
    <t>0.1uF</t>
  </si>
  <si>
    <t>C2</t>
  </si>
  <si>
    <t>C2012X5R1C106M</t>
  </si>
  <si>
    <t>Capacitors_SMD:C_0805</t>
  </si>
  <si>
    <t>C20</t>
  </si>
  <si>
    <t>micromouse:C_1206</t>
  </si>
  <si>
    <t>C23,C25</t>
  </si>
  <si>
    <t>10nF</t>
  </si>
  <si>
    <t>C3</t>
  </si>
  <si>
    <t>GRM188R71E103KA01D</t>
  </si>
  <si>
    <t>0.01uF</t>
  </si>
  <si>
    <t>C32</t>
  </si>
  <si>
    <t>Capacitors_SMD:C_0603</t>
  </si>
  <si>
    <t>C33</t>
  </si>
  <si>
    <t>C35</t>
  </si>
  <si>
    <t>GRM155R61A225KE95D</t>
  </si>
  <si>
    <t>Capacitors_SMD:C_0402</t>
  </si>
  <si>
    <t>C36</t>
  </si>
  <si>
    <t>GRM188R60J106ME47D</t>
  </si>
  <si>
    <t>C37</t>
  </si>
  <si>
    <t>C0805C106K8PACTU</t>
  </si>
  <si>
    <t>C4</t>
  </si>
  <si>
    <t>C1608X7R1E104K</t>
  </si>
  <si>
    <t>C5</t>
  </si>
  <si>
    <t>None</t>
  </si>
  <si>
    <t>C6-C9,C30,C31,C34</t>
  </si>
  <si>
    <t>NONE</t>
  </si>
  <si>
    <t>C</t>
  </si>
  <si>
    <t>D1-D6</t>
  </si>
  <si>
    <t>TEFT4300</t>
  </si>
  <si>
    <t>micromouse:IR_Reciver</t>
  </si>
  <si>
    <t>~</t>
  </si>
  <si>
    <t>D8-D13</t>
  </si>
  <si>
    <t>SFH 4545</t>
  </si>
  <si>
    <t>micromouse:IR_Emitter</t>
  </si>
  <si>
    <t>J1</t>
  </si>
  <si>
    <t>micromouse:USB_Micro-B</t>
  </si>
  <si>
    <t>USB_B</t>
  </si>
  <si>
    <t>L1</t>
  </si>
  <si>
    <t>Inductors_SMD:L_0603</t>
  </si>
  <si>
    <t>L</t>
  </si>
  <si>
    <t>L2</t>
  </si>
  <si>
    <t>LQM2HPN4R7MGCL</t>
  </si>
  <si>
    <t>Inductors_NEOSID:Neosid_Inductor_SM-NE29_SMD1008</t>
  </si>
  <si>
    <t>4.7uH</t>
  </si>
  <si>
    <t>P1</t>
  </si>
  <si>
    <t>Socket_Strips:Socket_Strip_Straight_1x04_Pitch2.54mm</t>
  </si>
  <si>
    <t>CONN_01X4</t>
  </si>
  <si>
    <t>Q1-Q6</t>
  </si>
  <si>
    <t>DMG1012UW</t>
  </si>
  <si>
    <t>micromouse:DMG1012UW</t>
  </si>
  <si>
    <t>Q_NMOS_DGS</t>
  </si>
  <si>
    <t>R1,R2,R4</t>
  </si>
  <si>
    <t>MCS04020Z0000ZE000</t>
  </si>
  <si>
    <t>0</t>
  </si>
  <si>
    <t>R15-R20</t>
  </si>
  <si>
    <t>ERJ-2BQFR75X</t>
  </si>
  <si>
    <t>0.75</t>
  </si>
  <si>
    <t>R21</t>
  </si>
  <si>
    <t>CRCW0402150KFKED</t>
  </si>
  <si>
    <t>micromouse:R_0402</t>
  </si>
  <si>
    <t>150K</t>
  </si>
  <si>
    <t>R22,R26</t>
  </si>
  <si>
    <t>RC0402JR-0710KL</t>
  </si>
  <si>
    <t>10k</t>
  </si>
  <si>
    <t>R23</t>
  </si>
  <si>
    <t>CRCW0402226KFKED</t>
  </si>
  <si>
    <t>226K</t>
  </si>
  <si>
    <t>R24,R28,R29,R31</t>
  </si>
  <si>
    <t>RC0603JR-070RL</t>
  </si>
  <si>
    <t>micromouse:R_0603</t>
  </si>
  <si>
    <t>R25</t>
  </si>
  <si>
    <t>RC0603FR-07180KL</t>
  </si>
  <si>
    <t>180k</t>
  </si>
  <si>
    <t>R27</t>
  </si>
  <si>
    <t>CRCW0402562KFKED</t>
  </si>
  <si>
    <t>562k</t>
  </si>
  <si>
    <t>R3</t>
  </si>
  <si>
    <t>R32</t>
  </si>
  <si>
    <t>WIL DECIDE</t>
  </si>
  <si>
    <t>R</t>
  </si>
  <si>
    <t>R33-R36,R41-R43</t>
  </si>
  <si>
    <t>WILL DECIDE</t>
  </si>
  <si>
    <t>R37,R38</t>
  </si>
  <si>
    <t>Resistors_SMD:R_0402</t>
  </si>
  <si>
    <t>33</t>
  </si>
  <si>
    <t>R39</t>
  </si>
  <si>
    <t>470</t>
  </si>
  <si>
    <t>R40</t>
  </si>
  <si>
    <t>100k</t>
  </si>
  <si>
    <t>R5-R8</t>
  </si>
  <si>
    <t>RC0402JR-074K7L</t>
  </si>
  <si>
    <t>47k</t>
  </si>
  <si>
    <t>R9-R14</t>
  </si>
  <si>
    <t>Resistors_SMD:R_0603</t>
  </si>
  <si>
    <t>1.8k</t>
  </si>
  <si>
    <t>U1,U6</t>
  </si>
  <si>
    <t>micromouse:PMEG4010_DIODE</t>
  </si>
  <si>
    <t>BAT54C</t>
  </si>
  <si>
    <t>U15,U18</t>
  </si>
  <si>
    <t>LMZ21701SILR</t>
  </si>
  <si>
    <t>micromouse:LMZ21701</t>
  </si>
  <si>
    <t>LMZ21701</t>
  </si>
  <si>
    <t>U16</t>
  </si>
  <si>
    <t>micromouse:JST_Connector</t>
  </si>
  <si>
    <t>JST_Connector</t>
  </si>
  <si>
    <t>U17</t>
  </si>
  <si>
    <t>micromouse:Switch_battery</t>
  </si>
  <si>
    <t>Switch_micromouse</t>
  </si>
  <si>
    <t>U19</t>
  </si>
  <si>
    <t>micromouse:spliter</t>
  </si>
  <si>
    <t>splitter</t>
  </si>
  <si>
    <t>U2</t>
  </si>
  <si>
    <t>DRV8833RTYT</t>
  </si>
  <si>
    <t>micromouse:DRV8833</t>
  </si>
  <si>
    <t>DRV8833</t>
  </si>
  <si>
    <t>U20</t>
  </si>
  <si>
    <t>micromouse:TPD3S014</t>
  </si>
  <si>
    <t>TPD3S014</t>
  </si>
  <si>
    <t>U21</t>
  </si>
  <si>
    <t>micromouse:MKL02Z32VFG4</t>
  </si>
  <si>
    <t>MKL02Z32VFG4</t>
  </si>
  <si>
    <t>U22</t>
  </si>
  <si>
    <t>micromouse:LP38691</t>
  </si>
  <si>
    <t>LP38691</t>
  </si>
  <si>
    <t>U23</t>
  </si>
  <si>
    <t>micromouse:Microcontroller</t>
  </si>
  <si>
    <t>MK66FX1M0</t>
  </si>
  <si>
    <t>U3</t>
  </si>
  <si>
    <t>120</t>
  </si>
  <si>
    <t>U31</t>
  </si>
  <si>
    <t>MPU-6500</t>
  </si>
  <si>
    <t>micromouse:MPU-6500</t>
  </si>
  <si>
    <t>U32</t>
  </si>
  <si>
    <t>micromouse:Motor_mount</t>
  </si>
  <si>
    <t>Motor_mount</t>
  </si>
  <si>
    <t>U4</t>
  </si>
  <si>
    <t>TPS61222DCK</t>
  </si>
  <si>
    <t>micromouse:TPS61222DCK</t>
  </si>
  <si>
    <t>U5,U14</t>
  </si>
  <si>
    <t>600</t>
  </si>
  <si>
    <t>U7,U24-U30</t>
  </si>
  <si>
    <t>RCU-0C</t>
  </si>
  <si>
    <t>micromouse:Test_Point</t>
  </si>
  <si>
    <t>Test_Point</t>
  </si>
  <si>
    <t>U9,U10</t>
  </si>
  <si>
    <t>M20-9980346</t>
  </si>
  <si>
    <t>CONN_02X03</t>
  </si>
  <si>
    <t>Y1</t>
  </si>
  <si>
    <t>micromouse:16Mhz_crystal</t>
  </si>
  <si>
    <t>Crystal_16MHz</t>
  </si>
  <si>
    <t>Y2</t>
  </si>
  <si>
    <t>micromouse:32.768_CRYSTAL</t>
  </si>
  <si>
    <t>32.768MHz</t>
  </si>
  <si>
    <t>s1</t>
  </si>
  <si>
    <t>micromouse:Switch_teensy</t>
  </si>
  <si>
    <t>Switch</t>
  </si>
  <si>
    <t>Proj:</t>
  </si>
  <si>
    <t>Co.:</t>
  </si>
  <si>
    <t>Date:</t>
  </si>
  <si>
    <t>2017-11-25 12:53:21</t>
  </si>
  <si>
    <t>Board Qty:</t>
  </si>
  <si>
    <t>Total Cost:</t>
  </si>
  <si>
    <t>Unit Cost:</t>
  </si>
  <si>
    <t>Digi-Key</t>
  </si>
  <si>
    <t>Avail</t>
  </si>
  <si>
    <t>Purch</t>
  </si>
  <si>
    <t>Cat#</t>
  </si>
  <si>
    <t>493-3813-1-ND</t>
  </si>
  <si>
    <t>490-1718-1-ND</t>
  </si>
  <si>
    <t>490-8158-1-ND</t>
  </si>
  <si>
    <t>490-6464-1-ND</t>
  </si>
  <si>
    <t>445-4115-2-ND</t>
  </si>
  <si>
    <t>NonStk</t>
  </si>
  <si>
    <t>490-1520-1-ND</t>
  </si>
  <si>
    <t>490-10451-1-ND</t>
  </si>
  <si>
    <t>490-3896-1-ND</t>
  </si>
  <si>
    <t>399-4925-1-ND</t>
  </si>
  <si>
    <t>445-1316-1-ND</t>
  </si>
  <si>
    <t>751-1041-ND</t>
  </si>
  <si>
    <t>490-7783-1-ND</t>
  </si>
  <si>
    <t>DMG1012UW-7DICT-ND</t>
  </si>
  <si>
    <t>MCS0402-0.0-ZZCT-ND</t>
  </si>
  <si>
    <t>P.75AKCT-ND</t>
  </si>
  <si>
    <t>541-150KLCT-ND</t>
  </si>
  <si>
    <t>311-10KJRCT-ND</t>
  </si>
  <si>
    <t>541-226KLCT-ND</t>
  </si>
  <si>
    <t>311-0.0GRCT-ND</t>
  </si>
  <si>
    <t>311-180KHRCT-ND</t>
  </si>
  <si>
    <t>541-562KLCT-ND</t>
  </si>
  <si>
    <t>311-4.7KJRCT-ND</t>
  </si>
  <si>
    <t>296-43645-1-ND</t>
  </si>
  <si>
    <t>296-29398-1-ND</t>
  </si>
  <si>
    <t>296-39435-1-ND</t>
  </si>
  <si>
    <t>A106145CT-ND</t>
  </si>
  <si>
    <t>952-2121-ND</t>
  </si>
  <si>
    <t>Farnell</t>
  </si>
  <si>
    <t>2611938</t>
  </si>
  <si>
    <t>1889273</t>
  </si>
  <si>
    <t>2525134</t>
  </si>
  <si>
    <t>2470488</t>
  </si>
  <si>
    <t>2456102</t>
  </si>
  <si>
    <t>1735528</t>
  </si>
  <si>
    <t>1463362</t>
  </si>
  <si>
    <t>2525110</t>
  </si>
  <si>
    <t>1045526</t>
  </si>
  <si>
    <t>2470380</t>
  </si>
  <si>
    <t>2061403</t>
  </si>
  <si>
    <t>2614413</t>
  </si>
  <si>
    <t>1652753</t>
  </si>
  <si>
    <t>9232885</t>
  </si>
  <si>
    <t>1151039</t>
  </si>
  <si>
    <t>9233130</t>
  </si>
  <si>
    <t>9238751</t>
  </si>
  <si>
    <t>2141010</t>
  </si>
  <si>
    <t>1651285</t>
  </si>
  <si>
    <t>9232842</t>
  </si>
  <si>
    <t>2455153</t>
  </si>
  <si>
    <t>2057087</t>
  </si>
  <si>
    <t>2437679</t>
  </si>
  <si>
    <t>1422594</t>
  </si>
  <si>
    <t>1022231</t>
  </si>
  <si>
    <t>Mouser</t>
  </si>
  <si>
    <t>647-RNE1C101MDS1PX</t>
  </si>
  <si>
    <t>81-GRM21BR60J106ME19</t>
  </si>
  <si>
    <t>81-GRM033R70J332KA1D</t>
  </si>
  <si>
    <t>81-GRM21BC80G226ME9L</t>
  </si>
  <si>
    <t>810-C2012X5R1C106M</t>
  </si>
  <si>
    <t>81-GRM39X103K25</t>
  </si>
  <si>
    <t>81-GRM155R61A225KE5D</t>
  </si>
  <si>
    <t>81-GRM188R60J106ME47</t>
  </si>
  <si>
    <t>80-C0805C106K8P</t>
  </si>
  <si>
    <t>810-C1608X7R1E104K</t>
  </si>
  <si>
    <t>Not Assigned</t>
  </si>
  <si>
    <t>782-TEFT4300</t>
  </si>
  <si>
    <t>720-SFH4545</t>
  </si>
  <si>
    <t>81-LQM2HPN4R7MGCL</t>
  </si>
  <si>
    <t>594-MCS04020Z0000ZE0</t>
  </si>
  <si>
    <t>667-ERJ-2BQFR75X</t>
  </si>
  <si>
    <t>71-CRCW0402-150K-E3</t>
  </si>
  <si>
    <t>603-RC0402JR-0710KL</t>
  </si>
  <si>
    <t>71-CRCW0402-226K-E3</t>
  </si>
  <si>
    <t>603-RC0603JR-070RL</t>
  </si>
  <si>
    <t>603-RC0603FR-07180KL</t>
  </si>
  <si>
    <t>71-CRCW0402-562K-E3</t>
  </si>
  <si>
    <t>603-RC0402JR-074K7L</t>
  </si>
  <si>
    <t>595-LMZ21701SILR</t>
  </si>
  <si>
    <t>595-DRV8833RTYT</t>
  </si>
  <si>
    <t>410-MPU-6500</t>
  </si>
  <si>
    <t>595-TPS61222DCKT</t>
  </si>
  <si>
    <t>279-RCU-0C</t>
  </si>
  <si>
    <t>855-M20-9980346</t>
  </si>
  <si>
    <t>Newark</t>
  </si>
  <si>
    <t>61T7232</t>
  </si>
  <si>
    <t>96Y9272</t>
  </si>
  <si>
    <t>43T5273</t>
  </si>
  <si>
    <t>04X3274</t>
  </si>
  <si>
    <t>45Y5224</t>
  </si>
  <si>
    <t>31Y1747</t>
  </si>
  <si>
    <t>18X5181</t>
  </si>
  <si>
    <t>70K9138</t>
  </si>
  <si>
    <t>90R7696</t>
  </si>
  <si>
    <t>33C1227</t>
  </si>
  <si>
    <t>45Y5439</t>
  </si>
  <si>
    <t>65T8207</t>
  </si>
  <si>
    <t>96Y9399</t>
  </si>
  <si>
    <t>51W8635</t>
  </si>
  <si>
    <t>52K6720</t>
  </si>
  <si>
    <t>67R9964</t>
  </si>
  <si>
    <t>52K6858</t>
  </si>
  <si>
    <t>68R0136</t>
  </si>
  <si>
    <t>12AC2131</t>
  </si>
  <si>
    <t>52K7162</t>
  </si>
  <si>
    <t>68R0009</t>
  </si>
  <si>
    <t>38Y6846</t>
  </si>
  <si>
    <t>64T2942</t>
  </si>
  <si>
    <t>94T5101</t>
  </si>
  <si>
    <t>12AC2006</t>
  </si>
  <si>
    <t>97K6200</t>
  </si>
  <si>
    <t>Rs Components</t>
  </si>
  <si>
    <t>790-0679</t>
  </si>
  <si>
    <t>749-2052</t>
  </si>
  <si>
    <t>741-4582</t>
  </si>
  <si>
    <t>790-2720</t>
  </si>
  <si>
    <t>723-5543</t>
  </si>
  <si>
    <t>802-9850</t>
  </si>
  <si>
    <t>788-2916</t>
  </si>
  <si>
    <t>790-3600</t>
  </si>
  <si>
    <t>708-2731</t>
  </si>
  <si>
    <t>124-9106</t>
  </si>
  <si>
    <t>786-7134</t>
  </si>
  <si>
    <t>751-4073</t>
  </si>
  <si>
    <t>678-8790</t>
  </si>
  <si>
    <t>678-9447</t>
  </si>
  <si>
    <t>813-6481</t>
  </si>
  <si>
    <t>812-3647</t>
  </si>
  <si>
    <t>389-817</t>
  </si>
  <si>
    <t>745-7046</t>
  </si>
  <si>
    <t>Tme</t>
  </si>
  <si>
    <t>C0805C106K8PAC</t>
  </si>
  <si>
    <t>SFH4545</t>
  </si>
  <si>
    <t>DMG1012UW-7</t>
  </si>
  <si>
    <t>RC0402JR-0710K</t>
  </si>
  <si>
    <t>RC0603JR-070R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</si>
</sst>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nichicon/RNE1C101MDS1PX/493-3813-1-ND/2239226" TargetMode="External"/><Relationship Id="rId2" Type="http://schemas.openxmlformats.org/officeDocument/2006/relationships/hyperlink" Target="http://www.mouser.com/Search/Refine.aspx?Keyword=RNE1C101MDS1PX%20" TargetMode="External"/><Relationship Id="rId3" Type="http://schemas.openxmlformats.org/officeDocument/2006/relationships/hyperlink" Target="http://www.newark.com/webapp/wcs/stores/servlet/Search?catalogId=15003&amp;langId=-1&amp;storeId=10194&amp;gs=true&amp;st=RNE1C101MDS1PX%20" TargetMode="External"/><Relationship Id="rId4" Type="http://schemas.openxmlformats.org/officeDocument/2006/relationships/hyperlink" Target="http://www.digikey.com/product-detail/en/murata-electronics-north-america/GRM21BR60J106ME19L/490-1718-1-ND/587425" TargetMode="External"/><Relationship Id="rId5" Type="http://schemas.openxmlformats.org/officeDocument/2006/relationships/hyperlink" Target="http://it.farnell.com/murata/grm21br60j106me19l/cond-mlcc-x5r-10uf-6-3v-0805/dp/2611938" TargetMode="External"/><Relationship Id="rId6" Type="http://schemas.openxmlformats.org/officeDocument/2006/relationships/hyperlink" Target="http://www.mouser.com/Search/Refine.aspx?Keyword=GRM21BR60J106ME19L%20" TargetMode="External"/><Relationship Id="rId7" Type="http://schemas.openxmlformats.org/officeDocument/2006/relationships/hyperlink" Target="http://www.newark.com/webapp/wcs/stores/servlet/Search?catalogId=15003&amp;langId=-1&amp;storeId=10194&amp;gs=true&amp;st=GRM21BR60J106ME19L%20" TargetMode="External"/><Relationship Id="rId8" Type="http://schemas.openxmlformats.org/officeDocument/2006/relationships/hyperlink" Target="http://it.rs-online.com/web/c/?searchTerm=GRM21BR60J106ME19L%20" TargetMode="External"/><Relationship Id="rId9" Type="http://schemas.openxmlformats.org/officeDocument/2006/relationships/hyperlink" Target="http://www.digikey.com/product-detail/en/murata-electronics-north-america/GRM033R70J332KA01D/490-8158-1-ND/4380451" TargetMode="External"/><Relationship Id="rId10" Type="http://schemas.openxmlformats.org/officeDocument/2006/relationships/hyperlink" Target="http://www.mouser.com/Search/Refine.aspx?Keyword=GRM033R70J332KA01D%20" TargetMode="External"/><Relationship Id="rId11" Type="http://schemas.openxmlformats.org/officeDocument/2006/relationships/hyperlink" Target="http://www.digikey.com/product-detail/en/murata-electronics-north-america/GRM21BC80G226ME39L/490-6464-1-ND/3845661" TargetMode="External"/><Relationship Id="rId12" Type="http://schemas.openxmlformats.org/officeDocument/2006/relationships/hyperlink" Target="http://it.farnell.com/murata/grm21bc80g226me39l/condensatore-mlcc-x6s-22uf-4v/dp/1889273" TargetMode="External"/><Relationship Id="rId13" Type="http://schemas.openxmlformats.org/officeDocument/2006/relationships/hyperlink" Target="http://www.mouser.com/Search/Refine.aspx?Keyword=GRM21BC80G226ME39L%20" TargetMode="External"/><Relationship Id="rId14" Type="http://schemas.openxmlformats.org/officeDocument/2006/relationships/hyperlink" Target="http://www.newark.com/webapp/wcs/stores/servlet/Search?catalogId=15003&amp;langId=-1&amp;storeId=10194&amp;gs=true&amp;st=GRM21BC80G226ME39L%20" TargetMode="External"/><Relationship Id="rId15" Type="http://schemas.openxmlformats.org/officeDocument/2006/relationships/hyperlink" Target="http://it.rs-online.com/web/c/?searchTerm=GRM21BC80G226ME39L%20" TargetMode="External"/><Relationship Id="rId16" Type="http://schemas.openxmlformats.org/officeDocument/2006/relationships/hyperlink" Target="http://www.digikey.com/product-detail/en/murata-electronics-north-america/GRM21BR60J106ME19L/490-1718-1-ND/587425" TargetMode="External"/><Relationship Id="rId17" Type="http://schemas.openxmlformats.org/officeDocument/2006/relationships/hyperlink" Target="http://it.farnell.com/murata/grm21br60j106me19l/cond-mlcc-x5r-10uf-6-3v-0805/dp/2611938" TargetMode="External"/><Relationship Id="rId18" Type="http://schemas.openxmlformats.org/officeDocument/2006/relationships/hyperlink" Target="http://www.mouser.com/Search/Refine.aspx?Keyword=GRM21BR60J106ME19L%20" TargetMode="External"/><Relationship Id="rId19" Type="http://schemas.openxmlformats.org/officeDocument/2006/relationships/hyperlink" Target="http://www.newark.com/webapp/wcs/stores/servlet/Search?catalogId=15003&amp;langId=-1&amp;storeId=10194&amp;gs=true&amp;st=GRM21BR60J106ME19L%20" TargetMode="External"/><Relationship Id="rId20" Type="http://schemas.openxmlformats.org/officeDocument/2006/relationships/hyperlink" Target="http://it.rs-online.com/web/c/?searchTerm=GRM21BR60J106ME19L%20" TargetMode="External"/><Relationship Id="rId21" Type="http://schemas.openxmlformats.org/officeDocument/2006/relationships/hyperlink" Target="http://www.digikey.com/product-detail/en/murata-electronics-north-america/GRM21BC80G226ME39L/490-6464-1-ND/3845661" TargetMode="External"/><Relationship Id="rId22" Type="http://schemas.openxmlformats.org/officeDocument/2006/relationships/hyperlink" Target="http://it.farnell.com/murata/grm21bc80g226me39l/condensatore-mlcc-x6s-22uf-4v/dp/1889273" TargetMode="External"/><Relationship Id="rId23" Type="http://schemas.openxmlformats.org/officeDocument/2006/relationships/hyperlink" Target="http://www.mouser.com/Search/Refine.aspx?Keyword=GRM21BC80G226ME39L%20" TargetMode="External"/><Relationship Id="rId24" Type="http://schemas.openxmlformats.org/officeDocument/2006/relationships/hyperlink" Target="http://www.newark.com/webapp/wcs/stores/servlet/Search?catalogId=15003&amp;langId=-1&amp;storeId=10194&amp;gs=true&amp;st=GRM21BC80G226ME39L%20" TargetMode="External"/><Relationship Id="rId25" Type="http://schemas.openxmlformats.org/officeDocument/2006/relationships/hyperlink" Target="http://it.rs-online.com/web/c/?searchTerm=GRM21BC80G226ME39L%20" TargetMode="External"/><Relationship Id="rId26" Type="http://schemas.openxmlformats.org/officeDocument/2006/relationships/hyperlink" Target="http://www.digikey.com/product-detail/en/tdk-corporation/C2012X5R1C106M125AC/445-4115-2-ND/1986841" TargetMode="External"/><Relationship Id="rId27" Type="http://schemas.openxmlformats.org/officeDocument/2006/relationships/hyperlink" Target="http://it.farnell.com/tdk/c2012x5r1c106m125ac/condensatore-mlcc-x5r-10uf-16v/dp/2525134" TargetMode="External"/><Relationship Id="rId28" Type="http://schemas.openxmlformats.org/officeDocument/2006/relationships/hyperlink" Target="http://www.mouser.com/Search/../ProductDetail/TDK/C2012X5R1C106M/?qs=sGAEpiMZZMs0AnBnWHyRQHNb%2ftkuugxQeaqki02cWoA%3d" TargetMode="External"/><Relationship Id="rId29" Type="http://schemas.openxmlformats.org/officeDocument/2006/relationships/hyperlink" Target="http://www.newark.com/tdk/c2012x5r1c106m085ac/ceramic-capacitor-10uf-16v-x5r/dp/04X3274" TargetMode="External"/><Relationship Id="rId30" Type="http://schemas.openxmlformats.org/officeDocument/2006/relationships/hyperlink" Target="https://it.rs-online.com/web/p/condensatori-ceramici-multistrato/7414582/" TargetMode="External"/><Relationship Id="rId31" Type="http://schemas.openxmlformats.org/officeDocument/2006/relationships/hyperlink" Target="http://www.digikey.com/product-detail/en/murata-electronics-north-america/GRM188R71E103KA01D/490-1520-1-ND/587861" TargetMode="External"/><Relationship Id="rId32" Type="http://schemas.openxmlformats.org/officeDocument/2006/relationships/hyperlink" Target="http://it.farnell.com/murata/grm188r71e103ka01d/condensat-mlcc-x7r-0-01uf-25v/dp/2470488" TargetMode="External"/><Relationship Id="rId33" Type="http://schemas.openxmlformats.org/officeDocument/2006/relationships/hyperlink" Target="http://www.mouser.com/Search/Refine.aspx?Keyword=GRM188R71E103KA01D%20" TargetMode="External"/><Relationship Id="rId34" Type="http://schemas.openxmlformats.org/officeDocument/2006/relationships/hyperlink" Target="http://www.newark.com/webapp/wcs/stores/servlet/Search?catalogId=15003&amp;langId=-1&amp;storeId=10194&amp;gs=true&amp;st=GRM188R71E103KA01D%20" TargetMode="External"/><Relationship Id="rId35" Type="http://schemas.openxmlformats.org/officeDocument/2006/relationships/hyperlink" Target="http://it.rs-online.com/web/c/?searchTerm=GRM188R71E103KA01D%20" TargetMode="External"/><Relationship Id="rId36" Type="http://schemas.openxmlformats.org/officeDocument/2006/relationships/hyperlink" Target="http://www.digikey.com/product-detail/en/murata-electronics-north-america/GRM155R61A225KE95D/490-10451-1-ND/5026361" TargetMode="External"/><Relationship Id="rId37" Type="http://schemas.openxmlformats.org/officeDocument/2006/relationships/hyperlink" Target="http://it.farnell.com/murata/grm155r61a225ke95d/condensatore-mlcc-x5r-2-2uf-10v/dp/2456102" TargetMode="External"/><Relationship Id="rId38" Type="http://schemas.openxmlformats.org/officeDocument/2006/relationships/hyperlink" Target="http://www.mouser.com/Search/../ProductDetail/Murata-Electronics/GRM155R61A225KE95D/?qs=sGAEpiMZZMs0AnBnWHyRQEw87SVsay04st%2fPRLG33uM%3d" TargetMode="External"/><Relationship Id="rId39" Type="http://schemas.openxmlformats.org/officeDocument/2006/relationships/hyperlink" Target="http://www.newark.com/murata/grm155r61a225ke95d/multilayer-ceramic-capacitor-grm/dp/31Y1747" TargetMode="External"/><Relationship Id="rId40" Type="http://schemas.openxmlformats.org/officeDocument/2006/relationships/hyperlink" Target="https://www.tme.eu/en/details/grm155r61a225ke95d/0402-mlcc-smd-capacitors/murata/" TargetMode="External"/><Relationship Id="rId41" Type="http://schemas.openxmlformats.org/officeDocument/2006/relationships/hyperlink" Target="http://www.digikey.com/product-detail/en/murata-electronics-north-america/GRM188R60J106ME47D/490-3896-1-ND/965938" TargetMode="External"/><Relationship Id="rId42" Type="http://schemas.openxmlformats.org/officeDocument/2006/relationships/hyperlink" Target="http://it.farnell.com/murata/grm188r60j106me47d/condensatore-mlcc-x5r-10uf-6-3v/dp/1735528" TargetMode="External"/><Relationship Id="rId43" Type="http://schemas.openxmlformats.org/officeDocument/2006/relationships/hyperlink" Target="http://www.mouser.com/Search/Refine.aspx?Keyword=GRM188R60J106ME47D%20" TargetMode="External"/><Relationship Id="rId44" Type="http://schemas.openxmlformats.org/officeDocument/2006/relationships/hyperlink" Target="http://www.newark.com/murata/grm188r60j106me47d/ceramic-capacitor-10uf-6-3v-x5r/dp/18X5181" TargetMode="External"/><Relationship Id="rId45" Type="http://schemas.openxmlformats.org/officeDocument/2006/relationships/hyperlink" Target="https://it.rs-online.com/web/p/condensatori-ceramici-multistrato/7235543/" TargetMode="External"/><Relationship Id="rId46" Type="http://schemas.openxmlformats.org/officeDocument/2006/relationships/hyperlink" Target="https://www.tme.eu/en/details/grm188r60j106me47d/0603-mlcc-smd-capacitors/murata/" TargetMode="External"/><Relationship Id="rId47" Type="http://schemas.openxmlformats.org/officeDocument/2006/relationships/hyperlink" Target="http://www.digikey.com/product-detail/en/kemet/C0805C106K8PACTU/399-4925-1-ND/1090920" TargetMode="External"/><Relationship Id="rId48" Type="http://schemas.openxmlformats.org/officeDocument/2006/relationships/hyperlink" Target="http://it.farnell.com/kemet/c0805c106k8pactu/condensatore-mlcc-x5r-10uf-10v/dp/1463362" TargetMode="External"/><Relationship Id="rId49" Type="http://schemas.openxmlformats.org/officeDocument/2006/relationships/hyperlink" Target="http://www.mouser.com/Search/../ProductDetail/KEMET/C0805C106K8PACTU/?qs=sGAEpiMZZMs0AnBnWHyRQI9zuYIiQALCxT7NLyqb6iU%3d" TargetMode="External"/><Relationship Id="rId50" Type="http://schemas.openxmlformats.org/officeDocument/2006/relationships/hyperlink" Target="http://www.newark.com/kemet/c0805c106k8pactu/ceramic-capacitor-10uf-10v-x5r/dp/70K9138" TargetMode="External"/><Relationship Id="rId51" Type="http://schemas.openxmlformats.org/officeDocument/2006/relationships/hyperlink" Target="https://it.rs-online.com/web/p/condensatori-ceramici-multistrato/8029850/" TargetMode="External"/><Relationship Id="rId52" Type="http://schemas.openxmlformats.org/officeDocument/2006/relationships/hyperlink" Target="https://www.tme.eu/en/details/c0805c106k8pac/0805-mlcc-smd-capacitors/kemet/c0805c106k8pactu/" TargetMode="External"/><Relationship Id="rId53" Type="http://schemas.openxmlformats.org/officeDocument/2006/relationships/hyperlink" Target="http://www.digikey.com/product-detail/en/tdk-corporation/C1608X7R1E104K080AA/445-1316-1-ND/567697" TargetMode="External"/><Relationship Id="rId54" Type="http://schemas.openxmlformats.org/officeDocument/2006/relationships/hyperlink" Target="http://it.farnell.com/tdk/c1608x7r1e104k080aa/condensatore-mlcc-x7r-0-1uf-25v/dp/2525110" TargetMode="External"/><Relationship Id="rId55" Type="http://schemas.openxmlformats.org/officeDocument/2006/relationships/hyperlink" Target="http://www.mouser.com/Search/Refine.aspx?Keyword=C1608X7R1E104K%20" TargetMode="External"/><Relationship Id="rId56" Type="http://schemas.openxmlformats.org/officeDocument/2006/relationships/hyperlink" Target="http://www.newark.com/tdk/c1608x7r1e104k080aa/ceramic-capacitor-0-1uf-25v-x7r/dp/90R7696" TargetMode="External"/><Relationship Id="rId57" Type="http://schemas.openxmlformats.org/officeDocument/2006/relationships/hyperlink" Target="https://it.rs-online.com/web/p/condensatori-ceramici-multistrato/7882916/" TargetMode="External"/><Relationship Id="rId58" Type="http://schemas.openxmlformats.org/officeDocument/2006/relationships/hyperlink" Target="http://www.mouser.com/Search/../ProductDetail/Ohmite/NONE/?qs=sGAEpiMZZMtWuggIubTlf%2fIlfRikg5HfKIp9GkAOi1w%3d" TargetMode="External"/><Relationship Id="rId59" Type="http://schemas.openxmlformats.org/officeDocument/2006/relationships/hyperlink" Target="https://it.rs-online.com/web/p/cavi-per-controllo-temperatura/7903600/" TargetMode="External"/><Relationship Id="rId60" Type="http://schemas.openxmlformats.org/officeDocument/2006/relationships/hyperlink" Target="http://www.mouser.com/Search/../ProductDetail/Ohmite/NONE/?qs=sGAEpiMZZMtWuggIubTlf%2fIlfRikg5HfKIp9GkAOi1w%3d" TargetMode="External"/><Relationship Id="rId61" Type="http://schemas.openxmlformats.org/officeDocument/2006/relationships/hyperlink" Target="https://it.rs-online.com/web/p/cavi-per-controllo-temperatura/7903600/" TargetMode="External"/><Relationship Id="rId62" Type="http://schemas.openxmlformats.org/officeDocument/2006/relationships/hyperlink" Target="http://www.digikey.com/scripts/DkSearch/dksus.dll?WT.z_header=search_go&amp;lang=en&amp;keywords=TEFT4300%20" TargetMode="External"/><Relationship Id="rId63" Type="http://schemas.openxmlformats.org/officeDocument/2006/relationships/hyperlink" Target="http://it.farnell.com/vishay/teft4300/phototransistor-t1/dp/1045526" TargetMode="External"/><Relationship Id="rId64" Type="http://schemas.openxmlformats.org/officeDocument/2006/relationships/hyperlink" Target="http://www.mouser.com/Search/Refine.aspx?Keyword=TEFT4300%20" TargetMode="External"/><Relationship Id="rId65" Type="http://schemas.openxmlformats.org/officeDocument/2006/relationships/hyperlink" Target="http://www.newark.com/webapp/wcs/stores/servlet/Search?catalogId=15003&amp;langId=-1&amp;storeId=10194&amp;gs=true&amp;st=TEFT4300%20" TargetMode="External"/><Relationship Id="rId66" Type="http://schemas.openxmlformats.org/officeDocument/2006/relationships/hyperlink" Target="http://it.rs-online.com/web/c/?searchTerm=TEFT4300%20" TargetMode="External"/><Relationship Id="rId67" Type="http://schemas.openxmlformats.org/officeDocument/2006/relationships/hyperlink" Target="https://www.tme.eu/en/details/teft4300/phototransistors/vishay/" TargetMode="External"/><Relationship Id="rId68" Type="http://schemas.openxmlformats.org/officeDocument/2006/relationships/hyperlink" Target="http://www.mouser.com/Search/../ProductDetail/OSRAM-Opto-Semiconductors/SFH-4545/?qs=sGAEpiMZZMtjb30GAx%2fDT3jQ62O9d7JB%2fJ4aBDFAdus%3d" TargetMode="External"/><Relationship Id="rId69" Type="http://schemas.openxmlformats.org/officeDocument/2006/relationships/hyperlink" Target="http://it.rs-online.com/web/c/?searchTerm=SFH%204545%20" TargetMode="External"/><Relationship Id="rId70" Type="http://schemas.openxmlformats.org/officeDocument/2006/relationships/hyperlink" Target="https://www.tme.eu/en/details/sfh4545/infrared-leds/osram/sfh-4545/" TargetMode="External"/><Relationship Id="rId71" Type="http://schemas.openxmlformats.org/officeDocument/2006/relationships/hyperlink" Target="http://www.mouser.com/Search/../ProductDetail/Ohmite/NONE/?qs=sGAEpiMZZMtWuggIubTlf%2fIlfRikg5HfKIp9GkAOi1w%3d" TargetMode="External"/><Relationship Id="rId72" Type="http://schemas.openxmlformats.org/officeDocument/2006/relationships/hyperlink" Target="https://it.rs-online.com/web/p/cavi-per-controllo-temperatura/7903600/" TargetMode="External"/><Relationship Id="rId73" Type="http://schemas.openxmlformats.org/officeDocument/2006/relationships/hyperlink" Target="http://www.digikey.com/product-detail/en/murata-electronics-north-america/LQM2HPN4R7MGCL/490-7783-1-ND/4357984" TargetMode="External"/><Relationship Id="rId74" Type="http://schemas.openxmlformats.org/officeDocument/2006/relationships/hyperlink" Target="http://it.farnell.com/murata/lqm2hpn4r7mgcl/induttore-4-7uh-20-0-8a-25mhz/dp/2470380" TargetMode="External"/><Relationship Id="rId75" Type="http://schemas.openxmlformats.org/officeDocument/2006/relationships/hyperlink" Target="http://www.mouser.com/Search/Refine.aspx?Keyword=LQM2HPN4R7MGCL%20" TargetMode="External"/><Relationship Id="rId76" Type="http://schemas.openxmlformats.org/officeDocument/2006/relationships/hyperlink" Target="http://www.newark.com/webapp/wcs/stores/servlet/Search?catalogId=15003&amp;langId=-1&amp;storeId=10194&amp;gs=true&amp;st=LQM2HPN4R7MGCL%20" TargetMode="External"/><Relationship Id="rId77" Type="http://schemas.openxmlformats.org/officeDocument/2006/relationships/hyperlink" Target="http://it.rs-online.com/web/c/?searchTerm=LQM2HPN4R7MGCL%20" TargetMode="External"/><Relationship Id="rId78" Type="http://schemas.openxmlformats.org/officeDocument/2006/relationships/hyperlink" Target="http://www.mouser.com/Search/../ProductDetail/Ohmite/NONE/?qs=sGAEpiMZZMtWuggIubTlf%2fIlfRikg5HfKIp9GkAOi1w%3d" TargetMode="External"/><Relationship Id="rId79" Type="http://schemas.openxmlformats.org/officeDocument/2006/relationships/hyperlink" Target="https://it.rs-online.com/web/p/cavi-per-controllo-temperatura/7903600/" TargetMode="External"/><Relationship Id="rId80" Type="http://schemas.openxmlformats.org/officeDocument/2006/relationships/hyperlink" Target="http://www.digikey.com/product-detail/en/diodes-incorporated/DMG1012UW-7/DMG1012UW-7DICT-ND/2183242" TargetMode="External"/><Relationship Id="rId81" Type="http://schemas.openxmlformats.org/officeDocument/2006/relationships/hyperlink" Target="http://it.farnell.com/diodes-inc/dmg1012uw/mosfet-canale-n-esd-20v-1a-sot323/dp/2061403" TargetMode="External"/><Relationship Id="rId82" Type="http://schemas.openxmlformats.org/officeDocument/2006/relationships/hyperlink" Target="http://www.mouser.com/Search/../ProductDetail/ams/DMG1012UW/?qs=sGAEpiMZZMu0f%252bT2bkVfugm9mzVuI%2fpjreyHh88uyjo%3d" TargetMode="External"/><Relationship Id="rId83" Type="http://schemas.openxmlformats.org/officeDocument/2006/relationships/hyperlink" Target="http://www.newark.com/webapp/wcs/stores/servlet/Search?catalogId=15003&amp;langId=-1&amp;storeId=10194&amp;gs=true&amp;st=DMG1012UW%20" TargetMode="External"/><Relationship Id="rId84" Type="http://schemas.openxmlformats.org/officeDocument/2006/relationships/hyperlink" Target="https://it.rs-online.com/web/p/transistor-mosfet/7514073/" TargetMode="External"/><Relationship Id="rId85" Type="http://schemas.openxmlformats.org/officeDocument/2006/relationships/hyperlink" Target="https://www.tme.eu/en/details/dmg1012uw-7/smd-n-channel-transistors/diodes-incorporated/" TargetMode="External"/><Relationship Id="rId86" Type="http://schemas.openxmlformats.org/officeDocument/2006/relationships/hyperlink" Target="http://www.digikey.com/product-detail/en/vishay-beyschlag/MCS04020Z0000ZE000/MCS0402-0.0-ZZCT-ND/2607873" TargetMode="External"/><Relationship Id="rId87" Type="http://schemas.openxmlformats.org/officeDocument/2006/relationships/hyperlink" Target="http://it.farnell.com/vishay/mcs04020z0000ze000/res-pell-sottile-0r-0-100w-0402/dp/2614413" TargetMode="External"/><Relationship Id="rId88" Type="http://schemas.openxmlformats.org/officeDocument/2006/relationships/hyperlink" Target="http://www.mouser.com/Search/Refine.aspx?Keyword=MCS04020Z0000ZE000%20" TargetMode="External"/><Relationship Id="rId89" Type="http://schemas.openxmlformats.org/officeDocument/2006/relationships/hyperlink" Target="http://www.newark.com/webapp/wcs/stores/servlet/Search?catalogId=15003&amp;langId=-1&amp;storeId=10194&amp;gs=true&amp;st=MCS04020Z0000ZE000%20" TargetMode="External"/><Relationship Id="rId90" Type="http://schemas.openxmlformats.org/officeDocument/2006/relationships/hyperlink" Target="http://www.digikey.com/product-detail/en/panasonic-electronic-components/ERJ-2BQFR75X/P.75AKCT-ND/671292" TargetMode="External"/><Relationship Id="rId91" Type="http://schemas.openxmlformats.org/officeDocument/2006/relationships/hyperlink" Target="http://www.mouser.com/Search/Refine.aspx?Keyword=ERJ-2BQFR75X%20" TargetMode="External"/><Relationship Id="rId92" Type="http://schemas.openxmlformats.org/officeDocument/2006/relationships/hyperlink" Target="http://www.newark.com/webapp/wcs/stores/servlet/Search?catalogId=15003&amp;langId=-1&amp;storeId=10194&amp;gs=true&amp;st=ERJ-2BQFR75X%20" TargetMode="External"/><Relationship Id="rId93" Type="http://schemas.openxmlformats.org/officeDocument/2006/relationships/hyperlink" Target="http://www.digikey.com/product-detail/en/vishay-dale/CRCW0402150KFKED/541-150KLCT-ND/1183369" TargetMode="External"/><Relationship Id="rId94" Type="http://schemas.openxmlformats.org/officeDocument/2006/relationships/hyperlink" Target="http://it.farnell.com/vishay/crcw0402150kfked/res-film-spesso-150k-1-0-063w/dp/1652753" TargetMode="External"/><Relationship Id="rId95" Type="http://schemas.openxmlformats.org/officeDocument/2006/relationships/hyperlink" Target="http://www.mouser.com/Search/../ProductDetail/Vishay/CRCW0402150KFKED/?qs=sGAEpiMZZMu61qfTUdNhG2DpbjADlD3G9hjnBJFk8Z8%3d" TargetMode="External"/><Relationship Id="rId96" Type="http://schemas.openxmlformats.org/officeDocument/2006/relationships/hyperlink" Target="http://www.newark.com/vishay/crcw0402150kfked/res-thick-film-150k-1-0-063w-0402/dp/52K6720" TargetMode="External"/><Relationship Id="rId97" Type="http://schemas.openxmlformats.org/officeDocument/2006/relationships/hyperlink" Target="http://it.rs-online.com/web/c/?searchTerm=CRCW0402150KFKED%20" TargetMode="External"/><Relationship Id="rId98" Type="http://schemas.openxmlformats.org/officeDocument/2006/relationships/hyperlink" Target="https://www.tme.eu/en/details/crcw0402150kfked/0402-smd-resistors/vishay/" TargetMode="External"/><Relationship Id="rId99" Type="http://schemas.openxmlformats.org/officeDocument/2006/relationships/hyperlink" Target="http://www.digikey.com/product-detail/en/yageo/RC0402JR-0710KL/311-10KJRCT-ND/729365" TargetMode="External"/><Relationship Id="rId100" Type="http://schemas.openxmlformats.org/officeDocument/2006/relationships/hyperlink" Target="http://it.farnell.com/yageo-phycomp/rc0402jr-0710kl/res-film-spesso-10k-5-0-0625w/dp/9232885" TargetMode="External"/><Relationship Id="rId101" Type="http://schemas.openxmlformats.org/officeDocument/2006/relationships/hyperlink" Target="http://www.mouser.com/Search/Refine.aspx?Keyword=RC0402JR-0710KL%20" TargetMode="External"/><Relationship Id="rId102" Type="http://schemas.openxmlformats.org/officeDocument/2006/relationships/hyperlink" Target="http://www.newark.com/yageo/rc0402jr-0710kl/res-thick-film-10k-5-0-0625w-0402/dp/67R9964" TargetMode="External"/><Relationship Id="rId103" Type="http://schemas.openxmlformats.org/officeDocument/2006/relationships/hyperlink" Target="https://www.tme.eu/en/details/rc0402jr-0710k/0402-smd-resistors/yageo/rc0402jr-0710kl/" TargetMode="External"/><Relationship Id="rId104" Type="http://schemas.openxmlformats.org/officeDocument/2006/relationships/hyperlink" Target="http://www.digikey.com/product-detail/en/vishay-dale/CRCW0402226KFKED/541-226KLCT-ND/1183389" TargetMode="External"/><Relationship Id="rId105" Type="http://schemas.openxmlformats.org/officeDocument/2006/relationships/hyperlink" Target="http://it.farnell.com/vishay/crcw0402226kfked/res-thick-film-226k-1-0-063w-0402/dp/1151039" TargetMode="External"/><Relationship Id="rId106" Type="http://schemas.openxmlformats.org/officeDocument/2006/relationships/hyperlink" Target="http://www.mouser.com/Search/../ProductDetail/Vishay/CRCW0402226KFKED/?qs=sGAEpiMZZMu61qfTUdNhG2DpbjADlD3GL%252b2ZMrQmWLc%3d" TargetMode="External"/><Relationship Id="rId107" Type="http://schemas.openxmlformats.org/officeDocument/2006/relationships/hyperlink" Target="http://www.newark.com/vishay/crcw0402226kfked/res-thick-film-226k-1-0-063w-0402/dp/52K6858" TargetMode="External"/><Relationship Id="rId108" Type="http://schemas.openxmlformats.org/officeDocument/2006/relationships/hyperlink" Target="http://www.digikey.com/product-detail/en/yageo/RC0603JR-070RL/311-0.0GRCT-ND/729622" TargetMode="External"/><Relationship Id="rId109" Type="http://schemas.openxmlformats.org/officeDocument/2006/relationships/hyperlink" Target="http://it.farnell.com/yageo-phycomp/rc0603jr-070rl/res-film-spesso-0r-5-0-1w-0603/dp/9233130" TargetMode="External"/><Relationship Id="rId110" Type="http://schemas.openxmlformats.org/officeDocument/2006/relationships/hyperlink" Target="http://www.mouser.com/Search/Refine.aspx?Keyword=RC0603JR-070RL%20" TargetMode="External"/><Relationship Id="rId111" Type="http://schemas.openxmlformats.org/officeDocument/2006/relationships/hyperlink" Target="http://www.newark.com/yageo/rc0603jr-070rl/res-thick-film-0r-0-1w-0603/dp/68R0136" TargetMode="External"/><Relationship Id="rId112" Type="http://schemas.openxmlformats.org/officeDocument/2006/relationships/hyperlink" Target="https://www.tme.eu/en/details/rc0603jr-070r/0603-smd-resistors/yageo/rc0603jr-070rl/" TargetMode="External"/><Relationship Id="rId113" Type="http://schemas.openxmlformats.org/officeDocument/2006/relationships/hyperlink" Target="http://www.digikey.com/product-detail/en/yageo/RC0603FR-07180KL/311-180KHRCT-ND/729942" TargetMode="External"/><Relationship Id="rId114" Type="http://schemas.openxmlformats.org/officeDocument/2006/relationships/hyperlink" Target="http://it.farnell.com/yageo-phycomp/rc0603fr-07180kl/res-film-spesso-180k-1-0-1w-0603/dp/9238751" TargetMode="External"/><Relationship Id="rId115" Type="http://schemas.openxmlformats.org/officeDocument/2006/relationships/hyperlink" Target="http://www.mouser.com/Search/../ProductDetail/Yageo/RC0603FR-07180KL/?qs=sGAEpiMZZMu61qfTUdNhG5TfmJo%252bisJGlb%252b0RHN8o4k%3d" TargetMode="External"/><Relationship Id="rId116" Type="http://schemas.openxmlformats.org/officeDocument/2006/relationships/hyperlink" Target="http://www.newark.com/yageo-phycomp/rc0603fr-07180kl/res-thick-film-180k-1-0-1w-0603/dp/12AC2131" TargetMode="External"/><Relationship Id="rId117" Type="http://schemas.openxmlformats.org/officeDocument/2006/relationships/hyperlink" Target="http://www.digikey.com/product-detail/en/vishay-dale/CRCW0402562KFKED/541-562KLCT-ND/1183437" TargetMode="External"/><Relationship Id="rId118" Type="http://schemas.openxmlformats.org/officeDocument/2006/relationships/hyperlink" Target="http://it.farnell.com/vishay/crcw0402562kfked/res-film-spesso-562k-1-0-063w/dp/2141010" TargetMode="External"/><Relationship Id="rId119" Type="http://schemas.openxmlformats.org/officeDocument/2006/relationships/hyperlink" Target="http://www.mouser.com/Search/../ProductDetail/Vishay/CRCW0402562KFKED/?qs=sGAEpiMZZMu61qfTUdNhG2DpbjADlD3Goo9v3%252b8%252b0lA%3d" TargetMode="External"/><Relationship Id="rId120" Type="http://schemas.openxmlformats.org/officeDocument/2006/relationships/hyperlink" Target="http://www.newark.com/vishay/crcw0402562kfked/res-thick-film-562k-1-0-063w-0402/dp/52K7162" TargetMode="External"/><Relationship Id="rId121" Type="http://schemas.openxmlformats.org/officeDocument/2006/relationships/hyperlink" Target="http://it.rs-online.com/web/c/?searchTerm=CRCW0402562KFKED%20" TargetMode="External"/><Relationship Id="rId122" Type="http://schemas.openxmlformats.org/officeDocument/2006/relationships/hyperlink" Target="http://www.digikey.com/product-detail/en/vishay-beyschlag/MCS04020Z0000ZE000/MCS0402-0.0-ZZCT-ND/2607873" TargetMode="External"/><Relationship Id="rId123" Type="http://schemas.openxmlformats.org/officeDocument/2006/relationships/hyperlink" Target="http://it.farnell.com/vishay/mcs04020z0000ze000/res-pell-sottile-0r-0-100w-0402/dp/2614413" TargetMode="External"/><Relationship Id="rId124" Type="http://schemas.openxmlformats.org/officeDocument/2006/relationships/hyperlink" Target="http://www.mouser.com/Search/Refine.aspx?Keyword=MCS04020Z0000ZE000%20" TargetMode="External"/><Relationship Id="rId125" Type="http://schemas.openxmlformats.org/officeDocument/2006/relationships/hyperlink" Target="http://www.newark.com/webapp/wcs/stores/servlet/Search?catalogId=15003&amp;langId=-1&amp;storeId=10194&amp;gs=true&amp;st=MCS04020Z0000ZE000%20" TargetMode="External"/><Relationship Id="rId126" Type="http://schemas.openxmlformats.org/officeDocument/2006/relationships/hyperlink" Target="http://it.farnell.com/webapp/wcs/stores/servlet/Search?catalogId=15001&amp;langId=-4&amp;storeId=10165&amp;gs=true&amp;st=WILL%20DECIDE%20" TargetMode="External"/><Relationship Id="rId127" Type="http://schemas.openxmlformats.org/officeDocument/2006/relationships/hyperlink" Target="http://www.mouser.com/Search/../ProductDetail/Ohmite/NONE/?qs=sGAEpiMZZMtWuggIubTlf%2fIlfRikg5HfKIp9GkAOi1w%3d" TargetMode="External"/><Relationship Id="rId128" Type="http://schemas.openxmlformats.org/officeDocument/2006/relationships/hyperlink" Target="https://it.rs-online.com/web/p/cavi-per-controllo-temperatura/7903600/" TargetMode="External"/><Relationship Id="rId129" Type="http://schemas.openxmlformats.org/officeDocument/2006/relationships/hyperlink" Target="http://www.mouser.com/Search/../ProductDetail/Ohmite/NONE/?qs=sGAEpiMZZMtWuggIubTlf%2fIlfRikg5HfKIp9GkAOi1w%3d" TargetMode="External"/><Relationship Id="rId130" Type="http://schemas.openxmlformats.org/officeDocument/2006/relationships/hyperlink" Target="https://it.rs-online.com/web/p/cavi-per-controllo-temperatura/7903600/" TargetMode="External"/><Relationship Id="rId131" Type="http://schemas.openxmlformats.org/officeDocument/2006/relationships/hyperlink" Target="http://www.mouser.com/Search/../ProductDetail/Ohmite/NONE/?qs=sGAEpiMZZMtWuggIubTlf%2fIlfRikg5HfKIp9GkAOi1w%3d" TargetMode="External"/><Relationship Id="rId132" Type="http://schemas.openxmlformats.org/officeDocument/2006/relationships/hyperlink" Target="https://it.rs-online.com/web/p/cavi-per-controllo-temperatura/7903600/" TargetMode="External"/><Relationship Id="rId133" Type="http://schemas.openxmlformats.org/officeDocument/2006/relationships/hyperlink" Target="http://www.digikey.com/product-detail/en/yageo/RC0402JR-074K7L/311-4.7KJRCT-ND/729424" TargetMode="External"/><Relationship Id="rId134" Type="http://schemas.openxmlformats.org/officeDocument/2006/relationships/hyperlink" Target="http://it.farnell.com/yageo-phycomp/rc0402jr-074k7l/res-film-spesso-4k7-5-0-063w-0402/dp/9232842" TargetMode="External"/><Relationship Id="rId135" Type="http://schemas.openxmlformats.org/officeDocument/2006/relationships/hyperlink" Target="http://www.mouser.com/Search/Refine.aspx?Keyword=RC0402JR-074K7L%20" TargetMode="External"/><Relationship Id="rId136" Type="http://schemas.openxmlformats.org/officeDocument/2006/relationships/hyperlink" Target="http://www.newark.com/yageo/rc0402jr-074k7l/res-thick-film-4k7-5-0-0625w-0402/dp/68R0009" TargetMode="External"/><Relationship Id="rId137" Type="http://schemas.openxmlformats.org/officeDocument/2006/relationships/hyperlink" Target="http://www.mouser.com/Search/../ProductDetail/Ohmite/NONE/?qs=sGAEpiMZZMtWuggIubTlf%2fIlfRikg5HfKIp9GkAOi1w%3d" TargetMode="External"/><Relationship Id="rId138" Type="http://schemas.openxmlformats.org/officeDocument/2006/relationships/hyperlink" Target="https://it.rs-online.com/web/p/cavi-per-controllo-temperatura/7903600/" TargetMode="External"/><Relationship Id="rId139" Type="http://schemas.openxmlformats.org/officeDocument/2006/relationships/hyperlink" Target="http://www.mouser.com/Search/../ProductDetail/Ohmite/NONE/?qs=sGAEpiMZZMtWuggIubTlf%2fIlfRikg5HfKIp9GkAOi1w%3d" TargetMode="External"/><Relationship Id="rId140" Type="http://schemas.openxmlformats.org/officeDocument/2006/relationships/hyperlink" Target="https://it.rs-online.com/web/p/cavi-per-controllo-temperatura/7903600/" TargetMode="External"/><Relationship Id="rId141" Type="http://schemas.openxmlformats.org/officeDocument/2006/relationships/hyperlink" Target="http://www.digikey.com/product-detail/en/texas-instruments/LMZ21701SILR/296-43645-1-ND/5864795" TargetMode="External"/><Relationship Id="rId142" Type="http://schemas.openxmlformats.org/officeDocument/2006/relationships/hyperlink" Target="http://it.farnell.com/webapp/wcs/stores/servlet/Search?catalogId=15001&amp;langId=-4&amp;storeId=10165&amp;gs=true&amp;st=LMZ21701SILR%20" TargetMode="External"/><Relationship Id="rId143" Type="http://schemas.openxmlformats.org/officeDocument/2006/relationships/hyperlink" Target="http://www.mouser.com/Search/../ProductDetail/Texas-Instruments/LMZ21701SILR/?qs=sGAEpiMZZMt6Q9lZSPl3RYujvYLGMhkq845MOmziUJR4hJL47LQf7g%3d%3d" TargetMode="External"/><Relationship Id="rId144" Type="http://schemas.openxmlformats.org/officeDocument/2006/relationships/hyperlink" Target="http://www.newark.com/texas-instruments/lmz21701silr/lmz21701-without-overmold-option/dp/38Y6846" TargetMode="External"/><Relationship Id="rId145" Type="http://schemas.openxmlformats.org/officeDocument/2006/relationships/hyperlink" Target="http://it.farnell.com/webapp/wcs/stores/servlet/Search?catalogId=15001&amp;langId=-4&amp;storeId=10165&amp;gs=true&amp;st=WILL%20DECIDE%20" TargetMode="External"/><Relationship Id="rId146" Type="http://schemas.openxmlformats.org/officeDocument/2006/relationships/hyperlink" Target="http://www.mouser.com/Search/../ProductDetail/Ohmite/NONE/?qs=sGAEpiMZZMtWuggIubTlf%2fIlfRikg5HfKIp9GkAOi1w%3d" TargetMode="External"/><Relationship Id="rId147" Type="http://schemas.openxmlformats.org/officeDocument/2006/relationships/hyperlink" Target="https://it.rs-online.com/web/p/cavi-per-controllo-temperatura/7903600/" TargetMode="External"/><Relationship Id="rId148" Type="http://schemas.openxmlformats.org/officeDocument/2006/relationships/hyperlink" Target="http://www.mouser.com/Search/../ProductDetail/Ohmite/NONE/?qs=sGAEpiMZZMtWuggIubTlf%2fIlfRikg5HfKIp9GkAOi1w%3d" TargetMode="External"/><Relationship Id="rId149" Type="http://schemas.openxmlformats.org/officeDocument/2006/relationships/hyperlink" Target="https://it.rs-online.com/web/p/cavi-per-controllo-temperatura/7903600/" TargetMode="External"/><Relationship Id="rId150" Type="http://schemas.openxmlformats.org/officeDocument/2006/relationships/hyperlink" Target="http://www.digikey.com/product-detail/en/texas-instruments/DRV8833RTYR/296-29398-1-ND/2741750" TargetMode="External"/><Relationship Id="rId151" Type="http://schemas.openxmlformats.org/officeDocument/2006/relationships/hyperlink" Target="http://it.farnell.com/texas-instruments/drv8833rtyt/motor-dvr-dual-h-brdg-16qfn/dp/2057087" TargetMode="External"/><Relationship Id="rId152" Type="http://schemas.openxmlformats.org/officeDocument/2006/relationships/hyperlink" Target="http://www.mouser.com/Search/../ProductDetail/Texas-Instruments/DRV8833RTYT/?qs=sGAEpiMZZMtKB4wrjsn3lXloPDKF9GrQi%252bTX1wTejJ8%3d" TargetMode="External"/><Relationship Id="rId153" Type="http://schemas.openxmlformats.org/officeDocument/2006/relationships/hyperlink" Target="http://www.newark.com/webapp/wcs/stores/servlet/Search?catalogId=15003&amp;langId=-1&amp;storeId=10194&amp;gs=true&amp;st=DRV8833RTYT%20" TargetMode="External"/><Relationship Id="rId154" Type="http://schemas.openxmlformats.org/officeDocument/2006/relationships/hyperlink" Target="http://it.rs-online.com/web/c/?searchTerm=DRV8833RTYT%20" TargetMode="External"/><Relationship Id="rId155" Type="http://schemas.openxmlformats.org/officeDocument/2006/relationships/hyperlink" Target="http://www.mouser.com/Search/../ProductDetail/Ohmite/NONE/?qs=sGAEpiMZZMtWuggIubTlf%2fIlfRikg5HfKIp9GkAOi1w%3d" TargetMode="External"/><Relationship Id="rId156" Type="http://schemas.openxmlformats.org/officeDocument/2006/relationships/hyperlink" Target="https://it.rs-online.com/web/p/cavi-per-controllo-temperatura/7903600/" TargetMode="External"/><Relationship Id="rId157" Type="http://schemas.openxmlformats.org/officeDocument/2006/relationships/hyperlink" Target="http://www.mouser.com/Search/../ProductDetail/Ohmite/NONE/?qs=sGAEpiMZZMtWuggIubTlf%2fIlfRikg5HfKIp9GkAOi1w%3d" TargetMode="External"/><Relationship Id="rId158" Type="http://schemas.openxmlformats.org/officeDocument/2006/relationships/hyperlink" Target="https://it.rs-online.com/web/p/cavi-per-controllo-temperatura/7903600/" TargetMode="External"/><Relationship Id="rId159" Type="http://schemas.openxmlformats.org/officeDocument/2006/relationships/hyperlink" Target="http://www.mouser.com/Search/../ProductDetail/Ohmite/NONE/?qs=sGAEpiMZZMtWuggIubTlf%2fIlfRikg5HfKIp9GkAOi1w%3d" TargetMode="External"/><Relationship Id="rId160" Type="http://schemas.openxmlformats.org/officeDocument/2006/relationships/hyperlink" Target="https://it.rs-online.com/web/p/cavi-per-controllo-temperatura/7903600/" TargetMode="External"/><Relationship Id="rId161" Type="http://schemas.openxmlformats.org/officeDocument/2006/relationships/hyperlink" Target="http://www.mouser.com/Search/../ProductDetail/Ohmite/NONE/?qs=sGAEpiMZZMtWuggIubTlf%2fIlfRikg5HfKIp9GkAOi1w%3d" TargetMode="External"/><Relationship Id="rId162" Type="http://schemas.openxmlformats.org/officeDocument/2006/relationships/hyperlink" Target="https://it.rs-online.com/web/p/cavi-per-controllo-temperatura/7903600/" TargetMode="External"/><Relationship Id="rId163" Type="http://schemas.openxmlformats.org/officeDocument/2006/relationships/hyperlink" Target="http://www.mouser.com/Search/../ProductDetail/Ohmite/NONE/?qs=sGAEpiMZZMtWuggIubTlf%2fIlfRikg5HfKIp9GkAOi1w%3d" TargetMode="External"/><Relationship Id="rId164" Type="http://schemas.openxmlformats.org/officeDocument/2006/relationships/hyperlink" Target="https://it.rs-online.com/web/p/cavi-per-controllo-temperatura/7903600/" TargetMode="External"/><Relationship Id="rId165" Type="http://schemas.openxmlformats.org/officeDocument/2006/relationships/hyperlink" Target="http://www.mouser.com/Search/../ProductDetail/TDK-InvenSense/MPU-6500/?qs=sGAEpiMZZMve4%2fbfQkoj%252bOzUL5NDn7PMDm%252b%2fq%252bIh8rQ%3d" TargetMode="External"/><Relationship Id="rId166" Type="http://schemas.openxmlformats.org/officeDocument/2006/relationships/hyperlink" Target="http://www.mouser.com/Search/../ProductDetail/Ohmite/NONE/?qs=sGAEpiMZZMtWuggIubTlf%2fIlfRikg5HfKIp9GkAOi1w%3d" TargetMode="External"/><Relationship Id="rId167" Type="http://schemas.openxmlformats.org/officeDocument/2006/relationships/hyperlink" Target="https://it.rs-online.com/web/p/cavi-per-controllo-temperatura/7903600/" TargetMode="External"/><Relationship Id="rId168" Type="http://schemas.openxmlformats.org/officeDocument/2006/relationships/hyperlink" Target="http://www.digikey.com/product-detail/en/texas-instruments/TPS61222DCKR/296-39435-1-ND/5143383" TargetMode="External"/><Relationship Id="rId169" Type="http://schemas.openxmlformats.org/officeDocument/2006/relationships/hyperlink" Target="http://it.farnell.com/texas-instruments/tps61222dckt/convertitore-boost-low-vin-tiny/dp/2437679" TargetMode="External"/><Relationship Id="rId170" Type="http://schemas.openxmlformats.org/officeDocument/2006/relationships/hyperlink" Target="http://www.mouser.com/Search/../ProductDetail/Texas-Instruments/TPS61222DCKT/?qs=sGAEpiMZZMtitjHzVIkrqSrJfzSN7oNPlav1JKMgDIk%3d" TargetMode="External"/><Relationship Id="rId171" Type="http://schemas.openxmlformats.org/officeDocument/2006/relationships/hyperlink" Target="http://www.newark.com/texas-instruments/tps61222dckt/dc-dc-converter-boost-2mhz-50ma/dp/94T5101" TargetMode="External"/><Relationship Id="rId172" Type="http://schemas.openxmlformats.org/officeDocument/2006/relationships/hyperlink" Target="http://it.rs-online.com/web/c/?searchTerm=TPS61222DCK%20" TargetMode="External"/><Relationship Id="rId173" Type="http://schemas.openxmlformats.org/officeDocument/2006/relationships/hyperlink" Target="http://www.mouser.com/Search/../ProductDetail/Ohmite/NONE/?qs=sGAEpiMZZMtWuggIubTlf%2fIlfRikg5HfKIp9GkAOi1w%3d" TargetMode="External"/><Relationship Id="rId174" Type="http://schemas.openxmlformats.org/officeDocument/2006/relationships/hyperlink" Target="https://it.rs-online.com/web/p/cavi-per-controllo-temperatura/7903600/" TargetMode="External"/><Relationship Id="rId175" Type="http://schemas.openxmlformats.org/officeDocument/2006/relationships/hyperlink" Target="http://www.digikey.com/product-detail/en/te-connectivity-amp-connectors/RCU-0C/A106145CT-ND/3477802" TargetMode="External"/><Relationship Id="rId176" Type="http://schemas.openxmlformats.org/officeDocument/2006/relationships/hyperlink" Target="http://it.farnell.com/cgs-te-connectivity/rcu-0c/circuito-di-test-dimensione-conten/dp/1422594" TargetMode="External"/><Relationship Id="rId177" Type="http://schemas.openxmlformats.org/officeDocument/2006/relationships/hyperlink" Target="http://www.mouser.com/Search/../ProductDetail/TE-Connectivity-Holsworthy/RCU-0C/?qs=sGAEpiMZZMukHu%252bjC5l7YY29WqdB2xBTchPJwp6cFhU%3d" TargetMode="External"/><Relationship Id="rId178" Type="http://schemas.openxmlformats.org/officeDocument/2006/relationships/hyperlink" Target="http://www.newark.com/cgs-te-connectivity/rcu-0c/probe-pad-0603-smd/dp/12AC2006" TargetMode="External"/><Relationship Id="rId179" Type="http://schemas.openxmlformats.org/officeDocument/2006/relationships/hyperlink" Target="http://it.rs-online.com/web/c/?searchTerm=RCU-0C%20" TargetMode="External"/><Relationship Id="rId180" Type="http://schemas.openxmlformats.org/officeDocument/2006/relationships/hyperlink" Target="http://www.digikey.com/scripts/DkSearch/dksus.dll?WT.z_header=search_go&amp;lang=en&amp;keywords=M20-9980346%20" TargetMode="External"/><Relationship Id="rId181" Type="http://schemas.openxmlformats.org/officeDocument/2006/relationships/hyperlink" Target="http://it.farnell.com/webapp/wcs/stores/servlet/Search?catalogId=15001&amp;langId=-4&amp;storeId=10165&amp;gs=true&amp;st=M20-9980346%20" TargetMode="External"/><Relationship Id="rId182" Type="http://schemas.openxmlformats.org/officeDocument/2006/relationships/hyperlink" Target="http://www.mouser.com/Search/Refine.aspx?Keyword=M20-9980346%20" TargetMode="External"/><Relationship Id="rId183" Type="http://schemas.openxmlformats.org/officeDocument/2006/relationships/hyperlink" Target="http://www.newark.com/webapp/wcs/stores/servlet/Search?catalogId=15003&amp;langId=-1&amp;storeId=10194&amp;gs=true&amp;st=M20-9980346%20" TargetMode="External"/><Relationship Id="rId184" Type="http://schemas.openxmlformats.org/officeDocument/2006/relationships/hyperlink" Target="http://it.rs-online.com/web/c/?searchTerm=M20-9980346%20" TargetMode="External"/><Relationship Id="rId185" Type="http://schemas.openxmlformats.org/officeDocument/2006/relationships/hyperlink" Target="http://www.mouser.com/Search/../ProductDetail/Ohmite/NONE/?qs=sGAEpiMZZMtWuggIubTlf%2fIlfRikg5HfKIp9GkAOi1w%3d" TargetMode="External"/><Relationship Id="rId186" Type="http://schemas.openxmlformats.org/officeDocument/2006/relationships/hyperlink" Target="https://it.rs-online.com/web/p/cavi-per-controllo-temperatura/7903600/" TargetMode="External"/><Relationship Id="rId187" Type="http://schemas.openxmlformats.org/officeDocument/2006/relationships/hyperlink" Target="http://www.mouser.com/Search/../ProductDetail/Ohmite/NONE/?qs=sGAEpiMZZMtWuggIubTlf%2fIlfRikg5HfKIp9GkAOi1w%3d" TargetMode="External"/><Relationship Id="rId188" Type="http://schemas.openxmlformats.org/officeDocument/2006/relationships/hyperlink" Target="https://it.rs-online.com/web/p/cavi-per-controllo-temperatura/7903600/" TargetMode="External"/><Relationship Id="rId189" Type="http://schemas.openxmlformats.org/officeDocument/2006/relationships/hyperlink" Target="http://www.mouser.com/Search/../ProductDetail/Ohmite/NONE/?qs=sGAEpiMZZMtWuggIubTlf%2fIlfRikg5HfKIp9GkAOi1w%3d" TargetMode="External"/><Relationship Id="rId190" Type="http://schemas.openxmlformats.org/officeDocument/2006/relationships/hyperlink" Target="https://it.rs-online.com/web/p/cavi-per-controllo-temperatura/7903600/" TargetMode="External"/><Relationship Id="rId191" Type="http://schemas.openxmlformats.org/officeDocument/2006/relationships/vmlDrawing" Target="../drawings/vmlDrawing1.vml"/><Relationship Id="rId19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3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188</v>
      </c>
      <c r="B1" s="3" t="s">
        <v>55</v>
      </c>
      <c r="H1" s="4" t="s">
        <v>192</v>
      </c>
      <c r="I1" s="4">
        <v>100</v>
      </c>
    </row>
    <row r="2" spans="1:39">
      <c r="A2" s="2" t="s">
        <v>189</v>
      </c>
      <c r="B2" s="3" t="s">
        <v>55</v>
      </c>
      <c r="H2" s="2" t="s">
        <v>193</v>
      </c>
      <c r="I2" s="5">
        <f>sum(I7:I69)</f>
        <v>0</v>
      </c>
      <c r="M2" s="5">
        <f>sum(M7:M69)</f>
        <v>0</v>
      </c>
      <c r="R2" s="5">
        <f>sum(R7:R69)</f>
        <v>0</v>
      </c>
      <c r="W2" s="5">
        <f>sum(W7:W69)</f>
        <v>0</v>
      </c>
      <c r="AB2" s="5">
        <f>sum(AB7:AB69)</f>
        <v>0</v>
      </c>
      <c r="AG2" s="5">
        <f>sum(AG7:AG69)</f>
        <v>0</v>
      </c>
      <c r="AL2" s="5">
        <f>sum(AL7:AL69)</f>
        <v>0</v>
      </c>
    </row>
    <row r="3" spans="1:39">
      <c r="A3" s="2" t="s">
        <v>190</v>
      </c>
      <c r="B3" s="3" t="s">
        <v>191</v>
      </c>
      <c r="H3" s="2" t="s">
        <v>194</v>
      </c>
      <c r="I3" s="6">
        <f>TotalCost/BoardQty</f>
        <v>0</v>
      </c>
      <c r="M3" s="7">
        <f>(ROWS(M7:M69)-COUNTBLANK(M7:M69))&amp;" of "&amp;ROWS(M7:M69)&amp;" parts found"</f>
        <v>0</v>
      </c>
      <c r="R3" s="7">
        <f>(ROWS(R7:R69)-COUNTBLANK(R7:R69))&amp;" of "&amp;ROWS(R7:R69)&amp;" parts found"</f>
        <v>0</v>
      </c>
      <c r="W3" s="7">
        <f>(ROWS(W7:W69)-COUNTBLANK(W7:W69))&amp;" of "&amp;ROWS(W7:W69)&amp;" parts found"</f>
        <v>0</v>
      </c>
      <c r="AB3" s="7">
        <f>(ROWS(AB7:AB69)-COUNTBLANK(AB7:AB69))&amp;" of "&amp;ROWS(AB7:AB69)&amp;" parts found"</f>
        <v>0</v>
      </c>
      <c r="AG3" s="7">
        <f>(ROWS(AG7:AG69)-COUNTBLANK(AG7:AG69))&amp;" of "&amp;ROWS(AG7:AG69)&amp;" parts found"</f>
        <v>0</v>
      </c>
      <c r="AL3" s="7">
        <f>(ROWS(AL7:AL69)-COUNTBLANK(AL7:AL69))&amp;" of "&amp;ROWS(AL7:AL69)&amp;" parts found"</f>
        <v>0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195</v>
      </c>
      <c r="K5" s="9"/>
      <c r="L5" s="9"/>
      <c r="M5" s="9"/>
      <c r="N5" s="9"/>
      <c r="O5" s="10" t="s">
        <v>227</v>
      </c>
      <c r="P5" s="10"/>
      <c r="Q5" s="10"/>
      <c r="R5" s="10"/>
      <c r="S5" s="10"/>
      <c r="T5" s="11" t="s">
        <v>253</v>
      </c>
      <c r="U5" s="11"/>
      <c r="V5" s="11"/>
      <c r="W5" s="11"/>
      <c r="X5" s="11"/>
      <c r="Y5" s="12" t="s">
        <v>283</v>
      </c>
      <c r="Z5" s="12"/>
      <c r="AA5" s="12"/>
      <c r="AB5" s="12"/>
      <c r="AC5" s="12"/>
      <c r="AD5" s="13" t="s">
        <v>310</v>
      </c>
      <c r="AE5" s="13"/>
      <c r="AF5" s="13"/>
      <c r="AG5" s="13"/>
      <c r="AH5" s="13"/>
      <c r="AI5" s="14" t="s">
        <v>329</v>
      </c>
      <c r="AJ5" s="14"/>
      <c r="AK5" s="14"/>
      <c r="AL5" s="14"/>
      <c r="AM5" s="14"/>
    </row>
    <row r="6" spans="1:39">
      <c r="A6" s="15" t="s">
        <v>6</v>
      </c>
      <c r="B6" s="15" t="s">
        <v>8</v>
      </c>
      <c r="C6" s="15" t="s">
        <v>9</v>
      </c>
      <c r="D6" s="15" t="s">
        <v>5</v>
      </c>
      <c r="E6" s="15" t="s">
        <v>4</v>
      </c>
      <c r="F6" s="15" t="s">
        <v>1</v>
      </c>
      <c r="G6" s="15" t="s">
        <v>7</v>
      </c>
      <c r="H6" s="15" t="s">
        <v>3</v>
      </c>
      <c r="I6" s="15" t="s">
        <v>2</v>
      </c>
      <c r="J6" s="15" t="s">
        <v>196</v>
      </c>
      <c r="K6" s="15" t="s">
        <v>197</v>
      </c>
      <c r="L6" s="15" t="s">
        <v>3</v>
      </c>
      <c r="M6" s="15" t="s">
        <v>2</v>
      </c>
      <c r="N6" s="15" t="s">
        <v>198</v>
      </c>
      <c r="O6" s="15" t="s">
        <v>196</v>
      </c>
      <c r="P6" s="15" t="s">
        <v>197</v>
      </c>
      <c r="Q6" s="15" t="s">
        <v>3</v>
      </c>
      <c r="R6" s="15" t="s">
        <v>2</v>
      </c>
      <c r="S6" s="15" t="s">
        <v>198</v>
      </c>
      <c r="T6" s="15" t="s">
        <v>196</v>
      </c>
      <c r="U6" s="15" t="s">
        <v>197</v>
      </c>
      <c r="V6" s="15" t="s">
        <v>3</v>
      </c>
      <c r="W6" s="15" t="s">
        <v>2</v>
      </c>
      <c r="X6" s="15" t="s">
        <v>198</v>
      </c>
      <c r="Y6" s="15" t="s">
        <v>196</v>
      </c>
      <c r="Z6" s="15" t="s">
        <v>197</v>
      </c>
      <c r="AA6" s="15" t="s">
        <v>3</v>
      </c>
      <c r="AB6" s="15" t="s">
        <v>2</v>
      </c>
      <c r="AC6" s="15" t="s">
        <v>198</v>
      </c>
      <c r="AD6" s="15" t="s">
        <v>196</v>
      </c>
      <c r="AE6" s="15" t="s">
        <v>197</v>
      </c>
      <c r="AF6" s="15" t="s">
        <v>3</v>
      </c>
      <c r="AG6" s="15" t="s">
        <v>2</v>
      </c>
      <c r="AH6" s="15" t="s">
        <v>198</v>
      </c>
      <c r="AI6" s="15" t="s">
        <v>196</v>
      </c>
      <c r="AJ6" s="15" t="s">
        <v>197</v>
      </c>
      <c r="AK6" s="15" t="s">
        <v>3</v>
      </c>
      <c r="AL6" s="15" t="s">
        <v>2</v>
      </c>
      <c r="AM6" s="15" t="s">
        <v>198</v>
      </c>
    </row>
    <row r="7" spans="1:39">
      <c r="A7" t="s">
        <v>10</v>
      </c>
      <c r="B7" t="s">
        <v>12</v>
      </c>
      <c r="F7" t="s">
        <v>11</v>
      </c>
      <c r="G7">
        <f>BoardQty*1</f>
        <v>0</v>
      </c>
      <c r="H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7" s="16">
        <f>iferror(G7*H7,"")</f>
        <v>0</v>
      </c>
      <c r="J7">
        <v>1450</v>
      </c>
      <c r="L7" s="16">
        <f>iferror(lookup(if(K7="",G7,K7),{0,1,10,100,500,1000,2000,2500,4000,5000,10000,14000,50000},{0.0,0.71,0.502,0.3303,0.24466,0.20795,0.2011,0.17018,0.15955,0.15955,0.14891,0.14625,0.13827}),"")</f>
        <v>0</v>
      </c>
      <c r="M7" s="16">
        <f>iferror(if(K7="",G7,K7)*L7,"")</f>
        <v>0</v>
      </c>
      <c r="N7" s="17" t="s">
        <v>199</v>
      </c>
      <c r="T7">
        <v>657</v>
      </c>
      <c r="V7" s="16">
        <f>iferror(lookup(if(U7="",G7,U7),{0,1,10,100,500,1000,2000,4000,10000,24000},{0.0,0.592,0.43,0.284,0.21,0.178,0.171,0.16,0.15,0.144}),"")</f>
        <v>0</v>
      </c>
      <c r="W7" s="16">
        <f>iferror(if(U7="",G7,U7)*V7,"")</f>
        <v>0</v>
      </c>
      <c r="X7" s="17" t="s">
        <v>254</v>
      </c>
      <c r="Y7" s="18" t="s">
        <v>204</v>
      </c>
      <c r="AA7" s="16">
        <f>iferror(lookup(if(Z7="",G7,Z7),{0,1,2000,5000,10000},{0.0,0.178,0.178,0.169,0.16}),"")</f>
        <v>0</v>
      </c>
      <c r="AB7" s="16">
        <f>iferror(if(Z7="",G7,Z7)*AA7,"")</f>
        <v>0</v>
      </c>
      <c r="AC7" s="17" t="s">
        <v>284</v>
      </c>
    </row>
    <row r="8" spans="1:39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8" s="16">
        <f>iferror(G8*H8,"")</f>
        <v>0</v>
      </c>
      <c r="J8">
        <v>173672</v>
      </c>
      <c r="L8" s="16">
        <f>iferror(lookup(if(K8="",G8,K8),{0,1,10,100,500,1000,3000,6000,9000},{0.0,0.12,0.088,0.0413,0.02896,0.02397,0.01944,0.01779,0.01654}),"")</f>
        <v>0</v>
      </c>
      <c r="M8" s="16">
        <f>iferror(if(K8="",G8,K8)*L8,"")</f>
        <v>0</v>
      </c>
      <c r="N8" s="17" t="s">
        <v>200</v>
      </c>
      <c r="O8">
        <v>2320</v>
      </c>
      <c r="Q8" s="16">
        <f>iferror(lookup(if(P8="",G8,P8),{0,1,50,250,500,1500,3000,15000,30000},{0.0,0.0838245,0.0838245,0.065395,0.0417339,0.0412583,0.0291305,0.0266336,0.026158}),"")</f>
        <v>0</v>
      </c>
      <c r="R8" s="16">
        <f>iferror(if(P8="",G8,P8)*Q8,"")</f>
        <v>0</v>
      </c>
      <c r="S8" s="17" t="s">
        <v>228</v>
      </c>
      <c r="T8">
        <v>174480</v>
      </c>
      <c r="V8" s="16">
        <f>iferror(lookup(if(U8="",G8,U8),{0,1,10,100,500,1000,3000},{0.0,0.201,0.137,0.071,0.048,0.042,0.038}),"")</f>
        <v>0</v>
      </c>
      <c r="W8" s="16">
        <f>iferror(if(U8="",G8,U8)*V8,"")</f>
        <v>0</v>
      </c>
      <c r="X8" s="17" t="s">
        <v>255</v>
      </c>
      <c r="Y8">
        <v>2320</v>
      </c>
      <c r="AA8" s="16">
        <f>iferror(lookup(if(Z8="",G8,Z8),{0,1,5,10,25,50,100,250,500,1000},{0.0,0.21,0.21,0.083,0.075,0.066,0.058,0.054,0.049,0.04}),"")</f>
        <v>0</v>
      </c>
      <c r="AB8" s="16">
        <f>iferror(if(Z8="",G8,Z8)*AA8,"")</f>
        <v>0</v>
      </c>
      <c r="AC8" s="17" t="s">
        <v>285</v>
      </c>
      <c r="AD8">
        <v>1300</v>
      </c>
      <c r="AF8" s="16">
        <f>iferror(lookup(if(AE8="",G8,AE8),{0,1,50,750},{0.0,0.082041,0.082041,0.073718}),"")</f>
        <v>0</v>
      </c>
      <c r="AG8" s="16">
        <f>iferror(if(AE8="",G8,AE8)*AF8,"")</f>
        <v>0</v>
      </c>
      <c r="AH8" s="17" t="s">
        <v>311</v>
      </c>
    </row>
    <row r="9" spans="1:39">
      <c r="A9" t="s">
        <v>17</v>
      </c>
      <c r="B9" t="s">
        <v>20</v>
      </c>
      <c r="D9" t="s">
        <v>19</v>
      </c>
      <c r="F9" t="s">
        <v>18</v>
      </c>
      <c r="G9">
        <f>BoardQty*2</f>
        <v>0</v>
      </c>
      <c r="H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9" s="16">
        <f>iferror(G9*H9,"")</f>
        <v>0</v>
      </c>
      <c r="J9">
        <v>42860</v>
      </c>
      <c r="L9" s="16">
        <f>iferror(lookup(if(K9="",G9,K9),{0,1,10,100,500,1000,2500,5000,10000,15000,30000},{0.0,0.1,0.029,0.013,0.00932,0.00732,0.00666,0.00612,0.00485,0.00462,0.00439}),"")</f>
        <v>0</v>
      </c>
      <c r="M9" s="16">
        <f>iferror(if(K9="",G9,K9)*L9,"")</f>
        <v>0</v>
      </c>
      <c r="N9" s="17" t="s">
        <v>201</v>
      </c>
      <c r="T9">
        <v>34749</v>
      </c>
      <c r="V9" s="16">
        <f>iferror(lookup(if(U9="",G9,U9),{0,1,10,100,500,1000,2500,10000,15000},{0.0,0.1,0.031,0.014,0.011,0.008,0.007,0.005,0.005}),"")</f>
        <v>0</v>
      </c>
      <c r="W9" s="16">
        <f>iferror(if(U9="",G9,U9)*V9,"")</f>
        <v>0</v>
      </c>
      <c r="X9" s="17" t="s">
        <v>256</v>
      </c>
    </row>
    <row r="10" spans="1:39">
      <c r="A10" t="s">
        <v>21</v>
      </c>
      <c r="B10" t="s">
        <v>23</v>
      </c>
      <c r="D10" t="s">
        <v>15</v>
      </c>
      <c r="F10" t="s">
        <v>22</v>
      </c>
      <c r="G10">
        <f>BoardQty*1</f>
        <v>0</v>
      </c>
      <c r="H1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0" s="16">
        <f>iferror(G10*H10,"")</f>
        <v>0</v>
      </c>
      <c r="J10">
        <v>2000</v>
      </c>
      <c r="L10" s="16">
        <f>iferror(lookup(if(K10="",G10,K10),{0,1,10,100,500,1000,3000,6000,9000},{0.0,0.24,0.161,0.0817,0.05592,0.04946,0.04114,0.0374,0.03553}),"")</f>
        <v>0</v>
      </c>
      <c r="M10" s="16">
        <f>iferror(if(K10="",G10,K10)*L10,"")</f>
        <v>0</v>
      </c>
      <c r="N10" s="17" t="s">
        <v>202</v>
      </c>
      <c r="O10">
        <v>165</v>
      </c>
      <c r="Q10" s="16">
        <f>iferror(lookup(if(P10="",G10,P10),{0,1,50,250,500,1500,3000,15000,30000},{0.0,0.167649,0.167649,0.122467,0.1062966,0.0921475,0.0789496,0.0774039,0.0757393}),"")</f>
        <v>0</v>
      </c>
      <c r="R10" s="16">
        <f>iferror(if(P10="",G10,P10)*Q10,"")</f>
        <v>0</v>
      </c>
      <c r="S10" s="17" t="s">
        <v>229</v>
      </c>
      <c r="T10" s="18" t="s">
        <v>204</v>
      </c>
      <c r="V10" s="16">
        <f>iferror(lookup(if(U10="",G10,U10),{0,1,10,100,500,1000,3000},{0.0,0.421,0.296,0.177,0.133,0.113,0.093}),"")</f>
        <v>0</v>
      </c>
      <c r="W10" s="16">
        <f>iferror(if(U10="",G10,U10)*V10,"")</f>
        <v>0</v>
      </c>
      <c r="X10" s="17" t="s">
        <v>257</v>
      </c>
      <c r="Y10">
        <v>165</v>
      </c>
      <c r="AA10" s="16">
        <f>iferror(lookup(if(Z10="",G10,Z10),{0,1,5,10,25,50,100,250,500,1000},{0.0,0.27,0.27,0.178,0.149,0.12,0.091,0.082,0.074,0.068}),"")</f>
        <v>0</v>
      </c>
      <c r="AB10" s="16">
        <f>iferror(if(Z10="",G10,Z10)*AA10,"")</f>
        <v>0</v>
      </c>
      <c r="AC10" s="17" t="s">
        <v>286</v>
      </c>
      <c r="AD10">
        <v>40</v>
      </c>
      <c r="AF10" s="16">
        <f>iferror(lookup(if(AE10="",G10,AE10),{0,1,10,100},{0.0,0.258013,0.258013,0.235422}),"")</f>
        <v>0</v>
      </c>
      <c r="AG10" s="16">
        <f>iferror(if(AE10="",G10,AE10)*AF10,"")</f>
        <v>0</v>
      </c>
      <c r="AH10" s="17" t="s">
        <v>312</v>
      </c>
    </row>
    <row r="11" spans="1:39">
      <c r="A11" t="s">
        <v>24</v>
      </c>
      <c r="B11" t="s">
        <v>16</v>
      </c>
      <c r="D11" t="s">
        <v>25</v>
      </c>
      <c r="F11" t="s">
        <v>14</v>
      </c>
      <c r="G11">
        <f>BoardQty*1</f>
        <v>0</v>
      </c>
      <c r="H1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1" s="16">
        <f>iferror(G11*H11,"")</f>
        <v>0</v>
      </c>
      <c r="J11">
        <v>173672</v>
      </c>
      <c r="L11" s="16">
        <f>iferror(lookup(if(K11="",G11,K11),{0,1,10,100,500,1000,3000,6000,9000},{0.0,0.12,0.088,0.0413,0.02896,0.02397,0.01944,0.01779,0.01654}),"")</f>
        <v>0</v>
      </c>
      <c r="M11" s="16">
        <f>iferror(if(K11="",G11,K11)*L11,"")</f>
        <v>0</v>
      </c>
      <c r="N11" s="17" t="s">
        <v>200</v>
      </c>
      <c r="O11">
        <v>2320</v>
      </c>
      <c r="Q11" s="16">
        <f>iferror(lookup(if(P11="",G11,P11),{0,1,50,250,500,1500,3000,15000,30000},{0.0,0.0838245,0.0838245,0.065395,0.0417339,0.0412583,0.0291305,0.0266336,0.026158}),"")</f>
        <v>0</v>
      </c>
      <c r="R11" s="16">
        <f>iferror(if(P11="",G11,P11)*Q11,"")</f>
        <v>0</v>
      </c>
      <c r="S11" s="17" t="s">
        <v>228</v>
      </c>
      <c r="T11">
        <v>174480</v>
      </c>
      <c r="V11" s="16">
        <f>iferror(lookup(if(U11="",G11,U11),{0,1,10,100,500,1000,3000},{0.0,0.201,0.137,0.071,0.048,0.042,0.038}),"")</f>
        <v>0</v>
      </c>
      <c r="W11" s="16">
        <f>iferror(if(U11="",G11,U11)*V11,"")</f>
        <v>0</v>
      </c>
      <c r="X11" s="17" t="s">
        <v>255</v>
      </c>
      <c r="Y11">
        <v>2320</v>
      </c>
      <c r="AA11" s="16">
        <f>iferror(lookup(if(Z11="",G11,Z11),{0,1,5,10,25,50,100,250,500,1000},{0.0,0.21,0.21,0.083,0.075,0.066,0.058,0.054,0.049,0.04}),"")</f>
        <v>0</v>
      </c>
      <c r="AB11" s="16">
        <f>iferror(if(Z11="",G11,Z11)*AA11,"")</f>
        <v>0</v>
      </c>
      <c r="AC11" s="17" t="s">
        <v>285</v>
      </c>
      <c r="AD11">
        <v>1300</v>
      </c>
      <c r="AF11" s="16">
        <f>iferror(lookup(if(AE11="",G11,AE11),{0,1,50,750},{0.0,0.082041,0.082041,0.073718}),"")</f>
        <v>0</v>
      </c>
      <c r="AG11" s="16">
        <f>iferror(if(AE11="",G11,AE11)*AF11,"")</f>
        <v>0</v>
      </c>
      <c r="AH11" s="17" t="s">
        <v>311</v>
      </c>
    </row>
    <row r="12" spans="1:39">
      <c r="A12" t="s">
        <v>26</v>
      </c>
      <c r="B12" t="s">
        <v>23</v>
      </c>
      <c r="D12" t="s">
        <v>25</v>
      </c>
      <c r="F12" t="s">
        <v>22</v>
      </c>
      <c r="G12">
        <f>BoardQty*1</f>
        <v>0</v>
      </c>
      <c r="H1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2" s="16">
        <f>iferror(G12*H12,"")</f>
        <v>0</v>
      </c>
      <c r="J12">
        <v>2000</v>
      </c>
      <c r="L12" s="16">
        <f>iferror(lookup(if(K12="",G12,K12),{0,1,10,100,500,1000,3000,6000,9000},{0.0,0.24,0.161,0.0817,0.05592,0.04946,0.04114,0.0374,0.03553}),"")</f>
        <v>0</v>
      </c>
      <c r="M12" s="16">
        <f>iferror(if(K12="",G12,K12)*L12,"")</f>
        <v>0</v>
      </c>
      <c r="N12" s="17" t="s">
        <v>202</v>
      </c>
      <c r="O12">
        <v>165</v>
      </c>
      <c r="Q12" s="16">
        <f>iferror(lookup(if(P12="",G12,P12),{0,1,50,250,500,1500,3000,15000,30000},{0.0,0.167649,0.167649,0.122467,0.1062966,0.0921475,0.0789496,0.0774039,0.0757393}),"")</f>
        <v>0</v>
      </c>
      <c r="R12" s="16">
        <f>iferror(if(P12="",G12,P12)*Q12,"")</f>
        <v>0</v>
      </c>
      <c r="S12" s="17" t="s">
        <v>229</v>
      </c>
      <c r="T12" s="18" t="s">
        <v>204</v>
      </c>
      <c r="V12" s="16">
        <f>iferror(lookup(if(U12="",G12,U12),{0,1,10,100,500,1000,3000},{0.0,0.421,0.296,0.177,0.133,0.113,0.093}),"")</f>
        <v>0</v>
      </c>
      <c r="W12" s="16">
        <f>iferror(if(U12="",G12,U12)*V12,"")</f>
        <v>0</v>
      </c>
      <c r="X12" s="17" t="s">
        <v>257</v>
      </c>
      <c r="Y12">
        <v>165</v>
      </c>
      <c r="AA12" s="16">
        <f>iferror(lookup(if(Z12="",G12,Z12),{0,1,5,10,25,50,100,250,500,1000},{0.0,0.27,0.27,0.178,0.149,0.12,0.091,0.082,0.074,0.068}),"")</f>
        <v>0</v>
      </c>
      <c r="AB12" s="16">
        <f>iferror(if(Z12="",G12,Z12)*AA12,"")</f>
        <v>0</v>
      </c>
      <c r="AC12" s="17" t="s">
        <v>286</v>
      </c>
      <c r="AD12">
        <v>40</v>
      </c>
      <c r="AF12" s="16">
        <f>iferror(lookup(if(AE12="",G12,AE12),{0,1,10,100},{0.0,0.258013,0.258013,0.235422}),"")</f>
        <v>0</v>
      </c>
      <c r="AG12" s="16">
        <f>iferror(if(AE12="",G12,AE12)*AF12,"")</f>
        <v>0</v>
      </c>
      <c r="AH12" s="17" t="s">
        <v>312</v>
      </c>
    </row>
    <row r="13" spans="1:39">
      <c r="A13" t="s">
        <v>27</v>
      </c>
      <c r="B13" t="s">
        <v>29</v>
      </c>
      <c r="D13" t="s">
        <v>28</v>
      </c>
      <c r="G13">
        <f>BoardQty*6</f>
        <v>0</v>
      </c>
      <c r="H1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3" s="16">
        <f>iferror(G13*H13,"")</f>
        <v>0</v>
      </c>
    </row>
    <row r="14" spans="1:39">
      <c r="A14" t="s">
        <v>30</v>
      </c>
      <c r="B14" t="s">
        <v>31</v>
      </c>
      <c r="D14" t="s">
        <v>19</v>
      </c>
      <c r="G14">
        <f>BoardQty*5</f>
        <v>0</v>
      </c>
      <c r="H1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4" s="16">
        <f>iferror(G14*H14,"")</f>
        <v>0</v>
      </c>
    </row>
    <row r="15" spans="1:39">
      <c r="A15" t="s">
        <v>32</v>
      </c>
      <c r="B15" t="s">
        <v>16</v>
      </c>
      <c r="D15" t="s">
        <v>34</v>
      </c>
      <c r="F15" t="s">
        <v>33</v>
      </c>
      <c r="G15">
        <f>BoardQty*1</f>
        <v>0</v>
      </c>
      <c r="H1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5" s="16">
        <f>iferror(G15*H15,"")</f>
        <v>0</v>
      </c>
      <c r="J15" s="18" t="s">
        <v>204</v>
      </c>
      <c r="N15" s="17" t="s">
        <v>203</v>
      </c>
      <c r="O15">
        <v>555</v>
      </c>
      <c r="Q15" s="16">
        <f>iferror(lookup(if(P15="",G15,P15),{0,1,50,250,500,1000,2000,10000,20000},{0.0,0.158137,0.158137,0.1167598,0.1029674,0.090364,0.0709833,0.0639682,0.0555263}),"")</f>
        <v>0</v>
      </c>
      <c r="R15" s="16">
        <f>iferror(if(P15="",G15,P15)*Q15,"")</f>
        <v>0</v>
      </c>
      <c r="S15" s="17" t="s">
        <v>230</v>
      </c>
      <c r="T15" s="18" t="s">
        <v>204</v>
      </c>
      <c r="X15" s="17" t="s">
        <v>258</v>
      </c>
      <c r="Y15">
        <v>616</v>
      </c>
      <c r="AA15" s="16">
        <f>iferror(lookup(if(Z15="",G15,Z15),{0,1,25,50,100,250,500,1000},{0.0,0.28,0.193,0.136,0.079,0.075,0.07,0.059}),"")</f>
        <v>0</v>
      </c>
      <c r="AB15" s="16">
        <f>iferror(if(Z15="",G15,Z15)*AA15,"")</f>
        <v>0</v>
      </c>
      <c r="AC15" s="17" t="s">
        <v>287</v>
      </c>
      <c r="AD15">
        <v>6050</v>
      </c>
      <c r="AF15" s="16">
        <f>iferror(lookup(if(AE15="",G15,AE15),{0,1,50,500},{0.0,0.268714,0.268714,0.228288}),"")</f>
        <v>0</v>
      </c>
      <c r="AG15" s="16">
        <f>iferror(if(AE15="",G15,AE15)*AF15,"")</f>
        <v>0</v>
      </c>
      <c r="AH15" s="17" t="s">
        <v>313</v>
      </c>
    </row>
    <row r="16" spans="1:39">
      <c r="A16" t="s">
        <v>35</v>
      </c>
      <c r="B16" t="s">
        <v>12</v>
      </c>
      <c r="D16" t="s">
        <v>36</v>
      </c>
      <c r="G16">
        <f>BoardQty*1</f>
        <v>0</v>
      </c>
      <c r="H1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6" s="16">
        <f>iferror(G16*H16,"")</f>
        <v>0</v>
      </c>
    </row>
    <row r="17" spans="1:39">
      <c r="A17" t="s">
        <v>37</v>
      </c>
      <c r="B17" t="s">
        <v>38</v>
      </c>
      <c r="D17" t="s">
        <v>19</v>
      </c>
      <c r="G17">
        <f>BoardQty*2</f>
        <v>0</v>
      </c>
      <c r="H1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7" s="16">
        <f>iferror(G17*H17,"")</f>
        <v>0</v>
      </c>
    </row>
    <row r="18" spans="1:39">
      <c r="A18" t="s">
        <v>39</v>
      </c>
      <c r="B18" t="s">
        <v>41</v>
      </c>
      <c r="F18" t="s">
        <v>40</v>
      </c>
      <c r="G18">
        <f>BoardQty*1</f>
        <v>0</v>
      </c>
      <c r="H1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8" s="16">
        <f>iferror(G18*H18,"")</f>
        <v>0</v>
      </c>
      <c r="J18">
        <v>940189</v>
      </c>
      <c r="L18" s="16">
        <f>iferror(lookup(if(K18="",G18,K18),{0,1,10,100,500,1000,4000,8000,12000},{0.0,0.1,0.057,0.0254,0.01818,0.01428,0.01037,0.00947,0.00902}),"")</f>
        <v>0</v>
      </c>
      <c r="M18" s="16">
        <f>iferror(if(K18="",G18,K18)*L18,"")</f>
        <v>0</v>
      </c>
      <c r="N18" s="17" t="s">
        <v>205</v>
      </c>
      <c r="O18">
        <v>11916</v>
      </c>
      <c r="Q18" s="16">
        <f>iferror(lookup(if(P18="",G18,P18),{0,1,100,500,1000,2000},{0.0,0.0175972,0.0175972,0.0133168,0.0087986,0.0080852}),"")</f>
        <v>0</v>
      </c>
      <c r="R18" s="16">
        <f>iferror(if(P18="",G18,P18)*Q18,"")</f>
        <v>0</v>
      </c>
      <c r="S18" s="17" t="s">
        <v>231</v>
      </c>
      <c r="T18">
        <v>234300</v>
      </c>
      <c r="V18" s="16">
        <f>iferror(lookup(if(U18="",G18,U18),{0,1,10,100,500,1000,4000,8000,24000},{0.0,0.1,0.06,0.026,0.019,0.015,0.012,0.011,0.009}),"")</f>
        <v>0</v>
      </c>
      <c r="W18" s="16">
        <f>iferror(if(U18="",G18,U18)*V18,"")</f>
        <v>0</v>
      </c>
      <c r="X18" s="17" t="s">
        <v>259</v>
      </c>
      <c r="Y18">
        <v>11810</v>
      </c>
      <c r="AA18" s="16">
        <f>iferror(lookup(if(Z18="",G18,Z18),{0,1,10,100,500,1000},{0.0,0.026,0.026,0.011,0.008,0.006}),"")</f>
        <v>0</v>
      </c>
      <c r="AB18" s="16">
        <f>iferror(if(Z18="",G18,Z18)*AA18,"")</f>
        <v>0</v>
      </c>
      <c r="AC18" s="17" t="s">
        <v>288</v>
      </c>
      <c r="AD18" s="18" t="s">
        <v>204</v>
      </c>
      <c r="AF18" s="16">
        <f>iferror(lookup(if(AE18="",G18,AE18),{0,1,1000,8000},{0.0,0.009512,0.009512,0.007134}),"")</f>
        <v>0</v>
      </c>
      <c r="AG18" s="16">
        <f>iferror(if(AE18="",G18,AE18)*AF18,"")</f>
        <v>0</v>
      </c>
      <c r="AH18" s="17" t="s">
        <v>314</v>
      </c>
    </row>
    <row r="19" spans="1:39">
      <c r="A19" t="s">
        <v>42</v>
      </c>
      <c r="B19" t="s">
        <v>38</v>
      </c>
      <c r="D19" t="s">
        <v>43</v>
      </c>
      <c r="G19">
        <f>BoardQty*1</f>
        <v>0</v>
      </c>
      <c r="H1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19" s="16">
        <f>iferror(G19*H19,"")</f>
        <v>0</v>
      </c>
    </row>
    <row r="20" spans="1:39">
      <c r="A20" t="s">
        <v>44</v>
      </c>
      <c r="B20" t="s">
        <v>31</v>
      </c>
      <c r="D20" t="s">
        <v>43</v>
      </c>
      <c r="G20">
        <f>BoardQty*1</f>
        <v>0</v>
      </c>
      <c r="H2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0" s="16">
        <f>iferror(G20*H20,"")</f>
        <v>0</v>
      </c>
    </row>
    <row r="21" spans="1:39">
      <c r="A21" t="s">
        <v>45</v>
      </c>
      <c r="B21" t="s">
        <v>29</v>
      </c>
      <c r="D21" t="s">
        <v>47</v>
      </c>
      <c r="F21" t="s">
        <v>46</v>
      </c>
      <c r="G21">
        <f>BoardQty*1</f>
        <v>0</v>
      </c>
      <c r="H2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1" s="16">
        <f>iferror(G21*H21,"")</f>
        <v>0</v>
      </c>
      <c r="J21">
        <v>228074</v>
      </c>
      <c r="L21" s="16">
        <f>iferror(lookup(if(K21="",G21,K21),{0,1,10,100,500,1000,2500,5000,10000,20000,30000},{0.0,0.1,0.07,0.031,0.02214,0.01739,0.01581,0.01455,0.01155,0.011,0.01045}),"")</f>
        <v>0</v>
      </c>
      <c r="M21" s="16">
        <f>iferror(if(K21="",G21,K21)*L21,"")</f>
        <v>0</v>
      </c>
      <c r="N21" s="17" t="s">
        <v>206</v>
      </c>
      <c r="O21">
        <v>10951</v>
      </c>
      <c r="Q21" s="16">
        <f>iferror(lookup(if(P21="",G21,P21),{0,1,100,500,2500,5000},{0.0,0.0394748,0.0394748,0.0305573,0.0223532,0.0193807}),"")</f>
        <v>0</v>
      </c>
      <c r="R21" s="16">
        <f>iferror(if(P21="",G21,P21)*Q21,"")</f>
        <v>0</v>
      </c>
      <c r="S21" s="17" t="s">
        <v>232</v>
      </c>
      <c r="T21">
        <v>154212</v>
      </c>
      <c r="V21" s="16">
        <f>iferror(lookup(if(U21="",G21,U21),{0,1,10,100,500,1000,2500,5000,10000},{0.0,0.12,0.085,0.04,0.028,0.024,0.022,0.02,0.017}),"")</f>
        <v>0</v>
      </c>
      <c r="W21" s="16">
        <f>iferror(if(U21="",G21,U21)*V21,"")</f>
        <v>0</v>
      </c>
      <c r="X21" s="17" t="s">
        <v>260</v>
      </c>
      <c r="Y21">
        <v>391</v>
      </c>
      <c r="AA21" s="16">
        <f>iferror(lookup(if(Z21="",G21,Z21),{0,1,10,25,50,100,250,500,1000},{0.0,0.06,0.06,0.049,0.038,0.027,0.023,0.019,0.015}),"")</f>
        <v>0</v>
      </c>
      <c r="AB21" s="16">
        <f>iferror(if(Z21="",G21,Z21)*AA21,"")</f>
        <v>0</v>
      </c>
      <c r="AC21" s="17" t="s">
        <v>289</v>
      </c>
      <c r="AI21">
        <v>20160</v>
      </c>
      <c r="AK21" s="16">
        <f>iferror(lookup(if(AJ21="",G21,AJ21),{0,1,10,100,1000,10000},{0.0,0.08165,0.08165,0.04593,0.02148,0.01448}),"")</f>
        <v>0</v>
      </c>
      <c r="AL21" s="16">
        <f>iferror(if(AJ21="",G21,AJ21)*AK21,"")</f>
        <v>0</v>
      </c>
      <c r="AM21" s="17" t="s">
        <v>46</v>
      </c>
    </row>
    <row r="22" spans="1:39">
      <c r="A22" t="s">
        <v>48</v>
      </c>
      <c r="B22" t="s">
        <v>16</v>
      </c>
      <c r="D22" t="s">
        <v>43</v>
      </c>
      <c r="F22" t="s">
        <v>49</v>
      </c>
      <c r="G22">
        <f>BoardQty*1</f>
        <v>0</v>
      </c>
      <c r="H2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2" s="16">
        <f>iferror(G22*H22,"")</f>
        <v>0</v>
      </c>
      <c r="J22">
        <v>4860353</v>
      </c>
      <c r="L22" s="16">
        <f>iferror(lookup(if(K22="",G22,K22),{0,1,10,100,500,1000,4000,8000,12000},{0.0,0.17,0.123,0.0578,0.04052,0.03355,0.02483,0.0231,0.02195}),"")</f>
        <v>0</v>
      </c>
      <c r="M22" s="16">
        <f>iferror(if(K22="",G22,K22)*L22,"")</f>
        <v>0</v>
      </c>
      <c r="N22" s="17" t="s">
        <v>207</v>
      </c>
      <c r="O22">
        <v>3114</v>
      </c>
      <c r="Q22" s="16">
        <f>iferror(lookup(if(P22="",G22,P22),{0,1,100,500,1000,2000},{0.0,0.156948,0.156948,0.1147385,0.0992815,0.0860836}),"")</f>
        <v>0</v>
      </c>
      <c r="R22" s="16">
        <f>iferror(if(P22="",G22,P22)*Q22,"")</f>
        <v>0</v>
      </c>
      <c r="S22" s="17" t="s">
        <v>233</v>
      </c>
      <c r="T22">
        <v>3120307</v>
      </c>
      <c r="V22" s="16">
        <f>iferror(lookup(if(U22="",G22,U22),{0,1,10,100,500,1000,4000},{0.0,0.251,0.169,0.086,0.059,0.052,0.039}),"")</f>
        <v>0</v>
      </c>
      <c r="W22" s="16">
        <f>iferror(if(U22="",G22,U22)*V22,"")</f>
        <v>0</v>
      </c>
      <c r="X22" s="17" t="s">
        <v>261</v>
      </c>
      <c r="Y22" s="18" t="s">
        <v>204</v>
      </c>
      <c r="AA22" s="16">
        <f>iferror(lookup(if(Z22="",G22,Z22),{0,1,4000,8000,16000,24000},{0.0,0.027,0.027,0.025,0.023,0.023}),"")</f>
        <v>0</v>
      </c>
      <c r="AB22" s="16">
        <f>iferror(if(Z22="",G22,Z22)*AA22,"")</f>
        <v>0</v>
      </c>
      <c r="AC22" s="17" t="s">
        <v>290</v>
      </c>
      <c r="AD22">
        <v>300</v>
      </c>
      <c r="AF22" s="16">
        <f>iferror(lookup(if(AE22="",G22,AE22),{0,1,25,250},{0.0,0.199752,0.199752,0.170027}),"")</f>
        <v>0</v>
      </c>
      <c r="AG22" s="16">
        <f>iferror(if(AE22="",G22,AE22)*AF22,"")</f>
        <v>0</v>
      </c>
      <c r="AH22" s="17" t="s">
        <v>315</v>
      </c>
      <c r="AI22">
        <v>4280</v>
      </c>
      <c r="AK22" s="16">
        <f>iferror(lookup(if(AJ22="",G22,AJ22),{0,1,10,100,1000,4000,16000},{0.0,0.05305,0.05305,0.03183,0.02501,0.02152,0.02091}),"")</f>
        <v>0</v>
      </c>
      <c r="AL22" s="16">
        <f>iferror(if(AJ22="",G22,AJ22)*AK22,"")</f>
        <v>0</v>
      </c>
      <c r="AM22" s="17" t="s">
        <v>49</v>
      </c>
    </row>
    <row r="23" spans="1:39">
      <c r="A23" t="s">
        <v>50</v>
      </c>
      <c r="B23" t="s">
        <v>16</v>
      </c>
      <c r="D23" t="s">
        <v>34</v>
      </c>
      <c r="F23" t="s">
        <v>51</v>
      </c>
      <c r="G23">
        <f>BoardQty*1</f>
        <v>0</v>
      </c>
      <c r="H2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3" s="16">
        <f>iferror(G23*H23,"")</f>
        <v>0</v>
      </c>
      <c r="J23">
        <v>1209354</v>
      </c>
      <c r="L23" s="16">
        <f>iferror(lookup(if(K23="",G23,K23),{0,1,10,100,500,1000,3000,6000,9000},{0.0,0.13,0.094,0.044,0.03086,0.02555,0.02068,0.01892,0.0176}),"")</f>
        <v>0</v>
      </c>
      <c r="M23" s="16">
        <f>iferror(if(K23="",G23,K23)*L23,"")</f>
        <v>0</v>
      </c>
      <c r="N23" s="17" t="s">
        <v>208</v>
      </c>
      <c r="O23">
        <v>59152</v>
      </c>
      <c r="Q23" s="16">
        <f>iferror(lookup(if(P23="",G23,P23),{0,1,50,250,500,1500},{0.0,0.0753826,0.0753826,0.055883,0.0476789,0.041615}),"")</f>
        <v>0</v>
      </c>
      <c r="R23" s="16">
        <f>iferror(if(P23="",G23,P23)*Q23,"")</f>
        <v>0</v>
      </c>
      <c r="S23" s="17" t="s">
        <v>234</v>
      </c>
      <c r="T23">
        <v>140045</v>
      </c>
      <c r="V23" s="16">
        <f>iferror(lookup(if(U23="",G23,U23),{0,1,10,25,50,100,250,500,1000,3000},{0.0,0.241,0.158,0.116,0.094,0.08,0.065,0.054,0.048,0.041}),"")</f>
        <v>0</v>
      </c>
      <c r="W23" s="16">
        <f>iferror(if(U23="",G23,U23)*V23,"")</f>
        <v>0</v>
      </c>
      <c r="X23" s="17" t="s">
        <v>262</v>
      </c>
      <c r="Y23">
        <v>2357</v>
      </c>
      <c r="AA23" s="16">
        <f>iferror(lookup(if(Z23="",G23,Z23),{0,1,25,50,100,250,500,1000,2500},{0.0,0.24,0.182,0.17,0.158,0.147,0.135,0.126,0.118}),"")</f>
        <v>0</v>
      </c>
      <c r="AB23" s="16">
        <f>iferror(if(Z23="",G23,Z23)*AA23,"")</f>
        <v>0</v>
      </c>
      <c r="AC23" s="17" t="s">
        <v>291</v>
      </c>
      <c r="AD23">
        <v>1400</v>
      </c>
      <c r="AF23" s="16">
        <f>iferror(lookup(if(AE23="",G23,AE23),{0,1,100,500},{0.0,0.079663,0.079663,0.07134}),"")</f>
        <v>0</v>
      </c>
      <c r="AG23" s="16">
        <f>iferror(if(AE23="",G23,AE23)*AF23,"")</f>
        <v>0</v>
      </c>
      <c r="AH23" s="17" t="s">
        <v>316</v>
      </c>
      <c r="AI23">
        <v>92</v>
      </c>
      <c r="AK23" s="16">
        <f>iferror(lookup(if(AJ23="",G23,AJ23),{0,1,10,100,500,3000,12000},{0.0,0.09827,0.09827,0.04913,0.0311,0.02208,0.02124}),"")</f>
        <v>0</v>
      </c>
      <c r="AL23" s="16">
        <f>iferror(if(AJ23="",G23,AJ23)*AK23,"")</f>
        <v>0</v>
      </c>
      <c r="AM23" s="17" t="s">
        <v>330</v>
      </c>
    </row>
    <row r="24" spans="1:39">
      <c r="A24" t="s">
        <v>52</v>
      </c>
      <c r="B24" t="s">
        <v>31</v>
      </c>
      <c r="D24" t="s">
        <v>43</v>
      </c>
      <c r="F24" t="s">
        <v>53</v>
      </c>
      <c r="G24">
        <f>BoardQty*1</f>
        <v>0</v>
      </c>
      <c r="H2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4" s="16">
        <f>iferror(G24*H24,"")</f>
        <v>0</v>
      </c>
      <c r="J24">
        <v>4847721</v>
      </c>
      <c r="L24" s="16">
        <f>iferror(lookup(if(K24="",G24,K24),{0,1,10,100,500,1000,4000,8000,10000,12000},{0.0,0.1,0.064,0.0285,0.02036,0.016,0.01164,0.01063,0.01879,0.01012}),"")</f>
        <v>0</v>
      </c>
      <c r="M24" s="16">
        <f>iferror(if(K24="",G24,K24)*L24,"")</f>
        <v>0</v>
      </c>
      <c r="N24" s="17" t="s">
        <v>209</v>
      </c>
      <c r="O24">
        <v>609</v>
      </c>
      <c r="Q24" s="16">
        <f>iferror(lookup(if(P24="",G24,P24),{0,1,100,500,1000,2000},{0.0,0.0345999,0.0345999,0.0240178,0.017835,0.0161704}),"")</f>
        <v>0</v>
      </c>
      <c r="R24" s="16">
        <f>iferror(if(P24="",G24,P24)*Q24,"")</f>
        <v>0</v>
      </c>
      <c r="S24" s="17" t="s">
        <v>235</v>
      </c>
      <c r="T24">
        <v>242096</v>
      </c>
      <c r="V24" s="16">
        <f>iferror(lookup(if(U24="",G24,U24),{0,1,10,100,500,1000,4000,8000,24000,48000},{0.0,0.241,0.031,0.021,0.018,0.014,0.012,0.011,0.009,0.008}),"")</f>
        <v>0</v>
      </c>
      <c r="W24" s="16">
        <f>iferror(if(U24="",G24,U24)*V24,"")</f>
        <v>0</v>
      </c>
      <c r="X24" s="17" t="s">
        <v>263</v>
      </c>
      <c r="Y24">
        <v>2858</v>
      </c>
      <c r="AA24" s="16">
        <f>iferror(lookup(if(Z24="",G24,Z24),{0,1,25,50,100,250,500,1000},{0.0,0.24,0.03,0.026,0.021,0.02,0.018,0.014}),"")</f>
        <v>0</v>
      </c>
      <c r="AB24" s="16">
        <f>iferror(if(Z24="",G24,Z24)*AA24,"")</f>
        <v>0</v>
      </c>
      <c r="AC24" s="17" t="s">
        <v>292</v>
      </c>
      <c r="AD24">
        <v>5800</v>
      </c>
      <c r="AF24" s="16">
        <f>iferror(lookup(if(AE24="",G24,AE24),{0,1,50,100},{0.0,0.032103,0.032103,0.024969}),"")</f>
        <v>0</v>
      </c>
      <c r="AG24" s="16">
        <f>iferror(if(AE24="",G24,AE24)*AF24,"")</f>
        <v>0</v>
      </c>
      <c r="AH24" s="17" t="s">
        <v>317</v>
      </c>
    </row>
    <row r="25" spans="1:39">
      <c r="A25" t="s">
        <v>54</v>
      </c>
      <c r="B25" t="s">
        <v>31</v>
      </c>
      <c r="D25" t="s">
        <v>43</v>
      </c>
      <c r="F25" t="s">
        <v>55</v>
      </c>
      <c r="G25">
        <f>BoardQty*1</f>
        <v>0</v>
      </c>
      <c r="H2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5" s="16">
        <f>iferror(G25*H25,"")</f>
        <v>0</v>
      </c>
      <c r="T25" s="18" t="s">
        <v>204</v>
      </c>
      <c r="X25" s="17" t="s">
        <v>264</v>
      </c>
      <c r="AD25">
        <v>17</v>
      </c>
      <c r="AH25" s="17" t="s">
        <v>318</v>
      </c>
    </row>
    <row r="26" spans="1:39">
      <c r="A26" t="s">
        <v>56</v>
      </c>
      <c r="B26" t="s">
        <v>58</v>
      </c>
      <c r="D26" t="s">
        <v>43</v>
      </c>
      <c r="F26" t="s">
        <v>57</v>
      </c>
      <c r="G26">
        <f>BoardQty*7</f>
        <v>0</v>
      </c>
      <c r="H2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6" s="16">
        <f>iferror(G26*H26,"")</f>
        <v>0</v>
      </c>
      <c r="T26" s="18" t="s">
        <v>204</v>
      </c>
      <c r="X26" s="17" t="s">
        <v>264</v>
      </c>
      <c r="AD26">
        <v>17</v>
      </c>
      <c r="AH26" s="17" t="s">
        <v>318</v>
      </c>
    </row>
    <row r="27" spans="1:39">
      <c r="A27" t="s">
        <v>59</v>
      </c>
      <c r="B27" t="s">
        <v>62</v>
      </c>
      <c r="D27" t="s">
        <v>61</v>
      </c>
      <c r="F27" t="s">
        <v>60</v>
      </c>
      <c r="G27">
        <f>BoardQty*6</f>
        <v>0</v>
      </c>
      <c r="H2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7" s="16">
        <f>iferror(G27*H27,"")</f>
        <v>0</v>
      </c>
      <c r="J27">
        <v>5643</v>
      </c>
      <c r="L27" s="16">
        <f>iferror(lookup(if(K27="",G27,K27),{0,1,10,25,100,250,500,1000,2500,5000},{0.0,0.71,0.55,0.4584,0.3948,0.35252,0.30316,0.23406,0.2115,0.1974}),"")</f>
        <v>0</v>
      </c>
      <c r="M27" s="16">
        <f>iferror(if(K27="",G27,K27)*L27,"")</f>
        <v>0</v>
      </c>
      <c r="N27" s="17" t="s">
        <v>210</v>
      </c>
      <c r="O27">
        <v>484</v>
      </c>
      <c r="Q27" s="16">
        <f>iferror(lookup(if(P27="",G27,P27),{0,1,10,25,50,100,250,500,2000},{0.0,0.898884,0.473222,0.468466,0.462521,0.335298,0.307951,0.242556,0.221154}),"")</f>
        <v>0</v>
      </c>
      <c r="R27" s="16">
        <f>iferror(if(P27="",G27,P27)*Q27,"")</f>
        <v>0</v>
      </c>
      <c r="S27" s="17" t="s">
        <v>236</v>
      </c>
      <c r="T27">
        <v>9783</v>
      </c>
      <c r="V27" s="16">
        <f>iferror(lookup(if(U27="",G27,U27),{0,1,10,100,500,1000,2500,5000,10000,25000},{0.0,0.713,0.51,0.389,0.283,0.236,0.212,0.198,0.191,0.189}),"")</f>
        <v>0</v>
      </c>
      <c r="W27" s="16">
        <f>iferror(if(U27="",G27,U27)*V27,"")</f>
        <v>0</v>
      </c>
      <c r="X27" s="17" t="s">
        <v>265</v>
      </c>
      <c r="Y27">
        <v>5582</v>
      </c>
      <c r="AA27" s="16">
        <f>iferror(lookup(if(Z27="",G27,Z27),{0,1,10,25,50,100,500,1000,2500},{0.0,0.71,0.508,0.468,0.428,0.388,0.282,0.235,0.212}),"")</f>
        <v>0</v>
      </c>
      <c r="AB27" s="16">
        <f>iferror(if(Z27="",G27,Z27)*AA27,"")</f>
        <v>0</v>
      </c>
      <c r="AC27" s="17" t="s">
        <v>293</v>
      </c>
      <c r="AD27">
        <v>160</v>
      </c>
      <c r="AF27" s="16">
        <f>iferror(lookup(if(AE27="",G27,AE27),{0,1,20,100},{0.0,0.448253,0.448253,0.318652}),"")</f>
        <v>0</v>
      </c>
      <c r="AG27" s="16">
        <f>iferror(if(AE27="",G27,AE27)*AF27,"")</f>
        <v>0</v>
      </c>
      <c r="AH27" s="17" t="s">
        <v>319</v>
      </c>
      <c r="AI27">
        <v>804</v>
      </c>
      <c r="AK27" s="16">
        <f>iferror(lookup(if(AJ27="",G27,AJ27),{0,1,2,10,50,250,1000},{0.0,0.2765,0.2765,0.184,0.1519,0.1329,0.1246}),"")</f>
        <v>0</v>
      </c>
      <c r="AL27" s="16">
        <f>iferror(if(AJ27="",G27,AJ27)*AK27,"")</f>
        <v>0</v>
      </c>
      <c r="AM27" s="17" t="s">
        <v>60</v>
      </c>
    </row>
    <row r="28" spans="1:39">
      <c r="A28" t="s">
        <v>63</v>
      </c>
      <c r="B28" t="s">
        <v>62</v>
      </c>
      <c r="D28" t="s">
        <v>65</v>
      </c>
      <c r="F28" t="s">
        <v>64</v>
      </c>
      <c r="G28">
        <f>BoardQty*6</f>
        <v>0</v>
      </c>
      <c r="H2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8" s="16">
        <f>iferror(G28*H28,"")</f>
        <v>0</v>
      </c>
      <c r="T28">
        <v>20380</v>
      </c>
      <c r="V28" s="16">
        <f>iferror(lookup(if(U28="",G28,U28),{0,1,10,25,100,250,500,1000,2000,5000},{0.0,0.779,0.609,0.505,0.434,0.379,0.3,0.236,0.221,0.218}),"")</f>
        <v>0</v>
      </c>
      <c r="W28" s="16">
        <f>iferror(if(U28="",G28,U28)*V28,"")</f>
        <v>0</v>
      </c>
      <c r="X28" s="17" t="s">
        <v>266</v>
      </c>
      <c r="AD28" s="18" t="s">
        <v>204</v>
      </c>
      <c r="AF28" s="16">
        <f>iferror(lookup(if(AE28="",G28,AE28),{0,1,20,100},{0.0,0.423284,0.423284,0.365023}),"")</f>
        <v>0</v>
      </c>
      <c r="AG28" s="16">
        <f>iferror(if(AE28="",G28,AE28)*AF28,"")</f>
        <v>0</v>
      </c>
      <c r="AH28" s="17" t="s">
        <v>320</v>
      </c>
      <c r="AI28">
        <v>931</v>
      </c>
      <c r="AK28" s="16">
        <f>iferror(lookup(if(AJ28="",G28,AJ28),{0,1,5,25,100,500},{0.0,0.578,0.4178,0.3679,0.2991,0.2789}),"")</f>
        <v>0</v>
      </c>
      <c r="AL28" s="16">
        <f>iferror(if(AJ28="",G28,AJ28)*AK28,"")</f>
        <v>0</v>
      </c>
      <c r="AM28" s="17" t="s">
        <v>331</v>
      </c>
    </row>
    <row r="29" spans="1:39">
      <c r="A29" t="s">
        <v>66</v>
      </c>
      <c r="B29" t="s">
        <v>68</v>
      </c>
      <c r="D29" t="s">
        <v>67</v>
      </c>
      <c r="F29" t="s">
        <v>57</v>
      </c>
      <c r="G29">
        <f>BoardQty*1</f>
        <v>0</v>
      </c>
      <c r="H2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29" s="16">
        <f>iferror(G29*H29,"")</f>
        <v>0</v>
      </c>
      <c r="T29" s="18" t="s">
        <v>204</v>
      </c>
      <c r="X29" s="17" t="s">
        <v>264</v>
      </c>
      <c r="AD29">
        <v>17</v>
      </c>
      <c r="AH29" s="17" t="s">
        <v>318</v>
      </c>
    </row>
    <row r="30" spans="1:39">
      <c r="A30" t="s">
        <v>69</v>
      </c>
      <c r="B30" t="s">
        <v>71</v>
      </c>
      <c r="D30" t="s">
        <v>70</v>
      </c>
      <c r="G30">
        <f>BoardQty*1</f>
        <v>0</v>
      </c>
      <c r="H3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0" s="16">
        <f>iferror(G30*H30,"")</f>
        <v>0</v>
      </c>
    </row>
    <row r="31" spans="1:39">
      <c r="A31" t="s">
        <v>72</v>
      </c>
      <c r="B31" t="s">
        <v>75</v>
      </c>
      <c r="D31" t="s">
        <v>74</v>
      </c>
      <c r="F31" t="s">
        <v>73</v>
      </c>
      <c r="G31">
        <f>BoardQty*1</f>
        <v>0</v>
      </c>
      <c r="H3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1" s="16">
        <f>iferror(G31*H31,"")</f>
        <v>0</v>
      </c>
      <c r="J31">
        <v>16254</v>
      </c>
      <c r="L31" s="16">
        <f>iferror(lookup(if(K31="",G31,K31),{0,1,10,100,500,1000,3000,6000,15000,30000,75000},{0.0,0.37,0.327,0.2245,0.19188,0.14697,0.1207,0.1136,0.11005,0.1065,0.10295}),"")</f>
        <v>0</v>
      </c>
      <c r="M31" s="16">
        <f>iferror(if(K31="",G31,K31)*L31,"")</f>
        <v>0</v>
      </c>
      <c r="N31" s="17" t="s">
        <v>211</v>
      </c>
      <c r="O31">
        <v>6931</v>
      </c>
      <c r="Q31" s="16">
        <f>iferror(lookup(if(P31="",G31,P31),{0,1,50,250,500,1500,3000,15000,30000},{0.0,0.256824,0.256824,0.191429,0.147436,0.13079,0.1135495,0.111766,0.1099825}),"")</f>
        <v>0</v>
      </c>
      <c r="R31" s="16">
        <f>iferror(if(P31="",G31,P31)*Q31,"")</f>
        <v>0</v>
      </c>
      <c r="S31" s="17" t="s">
        <v>237</v>
      </c>
      <c r="T31">
        <v>4868</v>
      </c>
      <c r="V31" s="16">
        <f>iferror(lookup(if(U31="",G31,U31),{0,1,10,100,500,1000,3000,9000,24000,45000},{0.0,0.372,0.328,0.225,0.192,0.148,0.122,0.111,0.107,0.101}),"")</f>
        <v>0</v>
      </c>
      <c r="W31" s="16">
        <f>iferror(if(U31="",G31,U31)*V31,"")</f>
        <v>0</v>
      </c>
      <c r="X31" s="17" t="s">
        <v>267</v>
      </c>
      <c r="Y31">
        <v>6621</v>
      </c>
      <c r="AA31" s="16">
        <f>iferror(lookup(if(Z31="",G31,Z31),{0,1,5,10,25,50,100,250,500,1000},{0.0,0.37,0.37,0.327,0.293,0.258,0.224,0.208,0.191,0.147}),"")</f>
        <v>0</v>
      </c>
      <c r="AB31" s="16">
        <f>iferror(if(Z31="",G31,Z31)*AA31,"")</f>
        <v>0</v>
      </c>
      <c r="AC31" s="17" t="s">
        <v>294</v>
      </c>
      <c r="AD31">
        <v>510</v>
      </c>
      <c r="AF31" s="16">
        <f>iferror(lookup(if(AE31="",G31,AE31),{0,1,10,100},{0.0,0.274659,0.274659,0.247312}),"")</f>
        <v>0</v>
      </c>
      <c r="AG31" s="16">
        <f>iferror(if(AE31="",G31,AE31)*AF31,"")</f>
        <v>0</v>
      </c>
      <c r="AH31" s="17" t="s">
        <v>321</v>
      </c>
    </row>
    <row r="32" spans="1:39">
      <c r="A32" t="s">
        <v>76</v>
      </c>
      <c r="B32" t="s">
        <v>78</v>
      </c>
      <c r="D32" t="s">
        <v>77</v>
      </c>
      <c r="F32" t="s">
        <v>57</v>
      </c>
      <c r="G32">
        <f>BoardQty*1</f>
        <v>0</v>
      </c>
      <c r="H3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2" s="16">
        <f>iferror(G32*H32,"")</f>
        <v>0</v>
      </c>
      <c r="T32" s="18" t="s">
        <v>204</v>
      </c>
      <c r="X32" s="17" t="s">
        <v>264</v>
      </c>
      <c r="AD32">
        <v>17</v>
      </c>
      <c r="AH32" s="17" t="s">
        <v>318</v>
      </c>
    </row>
    <row r="33" spans="1:39">
      <c r="A33" t="s">
        <v>79</v>
      </c>
      <c r="B33" t="s">
        <v>82</v>
      </c>
      <c r="D33" t="s">
        <v>81</v>
      </c>
      <c r="F33" t="s">
        <v>80</v>
      </c>
      <c r="G33">
        <f>BoardQty*6</f>
        <v>0</v>
      </c>
      <c r="H3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3" s="16">
        <f>iferror(G33*H33,"")</f>
        <v>0</v>
      </c>
      <c r="J33">
        <v>96190</v>
      </c>
      <c r="L33" s="16">
        <f>iferror(lookup(if(K33="",G33,K33),{0,1,10,100,500,1000,3000},{0.0,0.39,0.354,0.1984,0.10626,0.07226,0.06328}),"")</f>
        <v>0</v>
      </c>
      <c r="M33" s="16">
        <f>iferror(if(K33="",G33,K33)*L33,"")</f>
        <v>0</v>
      </c>
      <c r="N33" s="17" t="s">
        <v>212</v>
      </c>
      <c r="O33">
        <v>33937</v>
      </c>
      <c r="Q33" s="16">
        <f>iferror(lookup(if(P33="",G33,P33),{0,1,100,250,500,1000,2000,4000},{0.0,0.0588555,0.0588555,0.0533861,0.04756,0.0425662,0.0393559,0.0361456}),"")</f>
        <v>0</v>
      </c>
      <c r="R33" s="16">
        <f>iferror(if(P33="",G33,P33)*Q33,"")</f>
        <v>0</v>
      </c>
      <c r="S33" s="17" t="s">
        <v>238</v>
      </c>
      <c r="T33" s="18" t="s">
        <v>204</v>
      </c>
      <c r="X33" s="17" t="s">
        <v>264</v>
      </c>
      <c r="Y33">
        <v>34264</v>
      </c>
      <c r="AA33" s="16">
        <f>iferror(lookup(if(Z33="",G33,Z33),{0,1,10,25,50,100,250,500,1000},{0.0,0.249,0.193,0.117,0.095,0.08,0.065,0.051,0.048}),"")</f>
        <v>0</v>
      </c>
      <c r="AB33" s="16">
        <f>iferror(if(Z33="",G33,Z33)*AA33,"")</f>
        <v>0</v>
      </c>
      <c r="AC33" s="17" t="s">
        <v>295</v>
      </c>
      <c r="AD33">
        <v>1600</v>
      </c>
      <c r="AF33" s="16">
        <f>iferror(lookup(if(AE33="",G33,AE33),{0,1,100,600},{0.0,0.079663,0.079663,0.064206}),"")</f>
        <v>0</v>
      </c>
      <c r="AG33" s="16">
        <f>iferror(if(AE33="",G33,AE33)*AF33,"")</f>
        <v>0</v>
      </c>
      <c r="AH33" s="17" t="s">
        <v>322</v>
      </c>
      <c r="AI33" s="18" t="s">
        <v>204</v>
      </c>
      <c r="AK33" s="16">
        <f>iferror(lookup(if(AJ33="",G33,AJ33),{0,1,10,50,250,1000,3000},{0.0,0.0639,0.0639,0.0446,0.0358,0.031,0.0288}),"")</f>
        <v>0</v>
      </c>
      <c r="AL33" s="16">
        <f>iferror(if(AJ33="",G33,AJ33)*AK33,"")</f>
        <v>0</v>
      </c>
      <c r="AM33" s="17" t="s">
        <v>332</v>
      </c>
    </row>
    <row r="34" spans="1:39">
      <c r="A34" t="s">
        <v>83</v>
      </c>
      <c r="B34" t="s">
        <v>85</v>
      </c>
      <c r="D34" t="s">
        <v>47</v>
      </c>
      <c r="F34" t="s">
        <v>84</v>
      </c>
      <c r="G34">
        <f>BoardQty*3</f>
        <v>0</v>
      </c>
      <c r="H3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4" s="16">
        <f>iferror(G34*H34,"")</f>
        <v>0</v>
      </c>
      <c r="J34" s="18" t="s">
        <v>204</v>
      </c>
      <c r="L34" s="16">
        <f>iferror(lookup(if(K34="",G34,K34),{0,1,10,25,50,100,250,500,1000,5000,10000,30000,50000,100000},{0.0,0.29,0.242,0.176,0.1276,0.0946,0.0726,0.0572,0.0396,0.033,0.028,0.0266,0.02606,0.0255}),"")</f>
        <v>0</v>
      </c>
      <c r="M34" s="16">
        <f>iferror(if(K34="",G34,K34)*L34,"")</f>
        <v>0</v>
      </c>
      <c r="N34" s="17" t="s">
        <v>213</v>
      </c>
      <c r="O34" s="18" t="s">
        <v>204</v>
      </c>
      <c r="Q34" s="16">
        <f>iferror(lookup(if(P34="",G34,P34),{0,1,100,500,2500,5000,10000,50000,100000},{0.0,0.0854891,0.0854891,0.0400693,0.0340054,0.0299628,0.0259202,0.0254446,0.0218776}),"")</f>
        <v>0</v>
      </c>
      <c r="R34" s="16">
        <f>iferror(if(P34="",G34,P34)*Q34,"")</f>
        <v>0</v>
      </c>
      <c r="S34" s="17" t="s">
        <v>239</v>
      </c>
      <c r="T34" s="18" t="s">
        <v>204</v>
      </c>
      <c r="V34" s="16">
        <f>iferror(lookup(if(U34="",G34,U34),{0,1,50,100,500,1000,10000,20000},{0.0,0.171,0.127,0.072,0.057,0.033,0.028,0.026}),"")</f>
        <v>0</v>
      </c>
      <c r="W34" s="16">
        <f>iferror(if(U34="",G34,U34)*V34,"")</f>
        <v>0</v>
      </c>
      <c r="X34" s="17" t="s">
        <v>268</v>
      </c>
      <c r="Y34" s="18" t="s">
        <v>204</v>
      </c>
      <c r="AA34" s="16">
        <f>iferror(lookup(if(Z34="",G34,Z34),{0,1,10,25,50,100,250,500,1000},{0.0,0.156,0.156,0.141,0.127,0.072,0.065,0.057,0.033}),"")</f>
        <v>0</v>
      </c>
      <c r="AB34" s="16">
        <f>iferror(if(Z34="",G34,Z34)*AA34,"")</f>
        <v>0</v>
      </c>
      <c r="AC34" s="17" t="s">
        <v>296</v>
      </c>
    </row>
    <row r="35" spans="1:39">
      <c r="A35" t="s">
        <v>86</v>
      </c>
      <c r="B35" t="s">
        <v>88</v>
      </c>
      <c r="D35" t="s">
        <v>19</v>
      </c>
      <c r="F35" t="s">
        <v>87</v>
      </c>
      <c r="G35">
        <f>BoardQty*6</f>
        <v>0</v>
      </c>
      <c r="H3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5" s="16">
        <f>iferror(G35*H35,"")</f>
        <v>0</v>
      </c>
      <c r="J35">
        <v>25111</v>
      </c>
      <c r="L35" s="16">
        <f>iferror(lookup(if(K35="",G35,K35),{0,1,10,25,50,100,250,500,1000,5000,10000,30000,50000,100000},{0.0,0.38,0.293,0.2228,0.1656,0.1231,0.10404,0.08916,0.06794,0.05732,0.0525,0.0503,0.04922,0.04825}),"")</f>
        <v>0</v>
      </c>
      <c r="M35" s="16">
        <f>iferror(if(K35="",G35,K35)*L35,"")</f>
        <v>0</v>
      </c>
      <c r="N35" s="17" t="s">
        <v>214</v>
      </c>
      <c r="T35">
        <v>14440</v>
      </c>
      <c r="V35" s="16">
        <f>iferror(lookup(if(U35="",G35,U35),{0,1,10,100,500,1000,2500,10000},{0.0,0.592,0.242,0.157,0.135,0.1,0.076,0.055}),"")</f>
        <v>0</v>
      </c>
      <c r="W35" s="16">
        <f>iferror(if(U35="",G35,U35)*V35,"")</f>
        <v>0</v>
      </c>
      <c r="X35" s="17" t="s">
        <v>269</v>
      </c>
      <c r="Y35" s="18" t="s">
        <v>204</v>
      </c>
      <c r="AA35" s="16">
        <f>iferror(lookup(if(Z35="",G35,Z35),{0,1,10000,20000,50000,100000},{0.0,0.056,0.056,0.054,0.053,0.052}),"")</f>
        <v>0</v>
      </c>
      <c r="AB35" s="16">
        <f>iferror(if(Z35="",G35,Z35)*AA35,"")</f>
        <v>0</v>
      </c>
      <c r="AC35" s="17" t="s">
        <v>297</v>
      </c>
    </row>
    <row r="36" spans="1:39">
      <c r="A36" t="s">
        <v>89</v>
      </c>
      <c r="B36" t="s">
        <v>92</v>
      </c>
      <c r="D36" t="s">
        <v>91</v>
      </c>
      <c r="F36" t="s">
        <v>90</v>
      </c>
      <c r="G36">
        <f>BoardQty*1</f>
        <v>0</v>
      </c>
      <c r="H3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6" s="16">
        <f>iferror(G36*H36,"")</f>
        <v>0</v>
      </c>
      <c r="J36">
        <v>317719</v>
      </c>
      <c r="L36" s="16">
        <f>iferror(lookup(if(K36="",G36,K36),{0,1,10,100,1000,2500,5000,10000,30000,50000},{0.0,0.1,0.044,0.0178,0.00802,0.00696,0.00575,0.00454,0.00425,0.00425}),"")</f>
        <v>0</v>
      </c>
      <c r="M36" s="16">
        <f>iferror(if(K36="",G36,K36)*L36,"")</f>
        <v>0</v>
      </c>
      <c r="N36" s="17" t="s">
        <v>215</v>
      </c>
      <c r="O36" s="18" t="s">
        <v>204</v>
      </c>
      <c r="Q36" s="16">
        <f>iferror(lookup(if(P36="",G36,P36),{0,1,100,500,2500,5000},{0.0,0.022591,0.022591,0.0098687,0.0070151,0.0055883}),"")</f>
        <v>0</v>
      </c>
      <c r="R36" s="16">
        <f>iferror(if(P36="",G36,P36)*Q36,"")</f>
        <v>0</v>
      </c>
      <c r="S36" s="17" t="s">
        <v>240</v>
      </c>
      <c r="T36">
        <v>13864</v>
      </c>
      <c r="V36" s="16">
        <f>iferror(lookup(if(U36="",G36,U36),{0,1,10,100,1000,10000,30000,50000},{0.0,0.1,0.045,0.026,0.018,0.006,0.005,0.004}),"")</f>
        <v>0</v>
      </c>
      <c r="W36" s="16">
        <f>iferror(if(U36="",G36,U36)*V36,"")</f>
        <v>0</v>
      </c>
      <c r="X36" s="17" t="s">
        <v>270</v>
      </c>
      <c r="Y36" s="18" t="s">
        <v>204</v>
      </c>
      <c r="AA36" s="16">
        <f>iferror(lookup(if(Z36="",G36,Z36),{0,1,10000},{0.0,0.006,0.006}),"")</f>
        <v>0</v>
      </c>
      <c r="AB36" s="16">
        <f>iferror(if(Z36="",G36,Z36)*AA36,"")</f>
        <v>0</v>
      </c>
      <c r="AC36" s="17" t="s">
        <v>298</v>
      </c>
      <c r="AD36">
        <v>6400</v>
      </c>
      <c r="AF36" s="16">
        <f>iferror(lookup(if(AE36="",G36,AE36),{0,1,50,500},{0.0,0.004756,0.004756,0.004756}),"")</f>
        <v>0</v>
      </c>
      <c r="AG36" s="16">
        <f>iferror(if(AE36="",G36,AE36)*AF36,"")</f>
        <v>0</v>
      </c>
      <c r="AH36" s="17" t="s">
        <v>323</v>
      </c>
      <c r="AI36" s="18" t="s">
        <v>204</v>
      </c>
      <c r="AK36" s="16">
        <f>iferror(lookup(if(AJ36="",G36,AJ36),{0,1,10000},{0.0,0.00266,0.00266}),"")</f>
        <v>0</v>
      </c>
      <c r="AL36" s="16">
        <f>iferror(if(AJ36="",G36,AJ36)*AK36,"")</f>
        <v>0</v>
      </c>
      <c r="AM36" s="17" t="s">
        <v>90</v>
      </c>
    </row>
    <row r="37" spans="1:39">
      <c r="A37" t="s">
        <v>93</v>
      </c>
      <c r="B37" t="s">
        <v>95</v>
      </c>
      <c r="D37" t="s">
        <v>91</v>
      </c>
      <c r="F37" t="s">
        <v>94</v>
      </c>
      <c r="G37">
        <f>BoardQty*2</f>
        <v>0</v>
      </c>
      <c r="H3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7" s="16">
        <f>iferror(G37*H37,"")</f>
        <v>0</v>
      </c>
      <c r="J37">
        <v>3200105</v>
      </c>
      <c r="L37" s="16">
        <f>iferror(lookup(if(K37="",G37,K37),{0,1,10,100,1000,2500,5000,10000,30000,50000,100000},{0.0,0.1,0.012,0.005,0.00222,0.00193,0.0016,0.00139,0.00122,0.00112,0.00109}),"")</f>
        <v>0</v>
      </c>
      <c r="M37" s="16">
        <f>iferror(if(K37="",G37,K37)*L37,"")</f>
        <v>0</v>
      </c>
      <c r="N37" s="17" t="s">
        <v>216</v>
      </c>
      <c r="O37">
        <v>50712</v>
      </c>
      <c r="Q37" s="16">
        <f>iferror(lookup(if(P37="",G37,P37),{0,1,100,500,2500,5000},{0.0,0.0068962,0.0068962,0.0058261,0.0041615,0.0034481}),"")</f>
        <v>0</v>
      </c>
      <c r="R37" s="16">
        <f>iferror(if(P37="",G37,P37)*Q37,"")</f>
        <v>0</v>
      </c>
      <c r="S37" s="17" t="s">
        <v>241</v>
      </c>
      <c r="T37">
        <v>640113</v>
      </c>
      <c r="V37" s="16">
        <f>iferror(lookup(if(U37="",G37,U37),{0,1,10,100,2500,10000},{0.0,0.1,0.008,0.002,0.001,0.001}),"")</f>
        <v>0</v>
      </c>
      <c r="W37" s="16">
        <f>iferror(if(U37="",G37,U37)*V37,"")</f>
        <v>0</v>
      </c>
      <c r="X37" s="17" t="s">
        <v>271</v>
      </c>
      <c r="Y37">
        <v>726</v>
      </c>
      <c r="AA37" s="16">
        <f>iferror(lookup(if(Z37="",G37,Z37),{0,1,10,25,100,250,1000},{0.0,0.06,0.01,0.007,0.004,0.003,0.002}),"")</f>
        <v>0</v>
      </c>
      <c r="AB37" s="16">
        <f>iferror(if(Z37="",G37,Z37)*AA37,"")</f>
        <v>0</v>
      </c>
      <c r="AC37" s="17" t="s">
        <v>299</v>
      </c>
      <c r="AI37">
        <v>4400</v>
      </c>
      <c r="AK37" s="16">
        <f>iferror(lookup(if(AJ37="",G37,AJ37),{0,1,100,1000,10000,50000,100000},{0.0,0.00479,0.00479,0.00134,0.00046,0.00041,0.0004}),"")</f>
        <v>0</v>
      </c>
      <c r="AL37" s="16">
        <f>iferror(if(AJ37="",G37,AJ37)*AK37,"")</f>
        <v>0</v>
      </c>
      <c r="AM37" s="17" t="s">
        <v>333</v>
      </c>
    </row>
    <row r="38" spans="1:39">
      <c r="A38" t="s">
        <v>96</v>
      </c>
      <c r="B38" t="s">
        <v>98</v>
      </c>
      <c r="D38" t="s">
        <v>91</v>
      </c>
      <c r="F38" t="s">
        <v>97</v>
      </c>
      <c r="G38">
        <f>BoardQty*1</f>
        <v>0</v>
      </c>
      <c r="H3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8" s="16">
        <f>iferror(G38*H38,"")</f>
        <v>0</v>
      </c>
      <c r="J38">
        <v>11503</v>
      </c>
      <c r="L38" s="16">
        <f>iferror(lookup(if(K38="",G38,K38),{0,1,10,100,1000,2500,5000,10000,30000},{0.0,0.1,0.044,0.0178,0.00802,0.00696,0.00575,0.00454,0.00425}),"")</f>
        <v>0</v>
      </c>
      <c r="M38" s="16">
        <f>iferror(if(K38="",G38,K38)*L38,"")</f>
        <v>0</v>
      </c>
      <c r="N38" s="17" t="s">
        <v>217</v>
      </c>
      <c r="O38">
        <v>4107</v>
      </c>
      <c r="Q38" s="16">
        <f>iferror(lookup(if(P38="",G38,P38),{0,1,25,100,250,500},{0.0,0.0702699,0.0444686,0.0256824,0.0227099,0.0208075}),"")</f>
        <v>0</v>
      </c>
      <c r="R38" s="16">
        <f>iferror(if(P38="",G38,P38)*Q38,"")</f>
        <v>0</v>
      </c>
      <c r="S38" s="17" t="s">
        <v>242</v>
      </c>
      <c r="T38">
        <v>26817</v>
      </c>
      <c r="V38" s="16">
        <f>iferror(lookup(if(U38="",G38,U38),{0,1,10,100,1000,10000,30000,50000},{0.0,0.1,0.045,0.026,0.018,0.006,0.005,0.004}),"")</f>
        <v>0</v>
      </c>
      <c r="W38" s="16">
        <f>iferror(if(U38="",G38,U38)*V38,"")</f>
        <v>0</v>
      </c>
      <c r="X38" s="17" t="s">
        <v>272</v>
      </c>
      <c r="Y38">
        <v>4107</v>
      </c>
      <c r="AA38" s="16">
        <f>iferror(lookup(if(Z38="",G38,Z38),{0,1,25,100,250,500,1000},{0.0,0.1,0.045,0.026,0.023,0.021,0.018}),"")</f>
        <v>0</v>
      </c>
      <c r="AB38" s="16">
        <f>iferror(if(Z38="",G38,Z38)*AA38,"")</f>
        <v>0</v>
      </c>
      <c r="AC38" s="17" t="s">
        <v>300</v>
      </c>
    </row>
    <row r="39" spans="1:39">
      <c r="A39" t="s">
        <v>99</v>
      </c>
      <c r="B39" t="s">
        <v>85</v>
      </c>
      <c r="D39" t="s">
        <v>101</v>
      </c>
      <c r="F39" t="s">
        <v>100</v>
      </c>
      <c r="G39">
        <f>BoardQty*4</f>
        <v>0</v>
      </c>
      <c r="H3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39" s="16">
        <f>iferror(G39*H39,"")</f>
        <v>0</v>
      </c>
      <c r="J39">
        <v>11238744</v>
      </c>
      <c r="L39" s="16">
        <f>iferror(lookup(if(K39="",G39,K39),{0,1,10,25,50,100,250,500,1000,5000,10000,25000,50000,125000},{0.0,0.1,0.01,0.0072,0.0056,0.0041,0.00316,0.00252,0.00186,0.00122,0.00106,0.00093,0.00085,0.00083}),"")</f>
        <v>0</v>
      </c>
      <c r="M39" s="16">
        <f>iferror(if(K39="",G39,K39)*L39,"")</f>
        <v>0</v>
      </c>
      <c r="N39" s="17" t="s">
        <v>218</v>
      </c>
      <c r="O39">
        <v>67650</v>
      </c>
      <c r="Q39" s="16">
        <f>iferror(lookup(if(P39="",G39,P39),{0,1,100,500,1000,2500},{0.0,0.0073718,0.0073718,0.0063017,0.0054694,0.0036859}),"")</f>
        <v>0</v>
      </c>
      <c r="R39" s="16">
        <f>iferror(if(P39="",G39,P39)*Q39,"")</f>
        <v>0</v>
      </c>
      <c r="S39" s="17" t="s">
        <v>243</v>
      </c>
      <c r="T39">
        <v>2053842</v>
      </c>
      <c r="V39" s="16">
        <f>iferror(lookup(if(U39="",G39,U39),{0,1,10,100,5000,50000},{0.0,0.1,0.008,0.002,0.002,0.001}),"")</f>
        <v>0</v>
      </c>
      <c r="W39" s="16">
        <f>iferror(if(U39="",G39,U39)*V39,"")</f>
        <v>0</v>
      </c>
      <c r="X39" s="17" t="s">
        <v>273</v>
      </c>
      <c r="Y39">
        <v>10815</v>
      </c>
      <c r="AA39" s="16">
        <f>iferror(lookup(if(Z39="",G39,Z39),{0,1,10,25,100,250,1000},{0.0,0.07,0.012,0.008,0.005,0.004,0.002}),"")</f>
        <v>0</v>
      </c>
      <c r="AB39" s="16">
        <f>iferror(if(Z39="",G39,Z39)*AA39,"")</f>
        <v>0</v>
      </c>
      <c r="AC39" s="17" t="s">
        <v>301</v>
      </c>
      <c r="AI39">
        <v>241600</v>
      </c>
      <c r="AK39" s="16">
        <f>iferror(lookup(if(AJ39="",G39,AJ39),{0,1,100,1000,5000,15000,50000},{0.0,0.00491,0.00491,0.00128,0.00051,0.00047,0.00045}),"")</f>
        <v>0</v>
      </c>
      <c r="AL39" s="16">
        <f>iferror(if(AJ39="",G39,AJ39)*AK39,"")</f>
        <v>0</v>
      </c>
      <c r="AM39" s="17" t="s">
        <v>334</v>
      </c>
    </row>
    <row r="40" spans="1:39">
      <c r="A40" t="s">
        <v>102</v>
      </c>
      <c r="B40" t="s">
        <v>104</v>
      </c>
      <c r="D40" t="s">
        <v>101</v>
      </c>
      <c r="F40" t="s">
        <v>103</v>
      </c>
      <c r="G40">
        <f>BoardQty*1</f>
        <v>0</v>
      </c>
      <c r="H4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0" s="16">
        <f>iferror(G40*H40,"")</f>
        <v>0</v>
      </c>
      <c r="J40">
        <v>310899</v>
      </c>
      <c r="L40" s="16">
        <f>iferror(lookup(if(K40="",G40,K40),{0,1,10,100,1000,2500,5000,10000,25000,50000,125000},{0.0,0.1,0.015,0.006,0.00268,0.00233,0.00192,0.00167,0.00147,0.00135,0.00132}),"")</f>
        <v>0</v>
      </c>
      <c r="M40" s="16">
        <f>iferror(if(K40="",G40,K40)*L40,"")</f>
        <v>0</v>
      </c>
      <c r="N40" s="17" t="s">
        <v>219</v>
      </c>
      <c r="O40">
        <v>61118</v>
      </c>
      <c r="Q40" s="16">
        <f>iferror(lookup(if(P40="",G40,P40),{0,1,100,500,1000,2500},{0.0,0.0084419,0.0084419,0.0072529,0.0064206,0.0042804}),"")</f>
        <v>0</v>
      </c>
      <c r="R40" s="16">
        <f>iferror(if(P40="",G40,P40)*Q40,"")</f>
        <v>0</v>
      </c>
      <c r="S40" s="17" t="s">
        <v>244</v>
      </c>
      <c r="T40">
        <v>142405</v>
      </c>
      <c r="V40" s="16">
        <f>iferror(lookup(if(U40="",G40,U40),{0,1,10,100,5000,50000},{0.0,0.1,0.009,0.004,0.002,0.001}),"")</f>
        <v>0</v>
      </c>
      <c r="W40" s="16">
        <f>iferror(if(U40="",G40,U40)*V40,"")</f>
        <v>0</v>
      </c>
      <c r="X40" s="17" t="s">
        <v>274</v>
      </c>
      <c r="Y40">
        <v>25000</v>
      </c>
      <c r="AA40" s="16">
        <f>iferror(lookup(if(Z40="",G40,Z40),{0,1,5000},{0.0,0.002,0.002}),"")</f>
        <v>0</v>
      </c>
      <c r="AB40" s="16">
        <f>iferror(if(Z40="",G40,Z40)*AA40,"")</f>
        <v>0</v>
      </c>
      <c r="AC40" s="17" t="s">
        <v>302</v>
      </c>
    </row>
    <row r="41" spans="1:39">
      <c r="A41" t="s">
        <v>105</v>
      </c>
      <c r="B41" t="s">
        <v>107</v>
      </c>
      <c r="D41" t="s">
        <v>91</v>
      </c>
      <c r="F41" t="s">
        <v>106</v>
      </c>
      <c r="G41">
        <f>BoardQty*1</f>
        <v>0</v>
      </c>
      <c r="H4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1" s="16">
        <f>iferror(G41*H41,"")</f>
        <v>0</v>
      </c>
      <c r="J41">
        <v>229</v>
      </c>
      <c r="L41" s="16">
        <f>iferror(lookup(if(K41="",G41,K41),{0,1,10,100,1000,2500,5000,10000,30000,50000},{0.0,0.1,0.044,0.0178,0.00802,0.00696,0.00575,0.00454,0.00425,0.00425}),"")</f>
        <v>0</v>
      </c>
      <c r="M41" s="16">
        <f>iferror(if(K41="",G41,K41)*L41,"")</f>
        <v>0</v>
      </c>
      <c r="N41" s="17" t="s">
        <v>220</v>
      </c>
      <c r="O41">
        <v>222</v>
      </c>
      <c r="Q41" s="16">
        <f>iferror(lookup(if(P41="",G41,P41),{0,1,100,500,2500,5000},{0.0,0.022591,0.022591,0.0098687,0.0070151,0.0055883}),"")</f>
        <v>0</v>
      </c>
      <c r="R41" s="16">
        <f>iferror(if(P41="",G41,P41)*Q41,"")</f>
        <v>0</v>
      </c>
      <c r="S41" s="17" t="s">
        <v>245</v>
      </c>
      <c r="T41" s="18" t="s">
        <v>204</v>
      </c>
      <c r="V41" s="16">
        <f>iferror(lookup(if(U41="",G41,U41),{0,1,10,100,1000,10000},{0.0,0.1,0.044,0.018,0.006,0.005}),"")</f>
        <v>0</v>
      </c>
      <c r="W41" s="16">
        <f>iferror(if(U41="",G41,U41)*V41,"")</f>
        <v>0</v>
      </c>
      <c r="X41" s="17" t="s">
        <v>275</v>
      </c>
      <c r="Y41" s="18" t="s">
        <v>204</v>
      </c>
      <c r="AA41" s="16">
        <f>iferror(lookup(if(Z41="",G41,Z41),{0,1,25,100,250,500,1000},{0.0,0.1,0.045,0.026,0.023,0.021,0.018}),"")</f>
        <v>0</v>
      </c>
      <c r="AB41" s="16">
        <f>iferror(if(Z41="",G41,Z41)*AA41,"")</f>
        <v>0</v>
      </c>
      <c r="AC41" s="17" t="s">
        <v>303</v>
      </c>
      <c r="AD41" s="18" t="s">
        <v>204</v>
      </c>
      <c r="AF41" s="16">
        <f>iferror(lookup(if(AE41="",G41,AE41),{0,1,50,500},{0.0,0.029725,0.029725,0.014268}),"")</f>
        <v>0</v>
      </c>
      <c r="AG41" s="16">
        <f>iferror(if(AE41="",G41,AE41)*AF41,"")</f>
        <v>0</v>
      </c>
      <c r="AH41" s="17" t="s">
        <v>324</v>
      </c>
    </row>
    <row r="42" spans="1:39">
      <c r="A42" t="s">
        <v>108</v>
      </c>
      <c r="B42" t="s">
        <v>85</v>
      </c>
      <c r="D42" t="s">
        <v>91</v>
      </c>
      <c r="F42" t="s">
        <v>84</v>
      </c>
      <c r="G42">
        <f>BoardQty*1</f>
        <v>0</v>
      </c>
      <c r="H4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2" s="16">
        <f>iferror(G42*H42,"")</f>
        <v>0</v>
      </c>
      <c r="J42" s="18" t="s">
        <v>204</v>
      </c>
      <c r="L42" s="16">
        <f>iferror(lookup(if(K42="",G42,K42),{0,1,10,25,50,100,250,500,1000,5000,10000,30000,50000,100000},{0.0,0.29,0.242,0.176,0.1276,0.0946,0.0726,0.0572,0.0396,0.033,0.028,0.0266,0.02606,0.0255}),"")</f>
        <v>0</v>
      </c>
      <c r="M42" s="16">
        <f>iferror(if(K42="",G42,K42)*L42,"")</f>
        <v>0</v>
      </c>
      <c r="N42" s="17" t="s">
        <v>213</v>
      </c>
      <c r="O42" s="18" t="s">
        <v>204</v>
      </c>
      <c r="Q42" s="16">
        <f>iferror(lookup(if(P42="",G42,P42),{0,1,100,500,2500,5000,10000,50000,100000},{0.0,0.0854891,0.0854891,0.0400693,0.0340054,0.0299628,0.0259202,0.0254446,0.0218776}),"")</f>
        <v>0</v>
      </c>
      <c r="R42" s="16">
        <f>iferror(if(P42="",G42,P42)*Q42,"")</f>
        <v>0</v>
      </c>
      <c r="S42" s="17" t="s">
        <v>239</v>
      </c>
      <c r="T42" s="18" t="s">
        <v>204</v>
      </c>
      <c r="V42" s="16">
        <f>iferror(lookup(if(U42="",G42,U42),{0,1,50,100,500,1000,10000,20000},{0.0,0.171,0.127,0.072,0.057,0.033,0.028,0.026}),"")</f>
        <v>0</v>
      </c>
      <c r="W42" s="16">
        <f>iferror(if(U42="",G42,U42)*V42,"")</f>
        <v>0</v>
      </c>
      <c r="X42" s="17" t="s">
        <v>268</v>
      </c>
      <c r="Y42" s="18" t="s">
        <v>204</v>
      </c>
      <c r="AA42" s="16">
        <f>iferror(lookup(if(Z42="",G42,Z42),{0,1,10,25,50,100,250,500,1000},{0.0,0.156,0.156,0.141,0.127,0.072,0.065,0.057,0.033}),"")</f>
        <v>0</v>
      </c>
      <c r="AB42" s="16">
        <f>iferror(if(Z42="",G42,Z42)*AA42,"")</f>
        <v>0</v>
      </c>
      <c r="AC42" s="17" t="s">
        <v>296</v>
      </c>
    </row>
    <row r="43" spans="1:39">
      <c r="A43" t="s">
        <v>109</v>
      </c>
      <c r="B43" t="s">
        <v>111</v>
      </c>
      <c r="D43" t="s">
        <v>47</v>
      </c>
      <c r="F43" t="s">
        <v>110</v>
      </c>
      <c r="G43">
        <f>BoardQty*1</f>
        <v>0</v>
      </c>
      <c r="H4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3" s="16">
        <f>iferror(G43*H43,"")</f>
        <v>0</v>
      </c>
    </row>
    <row r="44" spans="1:39">
      <c r="A44" t="s">
        <v>112</v>
      </c>
      <c r="B44" t="s">
        <v>111</v>
      </c>
      <c r="D44" t="s">
        <v>47</v>
      </c>
      <c r="F44" t="s">
        <v>113</v>
      </c>
      <c r="G44">
        <f>BoardQty*7</f>
        <v>0</v>
      </c>
      <c r="H4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4" s="16">
        <f>iferror(G44*H44,"")</f>
        <v>0</v>
      </c>
      <c r="O44">
        <v>7</v>
      </c>
      <c r="Q44" s="16">
        <f>iferror(lookup(if(P44="",G44,P44),{0,1,10,25,50,100,250,500},{0.0,37.15625,35.94347,34.23131,32.70939,31.30637,29.27318,29.07105}),"")</f>
        <v>0</v>
      </c>
      <c r="R44" s="16">
        <f>iferror(if(P44="",G44,P44)*Q44,"")</f>
        <v>0</v>
      </c>
      <c r="S44" s="17" t="s">
        <v>246</v>
      </c>
    </row>
    <row r="45" spans="1:39">
      <c r="A45" t="s">
        <v>114</v>
      </c>
      <c r="B45" t="s">
        <v>116</v>
      </c>
      <c r="D45" t="s">
        <v>115</v>
      </c>
      <c r="F45" t="s">
        <v>57</v>
      </c>
      <c r="G45">
        <f>BoardQty*2</f>
        <v>0</v>
      </c>
      <c r="H4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5" s="16">
        <f>iferror(G45*H45,"")</f>
        <v>0</v>
      </c>
      <c r="T45" s="18" t="s">
        <v>204</v>
      </c>
      <c r="X45" s="17" t="s">
        <v>264</v>
      </c>
      <c r="AD45">
        <v>17</v>
      </c>
      <c r="AH45" s="17" t="s">
        <v>318</v>
      </c>
    </row>
    <row r="46" spans="1:39">
      <c r="A46" t="s">
        <v>117</v>
      </c>
      <c r="B46" t="s">
        <v>118</v>
      </c>
      <c r="D46" t="s">
        <v>91</v>
      </c>
      <c r="F46" t="s">
        <v>57</v>
      </c>
      <c r="G46">
        <f>BoardQty*1</f>
        <v>0</v>
      </c>
      <c r="H4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6" s="16">
        <f>iferror(G46*H46,"")</f>
        <v>0</v>
      </c>
      <c r="T46" s="18" t="s">
        <v>204</v>
      </c>
      <c r="X46" s="17" t="s">
        <v>264</v>
      </c>
      <c r="AD46">
        <v>17</v>
      </c>
      <c r="AH46" s="17" t="s">
        <v>318</v>
      </c>
    </row>
    <row r="47" spans="1:39">
      <c r="A47" t="s">
        <v>119</v>
      </c>
      <c r="B47" t="s">
        <v>120</v>
      </c>
      <c r="D47" t="s">
        <v>91</v>
      </c>
      <c r="F47" t="s">
        <v>57</v>
      </c>
      <c r="G47">
        <f>BoardQty*1</f>
        <v>0</v>
      </c>
      <c r="H4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7" s="16">
        <f>iferror(G47*H47,"")</f>
        <v>0</v>
      </c>
      <c r="T47" s="18" t="s">
        <v>204</v>
      </c>
      <c r="X47" s="17" t="s">
        <v>264</v>
      </c>
      <c r="AD47">
        <v>17</v>
      </c>
      <c r="AH47" s="17" t="s">
        <v>318</v>
      </c>
    </row>
    <row r="48" spans="1:39">
      <c r="A48" t="s">
        <v>121</v>
      </c>
      <c r="B48" t="s">
        <v>123</v>
      </c>
      <c r="D48" t="s">
        <v>47</v>
      </c>
      <c r="F48" t="s">
        <v>122</v>
      </c>
      <c r="G48">
        <f>BoardQty*4</f>
        <v>0</v>
      </c>
      <c r="H4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8" s="16">
        <f>iferror(G48*H48,"")</f>
        <v>0</v>
      </c>
      <c r="J48">
        <v>2173742</v>
      </c>
      <c r="L48" s="16">
        <f>iferror(lookup(if(K48="",G48,K48),{0,1,10,100,1000,2500,5000,10000,30000,50000,100000},{0.0,0.1,0.012,0.005,0.00222,0.00193,0.0016,0.00139,0.00122,0.00112,0.00109}),"")</f>
        <v>0</v>
      </c>
      <c r="M48" s="16">
        <f>iferror(if(K48="",G48,K48)*L48,"")</f>
        <v>0</v>
      </c>
      <c r="N48" s="17" t="s">
        <v>221</v>
      </c>
      <c r="O48">
        <v>22053</v>
      </c>
      <c r="Q48" s="16">
        <f>iferror(lookup(if(P48="",G48,P48),{0,1,100,500,2500,5000},{0.0,0.0063017,0.0063017,0.0053505,0.0038048,0.0030914}),"")</f>
        <v>0</v>
      </c>
      <c r="R48" s="16">
        <f>iferror(if(P48="",G48,P48)*Q48,"")</f>
        <v>0</v>
      </c>
      <c r="S48" s="17" t="s">
        <v>247</v>
      </c>
      <c r="T48">
        <v>212660</v>
      </c>
      <c r="V48" s="16">
        <f>iferror(lookup(if(U48="",G48,U48),{0,1,10,100,2500,10000},{0.0,0.1,0.008,0.002,0.001,0.001}),"")</f>
        <v>0</v>
      </c>
      <c r="W48" s="16">
        <f>iferror(if(U48="",G48,U48)*V48,"")</f>
        <v>0</v>
      </c>
      <c r="X48" s="17" t="s">
        <v>276</v>
      </c>
      <c r="Y48">
        <v>20773</v>
      </c>
      <c r="AA48" s="16">
        <f>iferror(lookup(if(Z48="",G48,Z48),{0,1,10,25,100,250,1000},{0.0,0.06,0.01,0.007,0.004,0.003,0.002}),"")</f>
        <v>0</v>
      </c>
      <c r="AB48" s="16">
        <f>iferror(if(Z48="",G48,Z48)*AA48,"")</f>
        <v>0</v>
      </c>
      <c r="AC48" s="17" t="s">
        <v>304</v>
      </c>
    </row>
    <row r="49" spans="1:34">
      <c r="A49" t="s">
        <v>124</v>
      </c>
      <c r="B49" t="s">
        <v>126</v>
      </c>
      <c r="D49" t="s">
        <v>125</v>
      </c>
      <c r="F49" t="s">
        <v>57</v>
      </c>
      <c r="G49">
        <f>BoardQty*6</f>
        <v>0</v>
      </c>
      <c r="H4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49" s="16">
        <f>iferror(G49*H49,"")</f>
        <v>0</v>
      </c>
      <c r="T49" s="18" t="s">
        <v>204</v>
      </c>
      <c r="X49" s="17" t="s">
        <v>264</v>
      </c>
      <c r="AD49">
        <v>17</v>
      </c>
      <c r="AH49" s="17" t="s">
        <v>318</v>
      </c>
    </row>
    <row r="50" spans="1:34">
      <c r="A50" t="s">
        <v>127</v>
      </c>
      <c r="B50" t="s">
        <v>129</v>
      </c>
      <c r="D50" t="s">
        <v>128</v>
      </c>
      <c r="F50" t="s">
        <v>57</v>
      </c>
      <c r="G50">
        <f>BoardQty*2</f>
        <v>0</v>
      </c>
      <c r="H5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0" s="16">
        <f>iferror(G50*H50,"")</f>
        <v>0</v>
      </c>
      <c r="T50" s="18" t="s">
        <v>204</v>
      </c>
      <c r="X50" s="17" t="s">
        <v>264</v>
      </c>
      <c r="AD50">
        <v>17</v>
      </c>
      <c r="AH50" s="17" t="s">
        <v>318</v>
      </c>
    </row>
    <row r="51" spans="1:34">
      <c r="A51" t="s">
        <v>130</v>
      </c>
      <c r="B51" t="s">
        <v>133</v>
      </c>
      <c r="D51" t="s">
        <v>132</v>
      </c>
      <c r="F51" t="s">
        <v>131</v>
      </c>
      <c r="G51">
        <f>BoardQty*2</f>
        <v>0</v>
      </c>
      <c r="H5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1" s="16">
        <f>iferror(G51*H51,"")</f>
        <v>0</v>
      </c>
      <c r="J51">
        <v>37935</v>
      </c>
      <c r="L51" s="16">
        <f>iferror(lookup(if(K51="",G51,K51),{0,1,10,100,250,500,1000,1250,3000},{0.0,4.3,3.861,3.1634,3.417,2.69294,2.27115,2.26125,1.96875}),"")</f>
        <v>0</v>
      </c>
      <c r="M51" s="16">
        <f>iferror(if(K51="",G51,K51)*L51,"")</f>
        <v>0</v>
      </c>
      <c r="N51" s="17" t="s">
        <v>222</v>
      </c>
      <c r="O51" s="18" t="s">
        <v>204</v>
      </c>
      <c r="Q51" s="16">
        <f>iferror(lookup(if(P51="",G51,P51),{0,1,10,100,250,500,1000},{0.0,6.88431,5.33861,4.50631,4.20906,3.79291,3.02006}),"")</f>
        <v>0</v>
      </c>
      <c r="R51" s="16">
        <f>iferror(if(P51="",G51,P51)*Q51,"")</f>
        <v>0</v>
      </c>
      <c r="S51" s="17" t="s">
        <v>248</v>
      </c>
      <c r="T51">
        <v>13417</v>
      </c>
      <c r="V51" s="16">
        <f>iferror(lookup(if(U51="",G51,U51),{0,1,10,25,50,100,250,500,1000,3000},{0.0,4.32,3.87,3.48,3.32,3.17,2.93,2.63,2.22,2.15}),"")</f>
        <v>0</v>
      </c>
      <c r="W51" s="16">
        <f>iferror(if(U51="",G51,U51)*V51,"")</f>
        <v>0</v>
      </c>
      <c r="X51" s="17" t="s">
        <v>277</v>
      </c>
      <c r="Y51" s="18" t="s">
        <v>204</v>
      </c>
      <c r="AA51" s="16">
        <f>iferror(lookup(if(Z51="",G51,Z51),{0,1,3000},{0.0,1.97,1.97}),"")</f>
        <v>0</v>
      </c>
      <c r="AB51" s="16">
        <f>iferror(if(Z51="",G51,Z51)*AA51,"")</f>
        <v>0</v>
      </c>
      <c r="AC51" s="17" t="s">
        <v>305</v>
      </c>
    </row>
    <row r="52" spans="1:34">
      <c r="A52" t="s">
        <v>134</v>
      </c>
      <c r="B52" t="s">
        <v>136</v>
      </c>
      <c r="D52" t="s">
        <v>135</v>
      </c>
      <c r="F52" t="s">
        <v>113</v>
      </c>
      <c r="G52">
        <f>BoardQty*1</f>
        <v>0</v>
      </c>
      <c r="H5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2" s="16">
        <f>iferror(G52*H52,"")</f>
        <v>0</v>
      </c>
      <c r="O52">
        <v>7</v>
      </c>
      <c r="Q52" s="16">
        <f>iferror(lookup(if(P52="",G52,P52),{0,1,10,25,50,100,250,500},{0.0,37.15625,35.94347,34.23131,32.70939,31.30637,29.27318,29.07105}),"")</f>
        <v>0</v>
      </c>
      <c r="R52" s="16">
        <f>iferror(if(P52="",G52,P52)*Q52,"")</f>
        <v>0</v>
      </c>
      <c r="S52" s="17" t="s">
        <v>246</v>
      </c>
    </row>
    <row r="53" spans="1:34">
      <c r="A53" t="s">
        <v>137</v>
      </c>
      <c r="B53" t="s">
        <v>139</v>
      </c>
      <c r="D53" t="s">
        <v>138</v>
      </c>
      <c r="F53" t="s">
        <v>57</v>
      </c>
      <c r="G53">
        <f>BoardQty*1</f>
        <v>0</v>
      </c>
      <c r="H5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3" s="16">
        <f>iferror(G53*H53,"")</f>
        <v>0</v>
      </c>
      <c r="T53" s="18" t="s">
        <v>204</v>
      </c>
      <c r="X53" s="17" t="s">
        <v>264</v>
      </c>
      <c r="AD53">
        <v>17</v>
      </c>
      <c r="AH53" s="17" t="s">
        <v>318</v>
      </c>
    </row>
    <row r="54" spans="1:34">
      <c r="A54" t="s">
        <v>140</v>
      </c>
      <c r="B54" t="s">
        <v>142</v>
      </c>
      <c r="D54" t="s">
        <v>141</v>
      </c>
      <c r="F54" t="s">
        <v>57</v>
      </c>
      <c r="G54">
        <f>BoardQty*1</f>
        <v>0</v>
      </c>
      <c r="H5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4" s="16">
        <f>iferror(G54*H54,"")</f>
        <v>0</v>
      </c>
      <c r="T54" s="18" t="s">
        <v>204</v>
      </c>
      <c r="X54" s="17" t="s">
        <v>264</v>
      </c>
      <c r="AD54">
        <v>17</v>
      </c>
      <c r="AH54" s="17" t="s">
        <v>318</v>
      </c>
    </row>
    <row r="55" spans="1:34">
      <c r="A55" t="s">
        <v>143</v>
      </c>
      <c r="B55" t="s">
        <v>146</v>
      </c>
      <c r="D55" t="s">
        <v>145</v>
      </c>
      <c r="F55" t="s">
        <v>144</v>
      </c>
      <c r="G55">
        <f>BoardQty*1</f>
        <v>0</v>
      </c>
      <c r="H5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5" s="16">
        <f>iferror(G55*H55,"")</f>
        <v>0</v>
      </c>
      <c r="J55">
        <v>11089</v>
      </c>
      <c r="L55" s="16">
        <f>iferror(lookup(if(K55="",G55,K55),{0,1,10,100,250,500,1000,1250,3000},{0.0,2.46,2.211,1.7771,1.915,1.46002,1.20974,1.165,1.0125}),"")</f>
        <v>0</v>
      </c>
      <c r="M55" s="16">
        <f>iferror(if(K55="",G55,K55)*L55,"")</f>
        <v>0</v>
      </c>
      <c r="N55" s="17" t="s">
        <v>223</v>
      </c>
      <c r="O55">
        <v>26</v>
      </c>
      <c r="Q55" s="16">
        <f>iferror(lookup(if(P55="",G55,P55),{0,1,250,1250,2500},{0.0,1.56948,1.56948,1.53381,1.49814}),"")</f>
        <v>0</v>
      </c>
      <c r="R55" s="16">
        <f>iferror(if(P55="",G55,P55)*Q55,"")</f>
        <v>0</v>
      </c>
      <c r="S55" s="17" t="s">
        <v>249</v>
      </c>
      <c r="T55">
        <v>22</v>
      </c>
      <c r="V55" s="16">
        <f>iferror(lookup(if(U55="",G55,U55),{0,1,10,25,100,250,500,1000},{0.0,2.75,2.48,2.36,1.98,1.86,1.64,1.27}),"")</f>
        <v>0</v>
      </c>
      <c r="W55" s="16">
        <f>iferror(if(U55="",G55,U55)*V55,"")</f>
        <v>0</v>
      </c>
      <c r="X55" s="17" t="s">
        <v>278</v>
      </c>
      <c r="Y55">
        <v>26</v>
      </c>
      <c r="AA55" s="16">
        <f>iferror(lookup(if(Z55="",G55,Z55),{0,1,10,25,100,250,500},{0.0,2.51,2.25,2.14,1.81,1.7,1.49}),"")</f>
        <v>0</v>
      </c>
      <c r="AB55" s="16">
        <f>iferror(if(Z55="",G55,Z55)*AA55,"")</f>
        <v>0</v>
      </c>
      <c r="AC55" s="17" t="s">
        <v>306</v>
      </c>
      <c r="AD55" s="18" t="s">
        <v>204</v>
      </c>
      <c r="AF55" s="16">
        <f>iferror(lookup(if(AE55="",G55,AE55),{0,1,5,10},{0.0,2.304282,2.304282,2.225808}),"")</f>
        <v>0</v>
      </c>
      <c r="AG55" s="16">
        <f>iferror(if(AE55="",G55,AE55)*AF55,"")</f>
        <v>0</v>
      </c>
      <c r="AH55" s="17" t="s">
        <v>325</v>
      </c>
    </row>
    <row r="56" spans="1:34">
      <c r="A56" t="s">
        <v>147</v>
      </c>
      <c r="B56" t="s">
        <v>149</v>
      </c>
      <c r="D56" t="s">
        <v>148</v>
      </c>
      <c r="F56" t="s">
        <v>57</v>
      </c>
      <c r="G56">
        <f>BoardQty*1</f>
        <v>0</v>
      </c>
      <c r="H5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6" s="16">
        <f>iferror(G56*H56,"")</f>
        <v>0</v>
      </c>
      <c r="T56" s="18" t="s">
        <v>204</v>
      </c>
      <c r="X56" s="17" t="s">
        <v>264</v>
      </c>
      <c r="AD56">
        <v>17</v>
      </c>
      <c r="AH56" s="17" t="s">
        <v>318</v>
      </c>
    </row>
    <row r="57" spans="1:34">
      <c r="A57" t="s">
        <v>150</v>
      </c>
      <c r="B57" t="s">
        <v>152</v>
      </c>
      <c r="D57" t="s">
        <v>151</v>
      </c>
      <c r="F57" t="s">
        <v>57</v>
      </c>
      <c r="G57">
        <f>BoardQty*1</f>
        <v>0</v>
      </c>
      <c r="H5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7" s="16">
        <f>iferror(G57*H57,"")</f>
        <v>0</v>
      </c>
      <c r="T57" s="18" t="s">
        <v>204</v>
      </c>
      <c r="X57" s="17" t="s">
        <v>264</v>
      </c>
      <c r="AD57">
        <v>17</v>
      </c>
      <c r="AH57" s="17" t="s">
        <v>318</v>
      </c>
    </row>
    <row r="58" spans="1:34">
      <c r="A58" t="s">
        <v>153</v>
      </c>
      <c r="B58" t="s">
        <v>155</v>
      </c>
      <c r="D58" t="s">
        <v>154</v>
      </c>
      <c r="F58" t="s">
        <v>57</v>
      </c>
      <c r="G58">
        <f>BoardQty*1</f>
        <v>0</v>
      </c>
      <c r="H5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8" s="16">
        <f>iferror(G58*H58,"")</f>
        <v>0</v>
      </c>
      <c r="T58" s="18" t="s">
        <v>204</v>
      </c>
      <c r="X58" s="17" t="s">
        <v>264</v>
      </c>
      <c r="AD58">
        <v>17</v>
      </c>
      <c r="AH58" s="17" t="s">
        <v>318</v>
      </c>
    </row>
    <row r="59" spans="1:34">
      <c r="A59" t="s">
        <v>156</v>
      </c>
      <c r="B59" t="s">
        <v>158</v>
      </c>
      <c r="D59" t="s">
        <v>157</v>
      </c>
      <c r="F59" t="s">
        <v>57</v>
      </c>
      <c r="G59">
        <f>BoardQty*1</f>
        <v>0</v>
      </c>
      <c r="H5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59" s="16">
        <f>iferror(G59*H59,"")</f>
        <v>0</v>
      </c>
      <c r="T59" s="18" t="s">
        <v>204</v>
      </c>
      <c r="X59" s="17" t="s">
        <v>264</v>
      </c>
      <c r="AD59">
        <v>17</v>
      </c>
      <c r="AH59" s="17" t="s">
        <v>318</v>
      </c>
    </row>
    <row r="60" spans="1:34">
      <c r="A60" t="s">
        <v>159</v>
      </c>
      <c r="B60" t="s">
        <v>160</v>
      </c>
      <c r="D60" t="s">
        <v>28</v>
      </c>
      <c r="F60" t="s">
        <v>57</v>
      </c>
      <c r="G60">
        <f>BoardQty*1</f>
        <v>0</v>
      </c>
      <c r="H60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0" s="16">
        <f>iferror(G60*H60,"")</f>
        <v>0</v>
      </c>
      <c r="T60" s="18" t="s">
        <v>204</v>
      </c>
      <c r="X60" s="17" t="s">
        <v>264</v>
      </c>
      <c r="AD60">
        <v>17</v>
      </c>
      <c r="AH60" s="17" t="s">
        <v>318</v>
      </c>
    </row>
    <row r="61" spans="1:34">
      <c r="A61" t="s">
        <v>161</v>
      </c>
      <c r="B61" t="s">
        <v>162</v>
      </c>
      <c r="D61" t="s">
        <v>163</v>
      </c>
      <c r="F61" t="s">
        <v>162</v>
      </c>
      <c r="G61">
        <f>BoardQty*1</f>
        <v>0</v>
      </c>
      <c r="H61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1" s="16">
        <f>iferror(G61*H61,"")</f>
        <v>0</v>
      </c>
      <c r="T61">
        <v>4939</v>
      </c>
      <c r="V61" s="16">
        <f>iferror(lookup(if(U61="",G61,U61),{0,1,10,25,50,100,250,500,1000,5000},{0.0,5.76,5.09,4.13,3.65,3.55,3.32,2.97,2.78,2.44}),"")</f>
        <v>0</v>
      </c>
      <c r="W61" s="16">
        <f>iferror(if(U61="",G61,U61)*V61,"")</f>
        <v>0</v>
      </c>
      <c r="X61" s="17" t="s">
        <v>279</v>
      </c>
    </row>
    <row r="62" spans="1:34">
      <c r="A62" t="s">
        <v>164</v>
      </c>
      <c r="B62" t="s">
        <v>166</v>
      </c>
      <c r="D62" t="s">
        <v>165</v>
      </c>
      <c r="F62" t="s">
        <v>57</v>
      </c>
      <c r="G62">
        <f>BoardQty*1</f>
        <v>0</v>
      </c>
      <c r="H62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2" s="16">
        <f>iferror(G62*H62,"")</f>
        <v>0</v>
      </c>
      <c r="T62" s="18" t="s">
        <v>204</v>
      </c>
      <c r="X62" s="17" t="s">
        <v>264</v>
      </c>
      <c r="AD62">
        <v>17</v>
      </c>
      <c r="AH62" s="17" t="s">
        <v>318</v>
      </c>
    </row>
    <row r="63" spans="1:34">
      <c r="A63" t="s">
        <v>167</v>
      </c>
      <c r="B63" t="s">
        <v>168</v>
      </c>
      <c r="D63" t="s">
        <v>169</v>
      </c>
      <c r="F63" t="s">
        <v>168</v>
      </c>
      <c r="G63">
        <f>BoardQty*1</f>
        <v>0</v>
      </c>
      <c r="H63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3" s="16">
        <f>iferror(G63*H63,"")</f>
        <v>0</v>
      </c>
      <c r="J63">
        <v>114406</v>
      </c>
      <c r="L63" s="16">
        <f>iferror(lookup(if(K63="",G63,K63),{0,1,10,100,250,500,1000,1250,3000},{0.0,1.16,1.039,0.8102,0.95892,0.6693,0.52839,0.669,0.4275}),"")</f>
        <v>0</v>
      </c>
      <c r="M63" s="16">
        <f>iferror(if(K63="",G63,K63)*L63,"")</f>
        <v>0</v>
      </c>
      <c r="N63" s="17" t="s">
        <v>224</v>
      </c>
      <c r="O63">
        <v>2750</v>
      </c>
      <c r="Q63" s="16">
        <f>iferror(lookup(if(P63="",G63,P63),{0,1,10,25,50,100},{0.0,2.06886,1.73594,1.55759,1.4268,1.27223}),"")</f>
        <v>0</v>
      </c>
      <c r="R63" s="16">
        <f>iferror(if(P63="",G63,P63)*Q63,"")</f>
        <v>0</v>
      </c>
      <c r="S63" s="17" t="s">
        <v>250</v>
      </c>
      <c r="T63">
        <v>1383</v>
      </c>
      <c r="V63" s="16">
        <f>iferror(lookup(if(U63="",G63,U63),{0,1,10,25,100,250,500,1000},{0.0,1.46,1.31,1.27,1.02,0.962,0.85,0.608}),"")</f>
        <v>0</v>
      </c>
      <c r="W63" s="16">
        <f>iferror(if(U63="",G63,U63)*V63,"")</f>
        <v>0</v>
      </c>
      <c r="X63" s="17" t="s">
        <v>280</v>
      </c>
      <c r="Y63">
        <v>509</v>
      </c>
      <c r="AA63" s="16">
        <f>iferror(lookup(if(Z63="",G63,Z63),{0,1,10,25,100},{0.0,1.47,1.32,1.28,1.03}),"")</f>
        <v>0</v>
      </c>
      <c r="AB63" s="16">
        <f>iferror(if(Z63="",G63,Z63)*AA63,"")</f>
        <v>0</v>
      </c>
      <c r="AC63" s="17" t="s">
        <v>307</v>
      </c>
      <c r="AD63">
        <v>30</v>
      </c>
      <c r="AF63" s="16">
        <f>iferror(lookup(if(AE63="",G63,AE63),{0,1,10,20},{0.0,1.293632,1.293632,1.275797}),"")</f>
        <v>0</v>
      </c>
      <c r="AG63" s="16">
        <f>iferror(if(AE63="",G63,AE63)*AF63,"")</f>
        <v>0</v>
      </c>
      <c r="AH63" s="17" t="s">
        <v>326</v>
      </c>
    </row>
    <row r="64" spans="1:34">
      <c r="A64" t="s">
        <v>170</v>
      </c>
      <c r="B64" t="s">
        <v>171</v>
      </c>
      <c r="D64" t="s">
        <v>91</v>
      </c>
      <c r="F64" t="s">
        <v>57</v>
      </c>
      <c r="G64">
        <f>BoardQty*2</f>
        <v>0</v>
      </c>
      <c r="H64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4" s="16">
        <f>iferror(G64*H64,"")</f>
        <v>0</v>
      </c>
      <c r="T64" s="18" t="s">
        <v>204</v>
      </c>
      <c r="X64" s="17" t="s">
        <v>264</v>
      </c>
      <c r="AD64">
        <v>17</v>
      </c>
      <c r="AH64" s="17" t="s">
        <v>318</v>
      </c>
    </row>
    <row r="65" spans="1:38">
      <c r="A65" t="s">
        <v>172</v>
      </c>
      <c r="B65" t="s">
        <v>175</v>
      </c>
      <c r="D65" t="s">
        <v>174</v>
      </c>
      <c r="F65" t="s">
        <v>173</v>
      </c>
      <c r="G65">
        <f>BoardQty*8</f>
        <v>0</v>
      </c>
      <c r="H65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5" s="16">
        <f>iferror(G65*H65,"")</f>
        <v>0</v>
      </c>
      <c r="J65">
        <v>158711</v>
      </c>
      <c r="L65" s="16">
        <f>iferror(lookup(if(K65="",G65,K65),{0,1,10,25,50,100,250,500,1000,2000,4000,6000,10000,14000,50000},{0.0,0.22,0.206,0.1756,0.1536,0.1426,0.12616,0.12068,0.09874,0.08478,0.08229,0.07979,0.07231,0.06982,0.06483}),"")</f>
        <v>0</v>
      </c>
      <c r="M65" s="16">
        <f>iferror(if(K65="",G65,K65)*L65,"")</f>
        <v>0</v>
      </c>
      <c r="N65" s="17" t="s">
        <v>225</v>
      </c>
      <c r="O65" s="18" t="s">
        <v>204</v>
      </c>
      <c r="Q65" s="16">
        <f>iferror(lookup(if(P65="",G65,P65),{0,1,50,250,500,1000},{0.0,0.184295,0.184295,0.137924,0.121278,0.1150952}),"")</f>
        <v>0</v>
      </c>
      <c r="R65" s="16">
        <f>iferror(if(P65="",G65,P65)*Q65,"")</f>
        <v>0</v>
      </c>
      <c r="S65" s="17" t="s">
        <v>251</v>
      </c>
      <c r="T65">
        <v>30957</v>
      </c>
      <c r="V65" s="16">
        <f>iferror(lookup(if(U65="",G65,U65),{0,1,10,100,500,1000,2000,10000,24000,50000},{0.0,0.211,0.197,0.151,0.131,0.109,0.099,0.084,0.081,0.078}),"")</f>
        <v>0</v>
      </c>
      <c r="W65" s="16">
        <f>iferror(if(U65="",G65,U65)*V65,"")</f>
        <v>0</v>
      </c>
      <c r="X65" s="17" t="s">
        <v>281</v>
      </c>
      <c r="Y65" s="18" t="s">
        <v>204</v>
      </c>
      <c r="AA65" s="16">
        <f>iferror(lookup(if(Z65="",G65,Z65),{0,1,2000,4000,8000,12000},{0.0,0.095,0.095,0.092,0.088,0.084}),"")</f>
        <v>0</v>
      </c>
      <c r="AB65" s="16">
        <f>iferror(if(Z65="",G65,Z65)*AA65,"")</f>
        <v>0</v>
      </c>
      <c r="AC65" s="17" t="s">
        <v>308</v>
      </c>
      <c r="AD65">
        <v>9850</v>
      </c>
      <c r="AF65" s="16">
        <f>iferror(lookup(if(AE65="",G65,AE65),{0,1,25,625,2500},{0.0,0.13079,0.13079,0.121278,0.096309}),"")</f>
        <v>0</v>
      </c>
      <c r="AG65" s="16">
        <f>iferror(if(AE65="",G65,AE65)*AF65,"")</f>
        <v>0</v>
      </c>
      <c r="AH65" s="17" t="s">
        <v>327</v>
      </c>
    </row>
    <row r="66" spans="1:38">
      <c r="A66" t="s">
        <v>176</v>
      </c>
      <c r="B66" t="s">
        <v>178</v>
      </c>
      <c r="F66" t="s">
        <v>177</v>
      </c>
      <c r="G66">
        <f>BoardQty*2</f>
        <v>0</v>
      </c>
      <c r="H66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6" s="16">
        <f>iferror(G66*H66,"")</f>
        <v>0</v>
      </c>
      <c r="J66">
        <v>22717</v>
      </c>
      <c r="L66" s="16">
        <f>iferror(lookup(if(K66="",G66,K66),{0,1,10,100,500,1000,5000,10000},{0.0,0.24,0.229,0.1586,0.1342,0.1098,0.0976,0.08845}),"")</f>
        <v>0</v>
      </c>
      <c r="M66" s="16">
        <f>iferror(if(K66="",G66,K66)*L66,"")</f>
        <v>0</v>
      </c>
      <c r="N66" s="17" t="s">
        <v>226</v>
      </c>
      <c r="O66">
        <v>33424</v>
      </c>
      <c r="Q66" s="16">
        <f>iferror(lookup(if(P66="",G66,P66),{0,1,10,150,500,1000,1500,5000},{0.0,0.148625,0.148625,0.146247,0.14268,0.116522,0.104632,0.1024918}),"")</f>
        <v>0</v>
      </c>
      <c r="R66" s="16">
        <f>iferror(if(P66="",G66,P66)*Q66,"")</f>
        <v>0</v>
      </c>
      <c r="S66" s="17" t="s">
        <v>252</v>
      </c>
      <c r="T66">
        <v>20888</v>
      </c>
      <c r="V66" s="16">
        <f>iferror(lookup(if(U66="",G66,U66),{0,1,10,100,500,1000,2000},{0.0,0.251,0.171,0.142,0.136,0.111,0.104}),"")</f>
        <v>0</v>
      </c>
      <c r="W66" s="16">
        <f>iferror(if(U66="",G66,U66)*V66,"")</f>
        <v>0</v>
      </c>
      <c r="X66" s="17" t="s">
        <v>282</v>
      </c>
      <c r="Y66">
        <v>27283</v>
      </c>
      <c r="AA66" s="16">
        <f>iferror(lookup(if(Z66="",G66,Z66),{0,1,10,25,50,100,250,500,1000},{0.0,0.176,0.176,0.151,0.128,0.123,0.11,0.105,0.088}),"")</f>
        <v>0</v>
      </c>
      <c r="AB66" s="16">
        <f>iferror(if(Z66="",G66,Z66)*AA66,"")</f>
        <v>0</v>
      </c>
      <c r="AC66" s="17" t="s">
        <v>309</v>
      </c>
      <c r="AD66">
        <v>480</v>
      </c>
      <c r="AF66" s="16">
        <f>iferror(lookup(if(AE66="",G66,AE66),{0,1,10,200},{0.0,0.153381,0.153381,0.149814}),"")</f>
        <v>0</v>
      </c>
      <c r="AG66" s="16">
        <f>iferror(if(AE66="",G66,AE66)*AF66,"")</f>
        <v>0</v>
      </c>
      <c r="AH66" s="17" t="s">
        <v>328</v>
      </c>
    </row>
    <row r="67" spans="1:38">
      <c r="A67" t="s">
        <v>179</v>
      </c>
      <c r="B67" t="s">
        <v>181</v>
      </c>
      <c r="D67" t="s">
        <v>180</v>
      </c>
      <c r="F67" t="s">
        <v>57</v>
      </c>
      <c r="G67">
        <f>BoardQty*1</f>
        <v>0</v>
      </c>
      <c r="H67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7" s="16">
        <f>iferror(G67*H67,"")</f>
        <v>0</v>
      </c>
      <c r="T67" s="18" t="s">
        <v>204</v>
      </c>
      <c r="X67" s="17" t="s">
        <v>264</v>
      </c>
      <c r="AD67">
        <v>17</v>
      </c>
      <c r="AH67" s="17" t="s">
        <v>318</v>
      </c>
    </row>
    <row r="68" spans="1:38">
      <c r="A68" t="s">
        <v>182</v>
      </c>
      <c r="B68" t="s">
        <v>184</v>
      </c>
      <c r="D68" t="s">
        <v>183</v>
      </c>
      <c r="F68" t="s">
        <v>57</v>
      </c>
      <c r="G68">
        <f>BoardQty*1</f>
        <v>0</v>
      </c>
      <c r="H68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8" s="16">
        <f>iferror(G68*H68,"")</f>
        <v>0</v>
      </c>
      <c r="T68" s="18" t="s">
        <v>204</v>
      </c>
      <c r="X68" s="17" t="s">
        <v>264</v>
      </c>
      <c r="AD68">
        <v>17</v>
      </c>
      <c r="AH68" s="17" t="s">
        <v>318</v>
      </c>
    </row>
    <row r="69" spans="1:38">
      <c r="A69" t="s">
        <v>185</v>
      </c>
      <c r="B69" t="s">
        <v>187</v>
      </c>
      <c r="D69" t="s">
        <v>186</v>
      </c>
      <c r="F69" t="s">
        <v>57</v>
      </c>
      <c r="G69">
        <f>BoardQty*1</f>
        <v>0</v>
      </c>
      <c r="H69" s="16">
        <f>MINA(INDIRECT(ADDRESS(ROW(),COLUMN(newark_part_data)+2)),INDIRECT(ADDRESS(ROW(),COLUMN(tme_part_data)+2)),INDIRECT(ADDRESS(ROW(),COLUMN(farnell_part_data)+2)),INDIRECT(ADDRESS(ROW(),COLUMN(digikey_part_data)+2)),INDIRECT(ADDRESS(ROW(),COLUMN(rs_part_data)+2)),INDIRECT(ADDRESS(ROW(),COLUMN(mouser_part_data)+2)))</f>
        <v>0</v>
      </c>
      <c r="I69" s="16">
        <f>iferror(G69*H69,"")</f>
        <v>0</v>
      </c>
      <c r="T69" s="18" t="s">
        <v>204</v>
      </c>
      <c r="X69" s="17" t="s">
        <v>264</v>
      </c>
      <c r="AD69">
        <v>17</v>
      </c>
      <c r="AH69" s="17" t="s">
        <v>318</v>
      </c>
    </row>
    <row r="71" spans="1:38">
      <c r="K71" s="7">
        <f>IFERROR(IF(OR(K7:K69),COUNTIF(K7:K69,"&gt;0")&amp;" of "&amp;ROWS(K7:K69)&amp;" parts purchased",""),"")</f>
        <v>0</v>
      </c>
      <c r="P71" s="7">
        <f>IFERROR(IF(OR(P7:P69),COUNTIF(P7:P69,"&gt;0")&amp;" of "&amp;ROWS(P7:P69)&amp;" parts purchased",""),"")</f>
        <v>0</v>
      </c>
      <c r="U71" s="7">
        <f>IFERROR(IF(OR(U7:U69),COUNTIF(U7:U69,"&gt;0")&amp;" of "&amp;ROWS(U7:U69)&amp;" parts purchased",""),"")</f>
        <v>0</v>
      </c>
      <c r="Z71" s="7">
        <f>IFERROR(IF(OR(Z7:Z69),COUNTIF(Z7:Z69,"&gt;0")&amp;" of "&amp;ROWS(Z7:Z69)&amp;" parts purchased",""),"")</f>
        <v>0</v>
      </c>
      <c r="AE71" s="7">
        <f>IFERROR(IF(OR(AE7:AE69),COUNTIF(AE7:AE69,"&gt;0")&amp;" of "&amp;ROWS(AE7:AE69)&amp;" parts purchased",""),"")</f>
        <v>0</v>
      </c>
      <c r="AJ71" s="7">
        <f>IFERROR(IF(OR(AJ7:AJ69),COUNTIF(AJ7:AJ69,"&gt;0")&amp;" of "&amp;ROWS(AJ7:AJ69)&amp;" parts purchased",""),"")</f>
        <v>0</v>
      </c>
    </row>
    <row r="72" spans="1:38">
      <c r="K72">
        <f t="array" ref="K72">IFERROR(CONCATENATE(TEXT(INDEX($K$7:$K$69,SMALL(IF($N$7:$N$69&lt;&gt;"",IF($K$7:$K$69&lt;&gt;"",ROW($K$7:$K$69)-MIN(ROW($K$7:$K$69))+1,""),""),ROW()-ROW(A$72)+1)),"##0"),","),"")</f>
        <v>0</v>
      </c>
      <c r="L72">
        <f t="array" ref="L72">IFERROR(CONCATENATE((INDEX($N$7:$N$69,SMALL(IF($N$7:$N$69&lt;&gt;"",IF($K$7:$K$69&lt;&gt;"",ROW($K$7:$K$69)-MIN(ROW($K$7:$K$69))+1,""),""),ROW()-ROW(A$72)+1))),","),"")</f>
        <v>0</v>
      </c>
      <c r="M72">
        <f t="array" ref="M72">IFERROR(CONCATENATE((INDEX($A$7:$A$69,SMALL(IF($N$7:$N$69&lt;&gt;"",IF($K$7:$K$69&lt;&gt;"",ROW($K$7:$K$69)-MIN(ROW($K$7:$K$69))+1,""),""),ROW()-ROW(A$72)+1))),),"")</f>
        <v>0</v>
      </c>
      <c r="P72">
        <f t="array" ref="P72">IFERROR(CONCATENATE((INDEX($S$7:$S$69,SMALL(IF($S$7:$S$69&lt;&gt;"",IF($P$7:$P$69&lt;&gt;"",ROW($P$7:$P$69)-MIN(ROW($P$7:$P$69))+1,""),""),ROW()-ROW(A$72)+1)))," "),"")</f>
        <v>0</v>
      </c>
      <c r="Q72">
        <f t="array" ref="Q72">IFERROR(CONCATENATE(TEXT(INDEX($P$7:$P$69,SMALL(IF($S$7:$S$69&lt;&gt;"",IF($P$7:$P$69&lt;&gt;"",ROW($P$7:$P$69)-MIN(ROW($P$7:$P$69))+1,""),""),ROW()-ROW(A$72)+1)),"##0")," "),"")</f>
        <v>0</v>
      </c>
      <c r="R72">
        <f t="array" ref="R72">IFERROR(CONCATENATE((INDEX($A$7:$A$69,SMALL(IF($S$7:$S$69&lt;&gt;"",IF($P$7:$P$69&lt;&gt;"",ROW($P$7:$P$69)-MIN(ROW($P$7:$P$69))+1,""),""),ROW()-ROW(A$72)+1))),),"")</f>
        <v>0</v>
      </c>
      <c r="U72">
        <f t="array" ref="U72">IFERROR(CONCATENATE((INDEX($X$7:$X$69,SMALL(IF($X$7:$X$69&lt;&gt;"",IF($U$7:$U$69&lt;&gt;"",ROW($U$7:$U$69)-MIN(ROW($U$7:$U$69))+1,""),""),ROW()-ROW(A$72)+1)))," "),"")</f>
        <v>0</v>
      </c>
      <c r="V72">
        <f t="array" ref="V72">IFERROR(CONCATENATE(TEXT(INDEX($U$7:$U$69,SMALL(IF($X$7:$X$69&lt;&gt;"",IF($U$7:$U$69&lt;&gt;"",ROW($U$7:$U$69)-MIN(ROW($U$7:$U$69))+1,""),""),ROW()-ROW(A$72)+1)),"##0")," "),"")</f>
        <v>0</v>
      </c>
      <c r="W72">
        <f t="array" ref="W72">IFERROR(CONCATENATE((INDEX($A$7:$A$69,SMALL(IF($X$7:$X$69&lt;&gt;"",IF($U$7:$U$69&lt;&gt;"",ROW($U$7:$U$69)-MIN(ROW($U$7:$U$69))+1,""),""),ROW()-ROW(A$72)+1))),),"")</f>
        <v>0</v>
      </c>
      <c r="Z72">
        <f t="array" ref="Z72">IFERROR(CONCATENATE((INDEX($AC$7:$AC$69,SMALL(IF($AC$7:$AC$69&lt;&gt;"",IF($Z$7:$Z$69&lt;&gt;"",ROW($Z$7:$Z$69)-MIN(ROW($Z$7:$Z$69))+1,""),""),ROW()-ROW(A$72)+1))),","),"")</f>
        <v>0</v>
      </c>
      <c r="AA72">
        <f t="array" ref="AA72">IFERROR(CONCATENATE(TEXT(INDEX($Z$7:$Z$69,SMALL(IF($AC$7:$AC$69&lt;&gt;"",IF($Z$7:$Z$69&lt;&gt;"",ROW($Z$7:$Z$69)-MIN(ROW($Z$7:$Z$69))+1,""),""),ROW()-ROW(A$72)+1)),"##0"),","),"")</f>
        <v>0</v>
      </c>
      <c r="AB72">
        <f t="array" ref="AB72">IFERROR(CONCATENATE((INDEX($A$7:$A$69,SMALL(IF($AC$7:$AC$69&lt;&gt;"",IF($Z$7:$Z$69&lt;&gt;"",ROW($Z$7:$Z$69)-MIN(ROW($Z$7:$Z$69))+1,""),""),ROW()-ROW(A$72)+1))),),"")</f>
        <v>0</v>
      </c>
      <c r="AE72">
        <f t="array" ref="AE72">IFERROR(CONCATENATE((INDEX($AH$7:$AH$69,SMALL(IF($AH$7:$AH$69&lt;&gt;"",IF($AE$7:$AE$69&lt;&gt;"",ROW($AE$7:$AE$69)-MIN(ROW($AE$7:$AE$69))+1,""),""),ROW()-ROW(A$72)+1)))," "),"")</f>
        <v>0</v>
      </c>
      <c r="AF72">
        <f t="array" ref="AF72">IFERROR(CONCATENATE(TEXT(INDEX($AE$7:$AE$69,SMALL(IF($AH$7:$AH$69&lt;&gt;"",IF($AE$7:$AE$69&lt;&gt;"",ROW($AE$7:$AE$69)-MIN(ROW($AE$7:$AE$69))+1,""),""),ROW()-ROW(A$72)+1)),"##0")," "),"")</f>
        <v>0</v>
      </c>
      <c r="AG72">
        <f t="array" ref="AG72">IFERROR(CONCATENATE((INDEX($A$7:$A$69,SMALL(IF($AH$7:$AH$69&lt;&gt;"",IF($AE$7:$AE$69&lt;&gt;"",ROW($AE$7:$AE$69)-MIN(ROW($AE$7:$AE$69))+1,""),""),ROW()-ROW(A$72)+1))),),"")</f>
        <v>0</v>
      </c>
      <c r="AJ72">
        <f t="array" ref="AJ72">IFERROR(CONCATENATE((INDEX($AM$7:$AM$69,SMALL(IF($AM$7:$AM$69&lt;&gt;"",IF($AJ$7:$AJ$69&lt;&gt;"",ROW($AJ$7:$AJ$69)-MIN(ROW($AJ$7:$AJ$69))+1,""),""),ROW()-ROW(A$72)+1)))," "),"")</f>
        <v>0</v>
      </c>
      <c r="AK72">
        <f t="array" ref="AK72">IFERROR(CONCATENATE(TEXT(INDEX($AJ$7:$AJ$69,SMALL(IF($AM$7:$AM$69&lt;&gt;"",IF($AJ$7:$AJ$69&lt;&gt;"",ROW($AJ$7:$AJ$69)-MIN(ROW($AJ$7:$AJ$69))+1,""),""),ROW()-ROW(A$72)+1)),"##0")," "),"")</f>
        <v>0</v>
      </c>
      <c r="AL72">
        <f t="array" ref="AL72">IFERROR(CONCATENATE((INDEX($A$7:$A$69,SMALL(IF($AM$7:$AM$69&lt;&gt;"",IF($AJ$7:$AJ$69&lt;&gt;"",ROW($AJ$7:$AJ$69)-MIN(ROW($AJ$7:$AJ$69))+1,""),""),ROW()-ROW(A$72)+1))),),"")</f>
        <v>0</v>
      </c>
    </row>
    <row r="73" spans="1:38">
      <c r="K73">
        <f t="array" ref="K73">IFERROR(CONCATENATE(TEXT(INDEX($K$7:$K$69,SMALL(IF($N$7:$N$69&lt;&gt;"",IF($K$7:$K$69&lt;&gt;"",ROW($K$7:$K$69)-MIN(ROW($K$7:$K$69))+1,""),""),ROW()-ROW(A$72)+1)),"##0"),","),"")</f>
        <v>0</v>
      </c>
      <c r="L73">
        <f t="array" ref="L73">IFERROR(CONCATENATE((INDEX($N$7:$N$69,SMALL(IF($N$7:$N$69&lt;&gt;"",IF($K$7:$K$69&lt;&gt;"",ROW($K$7:$K$69)-MIN(ROW($K$7:$K$69))+1,""),""),ROW()-ROW(A$72)+1))),","),"")</f>
        <v>0</v>
      </c>
      <c r="M73">
        <f t="array" ref="M73">IFERROR(CONCATENATE((INDEX($A$7:$A$69,SMALL(IF($N$7:$N$69&lt;&gt;"",IF($K$7:$K$69&lt;&gt;"",ROW($K$7:$K$69)-MIN(ROW($K$7:$K$69))+1,""),""),ROW()-ROW(A$72)+1))),),"")</f>
        <v>0</v>
      </c>
      <c r="P73">
        <f t="array" ref="P73">IFERROR(CONCATENATE((INDEX($S$7:$S$69,SMALL(IF($S$7:$S$69&lt;&gt;"",IF($P$7:$P$69&lt;&gt;"",ROW($P$7:$P$69)-MIN(ROW($P$7:$P$69))+1,""),""),ROW()-ROW(A$72)+1)))," "),"")</f>
        <v>0</v>
      </c>
      <c r="Q73">
        <f t="array" ref="Q73">IFERROR(CONCATENATE(TEXT(INDEX($P$7:$P$69,SMALL(IF($S$7:$S$69&lt;&gt;"",IF($P$7:$P$69&lt;&gt;"",ROW($P$7:$P$69)-MIN(ROW($P$7:$P$69))+1,""),""),ROW()-ROW(A$72)+1)),"##0")," "),"")</f>
        <v>0</v>
      </c>
      <c r="R73">
        <f t="array" ref="R73">IFERROR(CONCATENATE((INDEX($A$7:$A$69,SMALL(IF($S$7:$S$69&lt;&gt;"",IF($P$7:$P$69&lt;&gt;"",ROW($P$7:$P$69)-MIN(ROW($P$7:$P$69))+1,""),""),ROW()-ROW(A$72)+1))),),"")</f>
        <v>0</v>
      </c>
      <c r="U73">
        <f t="array" ref="U73">IFERROR(CONCATENATE((INDEX($X$7:$X$69,SMALL(IF($X$7:$X$69&lt;&gt;"",IF($U$7:$U$69&lt;&gt;"",ROW($U$7:$U$69)-MIN(ROW($U$7:$U$69))+1,""),""),ROW()-ROW(A$72)+1)))," "),"")</f>
        <v>0</v>
      </c>
      <c r="V73">
        <f t="array" ref="V73">IFERROR(CONCATENATE(TEXT(INDEX($U$7:$U$69,SMALL(IF($X$7:$X$69&lt;&gt;"",IF($U$7:$U$69&lt;&gt;"",ROW($U$7:$U$69)-MIN(ROW($U$7:$U$69))+1,""),""),ROW()-ROW(A$72)+1)),"##0")," "),"")</f>
        <v>0</v>
      </c>
      <c r="W73">
        <f t="array" ref="W73">IFERROR(CONCATENATE((INDEX($A$7:$A$69,SMALL(IF($X$7:$X$69&lt;&gt;"",IF($U$7:$U$69&lt;&gt;"",ROW($U$7:$U$69)-MIN(ROW($U$7:$U$69))+1,""),""),ROW()-ROW(A$72)+1))),),"")</f>
        <v>0</v>
      </c>
      <c r="Z73">
        <f t="array" ref="Z73">IFERROR(CONCATENATE((INDEX($AC$7:$AC$69,SMALL(IF($AC$7:$AC$69&lt;&gt;"",IF($Z$7:$Z$69&lt;&gt;"",ROW($Z$7:$Z$69)-MIN(ROW($Z$7:$Z$69))+1,""),""),ROW()-ROW(A$72)+1))),","),"")</f>
        <v>0</v>
      </c>
      <c r="AA73">
        <f t="array" ref="AA73">IFERROR(CONCATENATE(TEXT(INDEX($Z$7:$Z$69,SMALL(IF($AC$7:$AC$69&lt;&gt;"",IF($Z$7:$Z$69&lt;&gt;"",ROW($Z$7:$Z$69)-MIN(ROW($Z$7:$Z$69))+1,""),""),ROW()-ROW(A$72)+1)),"##0"),","),"")</f>
        <v>0</v>
      </c>
      <c r="AB73">
        <f t="array" ref="AB73">IFERROR(CONCATENATE((INDEX($A$7:$A$69,SMALL(IF($AC$7:$AC$69&lt;&gt;"",IF($Z$7:$Z$69&lt;&gt;"",ROW($Z$7:$Z$69)-MIN(ROW($Z$7:$Z$69))+1,""),""),ROW()-ROW(A$72)+1))),),"")</f>
        <v>0</v>
      </c>
      <c r="AE73">
        <f t="array" ref="AE73">IFERROR(CONCATENATE((INDEX($AH$7:$AH$69,SMALL(IF($AH$7:$AH$69&lt;&gt;"",IF($AE$7:$AE$69&lt;&gt;"",ROW($AE$7:$AE$69)-MIN(ROW($AE$7:$AE$69))+1,""),""),ROW()-ROW(A$72)+1)))," "),"")</f>
        <v>0</v>
      </c>
      <c r="AF73">
        <f t="array" ref="AF73">IFERROR(CONCATENATE(TEXT(INDEX($AE$7:$AE$69,SMALL(IF($AH$7:$AH$69&lt;&gt;"",IF($AE$7:$AE$69&lt;&gt;"",ROW($AE$7:$AE$69)-MIN(ROW($AE$7:$AE$69))+1,""),""),ROW()-ROW(A$72)+1)),"##0")," "),"")</f>
        <v>0</v>
      </c>
      <c r="AG73">
        <f t="array" ref="AG73">IFERROR(CONCATENATE((INDEX($A$7:$A$69,SMALL(IF($AH$7:$AH$69&lt;&gt;"",IF($AE$7:$AE$69&lt;&gt;"",ROW($AE$7:$AE$69)-MIN(ROW($AE$7:$AE$69))+1,""),""),ROW()-ROW(A$72)+1))),),"")</f>
        <v>0</v>
      </c>
      <c r="AJ73">
        <f t="array" ref="AJ73">IFERROR(CONCATENATE((INDEX($AM$7:$AM$69,SMALL(IF($AM$7:$AM$69&lt;&gt;"",IF($AJ$7:$AJ$69&lt;&gt;"",ROW($AJ$7:$AJ$69)-MIN(ROW($AJ$7:$AJ$69))+1,""),""),ROW()-ROW(A$72)+1)))," "),"")</f>
        <v>0</v>
      </c>
      <c r="AK73">
        <f t="array" ref="AK73">IFERROR(CONCATENATE(TEXT(INDEX($AJ$7:$AJ$69,SMALL(IF($AM$7:$AM$69&lt;&gt;"",IF($AJ$7:$AJ$69&lt;&gt;"",ROW($AJ$7:$AJ$69)-MIN(ROW($AJ$7:$AJ$69))+1,""),""),ROW()-ROW(A$72)+1)),"##0")," "),"")</f>
        <v>0</v>
      </c>
      <c r="AL73">
        <f t="array" ref="AL73">IFERROR(CONCATENATE((INDEX($A$7:$A$69,SMALL(IF($AM$7:$AM$69&lt;&gt;"",IF($AJ$7:$AJ$69&lt;&gt;"",ROW($AJ$7:$AJ$69)-MIN(ROW($AJ$7:$AJ$69))+1,""),""),ROW()-ROW(A$72)+1))),),"")</f>
        <v>0</v>
      </c>
    </row>
    <row r="74" spans="1:38">
      <c r="K74">
        <f t="array" ref="K74">IFERROR(CONCATENATE(TEXT(INDEX($K$7:$K$69,SMALL(IF($N$7:$N$69&lt;&gt;"",IF($K$7:$K$69&lt;&gt;"",ROW($K$7:$K$69)-MIN(ROW($K$7:$K$69))+1,""),""),ROW()-ROW(A$72)+1)),"##0"),","),"")</f>
        <v>0</v>
      </c>
      <c r="L74">
        <f t="array" ref="L74">IFERROR(CONCATENATE((INDEX($N$7:$N$69,SMALL(IF($N$7:$N$69&lt;&gt;"",IF($K$7:$K$69&lt;&gt;"",ROW($K$7:$K$69)-MIN(ROW($K$7:$K$69))+1,""),""),ROW()-ROW(A$72)+1))),","),"")</f>
        <v>0</v>
      </c>
      <c r="M74">
        <f t="array" ref="M74">IFERROR(CONCATENATE((INDEX($A$7:$A$69,SMALL(IF($N$7:$N$69&lt;&gt;"",IF($K$7:$K$69&lt;&gt;"",ROW($K$7:$K$69)-MIN(ROW($K$7:$K$69))+1,""),""),ROW()-ROW(A$72)+1))),),"")</f>
        <v>0</v>
      </c>
      <c r="P74">
        <f t="array" ref="P74">IFERROR(CONCATENATE((INDEX($S$7:$S$69,SMALL(IF($S$7:$S$69&lt;&gt;"",IF($P$7:$P$69&lt;&gt;"",ROW($P$7:$P$69)-MIN(ROW($P$7:$P$69))+1,""),""),ROW()-ROW(A$72)+1)))," "),"")</f>
        <v>0</v>
      </c>
      <c r="Q74">
        <f t="array" ref="Q74">IFERROR(CONCATENATE(TEXT(INDEX($P$7:$P$69,SMALL(IF($S$7:$S$69&lt;&gt;"",IF($P$7:$P$69&lt;&gt;"",ROW($P$7:$P$69)-MIN(ROW($P$7:$P$69))+1,""),""),ROW()-ROW(A$72)+1)),"##0")," "),"")</f>
        <v>0</v>
      </c>
      <c r="R74">
        <f t="array" ref="R74">IFERROR(CONCATENATE((INDEX($A$7:$A$69,SMALL(IF($S$7:$S$69&lt;&gt;"",IF($P$7:$P$69&lt;&gt;"",ROW($P$7:$P$69)-MIN(ROW($P$7:$P$69))+1,""),""),ROW()-ROW(A$72)+1))),),"")</f>
        <v>0</v>
      </c>
      <c r="U74">
        <f t="array" ref="U74">IFERROR(CONCATENATE((INDEX($X$7:$X$69,SMALL(IF($X$7:$X$69&lt;&gt;"",IF($U$7:$U$69&lt;&gt;"",ROW($U$7:$U$69)-MIN(ROW($U$7:$U$69))+1,""),""),ROW()-ROW(A$72)+1)))," "),"")</f>
        <v>0</v>
      </c>
      <c r="V74">
        <f t="array" ref="V74">IFERROR(CONCATENATE(TEXT(INDEX($U$7:$U$69,SMALL(IF($X$7:$X$69&lt;&gt;"",IF($U$7:$U$69&lt;&gt;"",ROW($U$7:$U$69)-MIN(ROW($U$7:$U$69))+1,""),""),ROW()-ROW(A$72)+1)),"##0")," "),"")</f>
        <v>0</v>
      </c>
      <c r="W74">
        <f t="array" ref="W74">IFERROR(CONCATENATE((INDEX($A$7:$A$69,SMALL(IF($X$7:$X$69&lt;&gt;"",IF($U$7:$U$69&lt;&gt;"",ROW($U$7:$U$69)-MIN(ROW($U$7:$U$69))+1,""),""),ROW()-ROW(A$72)+1))),),"")</f>
        <v>0</v>
      </c>
      <c r="Z74">
        <f t="array" ref="Z74">IFERROR(CONCATENATE((INDEX($AC$7:$AC$69,SMALL(IF($AC$7:$AC$69&lt;&gt;"",IF($Z$7:$Z$69&lt;&gt;"",ROW($Z$7:$Z$69)-MIN(ROW($Z$7:$Z$69))+1,""),""),ROW()-ROW(A$72)+1))),","),"")</f>
        <v>0</v>
      </c>
      <c r="AA74">
        <f t="array" ref="AA74">IFERROR(CONCATENATE(TEXT(INDEX($Z$7:$Z$69,SMALL(IF($AC$7:$AC$69&lt;&gt;"",IF($Z$7:$Z$69&lt;&gt;"",ROW($Z$7:$Z$69)-MIN(ROW($Z$7:$Z$69))+1,""),""),ROW()-ROW(A$72)+1)),"##0"),","),"")</f>
        <v>0</v>
      </c>
      <c r="AB74">
        <f t="array" ref="AB74">IFERROR(CONCATENATE((INDEX($A$7:$A$69,SMALL(IF($AC$7:$AC$69&lt;&gt;"",IF($Z$7:$Z$69&lt;&gt;"",ROW($Z$7:$Z$69)-MIN(ROW($Z$7:$Z$69))+1,""),""),ROW()-ROW(A$72)+1))),),"")</f>
        <v>0</v>
      </c>
      <c r="AE74">
        <f t="array" ref="AE74">IFERROR(CONCATENATE((INDEX($AH$7:$AH$69,SMALL(IF($AH$7:$AH$69&lt;&gt;"",IF($AE$7:$AE$69&lt;&gt;"",ROW($AE$7:$AE$69)-MIN(ROW($AE$7:$AE$69))+1,""),""),ROW()-ROW(A$72)+1)))," "),"")</f>
        <v>0</v>
      </c>
      <c r="AF74">
        <f t="array" ref="AF74">IFERROR(CONCATENATE(TEXT(INDEX($AE$7:$AE$69,SMALL(IF($AH$7:$AH$69&lt;&gt;"",IF($AE$7:$AE$69&lt;&gt;"",ROW($AE$7:$AE$69)-MIN(ROW($AE$7:$AE$69))+1,""),""),ROW()-ROW(A$72)+1)),"##0")," "),"")</f>
        <v>0</v>
      </c>
      <c r="AG74">
        <f t="array" ref="AG74">IFERROR(CONCATENATE((INDEX($A$7:$A$69,SMALL(IF($AH$7:$AH$69&lt;&gt;"",IF($AE$7:$AE$69&lt;&gt;"",ROW($AE$7:$AE$69)-MIN(ROW($AE$7:$AE$69))+1,""),""),ROW()-ROW(A$72)+1))),),"")</f>
        <v>0</v>
      </c>
      <c r="AJ74">
        <f t="array" ref="AJ74">IFERROR(CONCATENATE((INDEX($AM$7:$AM$69,SMALL(IF($AM$7:$AM$69&lt;&gt;"",IF($AJ$7:$AJ$69&lt;&gt;"",ROW($AJ$7:$AJ$69)-MIN(ROW($AJ$7:$AJ$69))+1,""),""),ROW()-ROW(A$72)+1)))," "),"")</f>
        <v>0</v>
      </c>
      <c r="AK74">
        <f t="array" ref="AK74">IFERROR(CONCATENATE(TEXT(INDEX($AJ$7:$AJ$69,SMALL(IF($AM$7:$AM$69&lt;&gt;"",IF($AJ$7:$AJ$69&lt;&gt;"",ROW($AJ$7:$AJ$69)-MIN(ROW($AJ$7:$AJ$69))+1,""),""),ROW()-ROW(A$72)+1)),"##0")," "),"")</f>
        <v>0</v>
      </c>
      <c r="AL74">
        <f t="array" ref="AL74">IFERROR(CONCATENATE((INDEX($A$7:$A$69,SMALL(IF($AM$7:$AM$69&lt;&gt;"",IF($AJ$7:$AJ$69&lt;&gt;"",ROW($AJ$7:$AJ$69)-MIN(ROW($AJ$7:$AJ$69))+1,""),""),ROW()-ROW(A$72)+1))),),"")</f>
        <v>0</v>
      </c>
    </row>
    <row r="75" spans="1:38">
      <c r="K75">
        <f t="array" ref="K75">IFERROR(CONCATENATE(TEXT(INDEX($K$7:$K$69,SMALL(IF($N$7:$N$69&lt;&gt;"",IF($K$7:$K$69&lt;&gt;"",ROW($K$7:$K$69)-MIN(ROW($K$7:$K$69))+1,""),""),ROW()-ROW(A$72)+1)),"##0"),","),"")</f>
        <v>0</v>
      </c>
      <c r="L75">
        <f t="array" ref="L75">IFERROR(CONCATENATE((INDEX($N$7:$N$69,SMALL(IF($N$7:$N$69&lt;&gt;"",IF($K$7:$K$69&lt;&gt;"",ROW($K$7:$K$69)-MIN(ROW($K$7:$K$69))+1,""),""),ROW()-ROW(A$72)+1))),","),"")</f>
        <v>0</v>
      </c>
      <c r="M75">
        <f t="array" ref="M75">IFERROR(CONCATENATE((INDEX($A$7:$A$69,SMALL(IF($N$7:$N$69&lt;&gt;"",IF($K$7:$K$69&lt;&gt;"",ROW($K$7:$K$69)-MIN(ROW($K$7:$K$69))+1,""),""),ROW()-ROW(A$72)+1))),),"")</f>
        <v>0</v>
      </c>
      <c r="P75">
        <f t="array" ref="P75">IFERROR(CONCATENATE((INDEX($S$7:$S$69,SMALL(IF($S$7:$S$69&lt;&gt;"",IF($P$7:$P$69&lt;&gt;"",ROW($P$7:$P$69)-MIN(ROW($P$7:$P$69))+1,""),""),ROW()-ROW(A$72)+1)))," "),"")</f>
        <v>0</v>
      </c>
      <c r="Q75">
        <f t="array" ref="Q75">IFERROR(CONCATENATE(TEXT(INDEX($P$7:$P$69,SMALL(IF($S$7:$S$69&lt;&gt;"",IF($P$7:$P$69&lt;&gt;"",ROW($P$7:$P$69)-MIN(ROW($P$7:$P$69))+1,""),""),ROW()-ROW(A$72)+1)),"##0")," "),"")</f>
        <v>0</v>
      </c>
      <c r="R75">
        <f t="array" ref="R75">IFERROR(CONCATENATE((INDEX($A$7:$A$69,SMALL(IF($S$7:$S$69&lt;&gt;"",IF($P$7:$P$69&lt;&gt;"",ROW($P$7:$P$69)-MIN(ROW($P$7:$P$69))+1,""),""),ROW()-ROW(A$72)+1))),),"")</f>
        <v>0</v>
      </c>
      <c r="U75">
        <f t="array" ref="U75">IFERROR(CONCATENATE((INDEX($X$7:$X$69,SMALL(IF($X$7:$X$69&lt;&gt;"",IF($U$7:$U$69&lt;&gt;"",ROW($U$7:$U$69)-MIN(ROW($U$7:$U$69))+1,""),""),ROW()-ROW(A$72)+1)))," "),"")</f>
        <v>0</v>
      </c>
      <c r="V75">
        <f t="array" ref="V75">IFERROR(CONCATENATE(TEXT(INDEX($U$7:$U$69,SMALL(IF($X$7:$X$69&lt;&gt;"",IF($U$7:$U$69&lt;&gt;"",ROW($U$7:$U$69)-MIN(ROW($U$7:$U$69))+1,""),""),ROW()-ROW(A$72)+1)),"##0")," "),"")</f>
        <v>0</v>
      </c>
      <c r="W75">
        <f t="array" ref="W75">IFERROR(CONCATENATE((INDEX($A$7:$A$69,SMALL(IF($X$7:$X$69&lt;&gt;"",IF($U$7:$U$69&lt;&gt;"",ROW($U$7:$U$69)-MIN(ROW($U$7:$U$69))+1,""),""),ROW()-ROW(A$72)+1))),),"")</f>
        <v>0</v>
      </c>
      <c r="Z75">
        <f t="array" ref="Z75">IFERROR(CONCATENATE((INDEX($AC$7:$AC$69,SMALL(IF($AC$7:$AC$69&lt;&gt;"",IF($Z$7:$Z$69&lt;&gt;"",ROW($Z$7:$Z$69)-MIN(ROW($Z$7:$Z$69))+1,""),""),ROW()-ROW(A$72)+1))),","),"")</f>
        <v>0</v>
      </c>
      <c r="AA75">
        <f t="array" ref="AA75">IFERROR(CONCATENATE(TEXT(INDEX($Z$7:$Z$69,SMALL(IF($AC$7:$AC$69&lt;&gt;"",IF($Z$7:$Z$69&lt;&gt;"",ROW($Z$7:$Z$69)-MIN(ROW($Z$7:$Z$69))+1,""),""),ROW()-ROW(A$72)+1)),"##0"),","),"")</f>
        <v>0</v>
      </c>
      <c r="AB75">
        <f t="array" ref="AB75">IFERROR(CONCATENATE((INDEX($A$7:$A$69,SMALL(IF($AC$7:$AC$69&lt;&gt;"",IF($Z$7:$Z$69&lt;&gt;"",ROW($Z$7:$Z$69)-MIN(ROW($Z$7:$Z$69))+1,""),""),ROW()-ROW(A$72)+1))),),"")</f>
        <v>0</v>
      </c>
      <c r="AE75">
        <f t="array" ref="AE75">IFERROR(CONCATENATE((INDEX($AH$7:$AH$69,SMALL(IF($AH$7:$AH$69&lt;&gt;"",IF($AE$7:$AE$69&lt;&gt;"",ROW($AE$7:$AE$69)-MIN(ROW($AE$7:$AE$69))+1,""),""),ROW()-ROW(A$72)+1)))," "),"")</f>
        <v>0</v>
      </c>
      <c r="AF75">
        <f t="array" ref="AF75">IFERROR(CONCATENATE(TEXT(INDEX($AE$7:$AE$69,SMALL(IF($AH$7:$AH$69&lt;&gt;"",IF($AE$7:$AE$69&lt;&gt;"",ROW($AE$7:$AE$69)-MIN(ROW($AE$7:$AE$69))+1,""),""),ROW()-ROW(A$72)+1)),"##0")," "),"")</f>
        <v>0</v>
      </c>
      <c r="AG75">
        <f t="array" ref="AG75">IFERROR(CONCATENATE((INDEX($A$7:$A$69,SMALL(IF($AH$7:$AH$69&lt;&gt;"",IF($AE$7:$AE$69&lt;&gt;"",ROW($AE$7:$AE$69)-MIN(ROW($AE$7:$AE$69))+1,""),""),ROW()-ROW(A$72)+1))),),"")</f>
        <v>0</v>
      </c>
      <c r="AJ75">
        <f t="array" ref="AJ75">IFERROR(CONCATENATE((INDEX($AM$7:$AM$69,SMALL(IF($AM$7:$AM$69&lt;&gt;"",IF($AJ$7:$AJ$69&lt;&gt;"",ROW($AJ$7:$AJ$69)-MIN(ROW($AJ$7:$AJ$69))+1,""),""),ROW()-ROW(A$72)+1)))," "),"")</f>
        <v>0</v>
      </c>
      <c r="AK75">
        <f t="array" ref="AK75">IFERROR(CONCATENATE(TEXT(INDEX($AJ$7:$AJ$69,SMALL(IF($AM$7:$AM$69&lt;&gt;"",IF($AJ$7:$AJ$69&lt;&gt;"",ROW($AJ$7:$AJ$69)-MIN(ROW($AJ$7:$AJ$69))+1,""),""),ROW()-ROW(A$72)+1)),"##0")," "),"")</f>
        <v>0</v>
      </c>
      <c r="AL75">
        <f t="array" ref="AL75">IFERROR(CONCATENATE((INDEX($A$7:$A$69,SMALL(IF($AM$7:$AM$69&lt;&gt;"",IF($AJ$7:$AJ$69&lt;&gt;"",ROW($AJ$7:$AJ$69)-MIN(ROW($AJ$7:$AJ$69))+1,""),""),ROW()-ROW(A$72)+1))),),"")</f>
        <v>0</v>
      </c>
    </row>
    <row r="76" spans="1:38">
      <c r="K76">
        <f t="array" ref="K76">IFERROR(CONCATENATE(TEXT(INDEX($K$7:$K$69,SMALL(IF($N$7:$N$69&lt;&gt;"",IF($K$7:$K$69&lt;&gt;"",ROW($K$7:$K$69)-MIN(ROW($K$7:$K$69))+1,""),""),ROW()-ROW(A$72)+1)),"##0"),","),"")</f>
        <v>0</v>
      </c>
      <c r="L76">
        <f t="array" ref="L76">IFERROR(CONCATENATE((INDEX($N$7:$N$69,SMALL(IF($N$7:$N$69&lt;&gt;"",IF($K$7:$K$69&lt;&gt;"",ROW($K$7:$K$69)-MIN(ROW($K$7:$K$69))+1,""),""),ROW()-ROW(A$72)+1))),","),"")</f>
        <v>0</v>
      </c>
      <c r="M76">
        <f t="array" ref="M76">IFERROR(CONCATENATE((INDEX($A$7:$A$69,SMALL(IF($N$7:$N$69&lt;&gt;"",IF($K$7:$K$69&lt;&gt;"",ROW($K$7:$K$69)-MIN(ROW($K$7:$K$69))+1,""),""),ROW()-ROW(A$72)+1))),),"")</f>
        <v>0</v>
      </c>
      <c r="P76">
        <f t="array" ref="P76">IFERROR(CONCATENATE((INDEX($S$7:$S$69,SMALL(IF($S$7:$S$69&lt;&gt;"",IF($P$7:$P$69&lt;&gt;"",ROW($P$7:$P$69)-MIN(ROW($P$7:$P$69))+1,""),""),ROW()-ROW(A$72)+1)))," "),"")</f>
        <v>0</v>
      </c>
      <c r="Q76">
        <f t="array" ref="Q76">IFERROR(CONCATENATE(TEXT(INDEX($P$7:$P$69,SMALL(IF($S$7:$S$69&lt;&gt;"",IF($P$7:$P$69&lt;&gt;"",ROW($P$7:$P$69)-MIN(ROW($P$7:$P$69))+1,""),""),ROW()-ROW(A$72)+1)),"##0")," "),"")</f>
        <v>0</v>
      </c>
      <c r="R76">
        <f t="array" ref="R76">IFERROR(CONCATENATE((INDEX($A$7:$A$69,SMALL(IF($S$7:$S$69&lt;&gt;"",IF($P$7:$P$69&lt;&gt;"",ROW($P$7:$P$69)-MIN(ROW($P$7:$P$69))+1,""),""),ROW()-ROW(A$72)+1))),),"")</f>
        <v>0</v>
      </c>
      <c r="U76">
        <f t="array" ref="U76">IFERROR(CONCATENATE((INDEX($X$7:$X$69,SMALL(IF($X$7:$X$69&lt;&gt;"",IF($U$7:$U$69&lt;&gt;"",ROW($U$7:$U$69)-MIN(ROW($U$7:$U$69))+1,""),""),ROW()-ROW(A$72)+1)))," "),"")</f>
        <v>0</v>
      </c>
      <c r="V76">
        <f t="array" ref="V76">IFERROR(CONCATENATE(TEXT(INDEX($U$7:$U$69,SMALL(IF($X$7:$X$69&lt;&gt;"",IF($U$7:$U$69&lt;&gt;"",ROW($U$7:$U$69)-MIN(ROW($U$7:$U$69))+1,""),""),ROW()-ROW(A$72)+1)),"##0")," "),"")</f>
        <v>0</v>
      </c>
      <c r="W76">
        <f t="array" ref="W76">IFERROR(CONCATENATE((INDEX($A$7:$A$69,SMALL(IF($X$7:$X$69&lt;&gt;"",IF($U$7:$U$69&lt;&gt;"",ROW($U$7:$U$69)-MIN(ROW($U$7:$U$69))+1,""),""),ROW()-ROW(A$72)+1))),),"")</f>
        <v>0</v>
      </c>
      <c r="Z76">
        <f t="array" ref="Z76">IFERROR(CONCATENATE((INDEX($AC$7:$AC$69,SMALL(IF($AC$7:$AC$69&lt;&gt;"",IF($Z$7:$Z$69&lt;&gt;"",ROW($Z$7:$Z$69)-MIN(ROW($Z$7:$Z$69))+1,""),""),ROW()-ROW(A$72)+1))),","),"")</f>
        <v>0</v>
      </c>
      <c r="AA76">
        <f t="array" ref="AA76">IFERROR(CONCATENATE(TEXT(INDEX($Z$7:$Z$69,SMALL(IF($AC$7:$AC$69&lt;&gt;"",IF($Z$7:$Z$69&lt;&gt;"",ROW($Z$7:$Z$69)-MIN(ROW($Z$7:$Z$69))+1,""),""),ROW()-ROW(A$72)+1)),"##0"),","),"")</f>
        <v>0</v>
      </c>
      <c r="AB76">
        <f t="array" ref="AB76">IFERROR(CONCATENATE((INDEX($A$7:$A$69,SMALL(IF($AC$7:$AC$69&lt;&gt;"",IF($Z$7:$Z$69&lt;&gt;"",ROW($Z$7:$Z$69)-MIN(ROW($Z$7:$Z$69))+1,""),""),ROW()-ROW(A$72)+1))),),"")</f>
        <v>0</v>
      </c>
      <c r="AE76">
        <f t="array" ref="AE76">IFERROR(CONCATENATE((INDEX($AH$7:$AH$69,SMALL(IF($AH$7:$AH$69&lt;&gt;"",IF($AE$7:$AE$69&lt;&gt;"",ROW($AE$7:$AE$69)-MIN(ROW($AE$7:$AE$69))+1,""),""),ROW()-ROW(A$72)+1)))," "),"")</f>
        <v>0</v>
      </c>
      <c r="AF76">
        <f t="array" ref="AF76">IFERROR(CONCATENATE(TEXT(INDEX($AE$7:$AE$69,SMALL(IF($AH$7:$AH$69&lt;&gt;"",IF($AE$7:$AE$69&lt;&gt;"",ROW($AE$7:$AE$69)-MIN(ROW($AE$7:$AE$69))+1,""),""),ROW()-ROW(A$72)+1)),"##0")," "),"")</f>
        <v>0</v>
      </c>
      <c r="AG76">
        <f t="array" ref="AG76">IFERROR(CONCATENATE((INDEX($A$7:$A$69,SMALL(IF($AH$7:$AH$69&lt;&gt;"",IF($AE$7:$AE$69&lt;&gt;"",ROW($AE$7:$AE$69)-MIN(ROW($AE$7:$AE$69))+1,""),""),ROW()-ROW(A$72)+1))),),"")</f>
        <v>0</v>
      </c>
      <c r="AJ76">
        <f t="array" ref="AJ76">IFERROR(CONCATENATE((INDEX($AM$7:$AM$69,SMALL(IF($AM$7:$AM$69&lt;&gt;"",IF($AJ$7:$AJ$69&lt;&gt;"",ROW($AJ$7:$AJ$69)-MIN(ROW($AJ$7:$AJ$69))+1,""),""),ROW()-ROW(A$72)+1)))," "),"")</f>
        <v>0</v>
      </c>
      <c r="AK76">
        <f t="array" ref="AK76">IFERROR(CONCATENATE(TEXT(INDEX($AJ$7:$AJ$69,SMALL(IF($AM$7:$AM$69&lt;&gt;"",IF($AJ$7:$AJ$69&lt;&gt;"",ROW($AJ$7:$AJ$69)-MIN(ROW($AJ$7:$AJ$69))+1,""),""),ROW()-ROW(A$72)+1)),"##0")," "),"")</f>
        <v>0</v>
      </c>
      <c r="AL76">
        <f t="array" ref="AL76">IFERROR(CONCATENATE((INDEX($A$7:$A$69,SMALL(IF($AM$7:$AM$69&lt;&gt;"",IF($AJ$7:$AJ$69&lt;&gt;"",ROW($AJ$7:$AJ$69)-MIN(ROW($AJ$7:$AJ$69))+1,""),""),ROW()-ROW(A$72)+1))),),"")</f>
        <v>0</v>
      </c>
    </row>
    <row r="77" spans="1:38">
      <c r="K77">
        <f t="array" ref="K77">IFERROR(CONCATENATE(TEXT(INDEX($K$7:$K$69,SMALL(IF($N$7:$N$69&lt;&gt;"",IF($K$7:$K$69&lt;&gt;"",ROW($K$7:$K$69)-MIN(ROW($K$7:$K$69))+1,""),""),ROW()-ROW(A$72)+1)),"##0"),","),"")</f>
        <v>0</v>
      </c>
      <c r="L77">
        <f t="array" ref="L77">IFERROR(CONCATENATE((INDEX($N$7:$N$69,SMALL(IF($N$7:$N$69&lt;&gt;"",IF($K$7:$K$69&lt;&gt;"",ROW($K$7:$K$69)-MIN(ROW($K$7:$K$69))+1,""),""),ROW()-ROW(A$72)+1))),","),"")</f>
        <v>0</v>
      </c>
      <c r="M77">
        <f t="array" ref="M77">IFERROR(CONCATENATE((INDEX($A$7:$A$69,SMALL(IF($N$7:$N$69&lt;&gt;"",IF($K$7:$K$69&lt;&gt;"",ROW($K$7:$K$69)-MIN(ROW($K$7:$K$69))+1,""),""),ROW()-ROW(A$72)+1))),),"")</f>
        <v>0</v>
      </c>
      <c r="P77">
        <f t="array" ref="P77">IFERROR(CONCATENATE((INDEX($S$7:$S$69,SMALL(IF($S$7:$S$69&lt;&gt;"",IF($P$7:$P$69&lt;&gt;"",ROW($P$7:$P$69)-MIN(ROW($P$7:$P$69))+1,""),""),ROW()-ROW(A$72)+1)))," "),"")</f>
        <v>0</v>
      </c>
      <c r="Q77">
        <f t="array" ref="Q77">IFERROR(CONCATENATE(TEXT(INDEX($P$7:$P$69,SMALL(IF($S$7:$S$69&lt;&gt;"",IF($P$7:$P$69&lt;&gt;"",ROW($P$7:$P$69)-MIN(ROW($P$7:$P$69))+1,""),""),ROW()-ROW(A$72)+1)),"##0")," "),"")</f>
        <v>0</v>
      </c>
      <c r="R77">
        <f t="array" ref="R77">IFERROR(CONCATENATE((INDEX($A$7:$A$69,SMALL(IF($S$7:$S$69&lt;&gt;"",IF($P$7:$P$69&lt;&gt;"",ROW($P$7:$P$69)-MIN(ROW($P$7:$P$69))+1,""),""),ROW()-ROW(A$72)+1))),),"")</f>
        <v>0</v>
      </c>
      <c r="U77">
        <f t="array" ref="U77">IFERROR(CONCATENATE((INDEX($X$7:$X$69,SMALL(IF($X$7:$X$69&lt;&gt;"",IF($U$7:$U$69&lt;&gt;"",ROW($U$7:$U$69)-MIN(ROW($U$7:$U$69))+1,""),""),ROW()-ROW(A$72)+1)))," "),"")</f>
        <v>0</v>
      </c>
      <c r="V77">
        <f t="array" ref="V77">IFERROR(CONCATENATE(TEXT(INDEX($U$7:$U$69,SMALL(IF($X$7:$X$69&lt;&gt;"",IF($U$7:$U$69&lt;&gt;"",ROW($U$7:$U$69)-MIN(ROW($U$7:$U$69))+1,""),""),ROW()-ROW(A$72)+1)),"##0")," "),"")</f>
        <v>0</v>
      </c>
      <c r="W77">
        <f t="array" ref="W77">IFERROR(CONCATENATE((INDEX($A$7:$A$69,SMALL(IF($X$7:$X$69&lt;&gt;"",IF($U$7:$U$69&lt;&gt;"",ROW($U$7:$U$69)-MIN(ROW($U$7:$U$69))+1,""),""),ROW()-ROW(A$72)+1))),),"")</f>
        <v>0</v>
      </c>
      <c r="Z77">
        <f t="array" ref="Z77">IFERROR(CONCATENATE((INDEX($AC$7:$AC$69,SMALL(IF($AC$7:$AC$69&lt;&gt;"",IF($Z$7:$Z$69&lt;&gt;"",ROW($Z$7:$Z$69)-MIN(ROW($Z$7:$Z$69))+1,""),""),ROW()-ROW(A$72)+1))),","),"")</f>
        <v>0</v>
      </c>
      <c r="AA77">
        <f t="array" ref="AA77">IFERROR(CONCATENATE(TEXT(INDEX($Z$7:$Z$69,SMALL(IF($AC$7:$AC$69&lt;&gt;"",IF($Z$7:$Z$69&lt;&gt;"",ROW($Z$7:$Z$69)-MIN(ROW($Z$7:$Z$69))+1,""),""),ROW()-ROW(A$72)+1)),"##0"),","),"")</f>
        <v>0</v>
      </c>
      <c r="AB77">
        <f t="array" ref="AB77">IFERROR(CONCATENATE((INDEX($A$7:$A$69,SMALL(IF($AC$7:$AC$69&lt;&gt;"",IF($Z$7:$Z$69&lt;&gt;"",ROW($Z$7:$Z$69)-MIN(ROW($Z$7:$Z$69))+1,""),""),ROW()-ROW(A$72)+1))),),"")</f>
        <v>0</v>
      </c>
      <c r="AE77">
        <f t="array" ref="AE77">IFERROR(CONCATENATE((INDEX($AH$7:$AH$69,SMALL(IF($AH$7:$AH$69&lt;&gt;"",IF($AE$7:$AE$69&lt;&gt;"",ROW($AE$7:$AE$69)-MIN(ROW($AE$7:$AE$69))+1,""),""),ROW()-ROW(A$72)+1)))," "),"")</f>
        <v>0</v>
      </c>
      <c r="AF77">
        <f t="array" ref="AF77">IFERROR(CONCATENATE(TEXT(INDEX($AE$7:$AE$69,SMALL(IF($AH$7:$AH$69&lt;&gt;"",IF($AE$7:$AE$69&lt;&gt;"",ROW($AE$7:$AE$69)-MIN(ROW($AE$7:$AE$69))+1,""),""),ROW()-ROW(A$72)+1)),"##0")," "),"")</f>
        <v>0</v>
      </c>
      <c r="AG77">
        <f t="array" ref="AG77">IFERROR(CONCATENATE((INDEX($A$7:$A$69,SMALL(IF($AH$7:$AH$69&lt;&gt;"",IF($AE$7:$AE$69&lt;&gt;"",ROW($AE$7:$AE$69)-MIN(ROW($AE$7:$AE$69))+1,""),""),ROW()-ROW(A$72)+1))),),"")</f>
        <v>0</v>
      </c>
      <c r="AJ77">
        <f t="array" ref="AJ77">IFERROR(CONCATENATE((INDEX($AM$7:$AM$69,SMALL(IF($AM$7:$AM$69&lt;&gt;"",IF($AJ$7:$AJ$69&lt;&gt;"",ROW($AJ$7:$AJ$69)-MIN(ROW($AJ$7:$AJ$69))+1,""),""),ROW()-ROW(A$72)+1)))," "),"")</f>
        <v>0</v>
      </c>
      <c r="AK77">
        <f t="array" ref="AK77">IFERROR(CONCATENATE(TEXT(INDEX($AJ$7:$AJ$69,SMALL(IF($AM$7:$AM$69&lt;&gt;"",IF($AJ$7:$AJ$69&lt;&gt;"",ROW($AJ$7:$AJ$69)-MIN(ROW($AJ$7:$AJ$69))+1,""),""),ROW()-ROW(A$72)+1)),"##0")," "),"")</f>
        <v>0</v>
      </c>
      <c r="AL77">
        <f t="array" ref="AL77">IFERROR(CONCATENATE((INDEX($A$7:$A$69,SMALL(IF($AM$7:$AM$69&lt;&gt;"",IF($AJ$7:$AJ$69&lt;&gt;"",ROW($AJ$7:$AJ$69)-MIN(ROW($AJ$7:$AJ$69))+1,""),""),ROW()-ROW(A$72)+1))),),"")</f>
        <v>0</v>
      </c>
    </row>
    <row r="78" spans="1:38">
      <c r="K78">
        <f t="array" ref="K78">IFERROR(CONCATENATE(TEXT(INDEX($K$7:$K$69,SMALL(IF($N$7:$N$69&lt;&gt;"",IF($K$7:$K$69&lt;&gt;"",ROW($K$7:$K$69)-MIN(ROW($K$7:$K$69))+1,""),""),ROW()-ROW(A$72)+1)),"##0"),","),"")</f>
        <v>0</v>
      </c>
      <c r="L78">
        <f t="array" ref="L78">IFERROR(CONCATENATE((INDEX($N$7:$N$69,SMALL(IF($N$7:$N$69&lt;&gt;"",IF($K$7:$K$69&lt;&gt;"",ROW($K$7:$K$69)-MIN(ROW($K$7:$K$69))+1,""),""),ROW()-ROW(A$72)+1))),","),"")</f>
        <v>0</v>
      </c>
      <c r="M78">
        <f t="array" ref="M78">IFERROR(CONCATENATE((INDEX($A$7:$A$69,SMALL(IF($N$7:$N$69&lt;&gt;"",IF($K$7:$K$69&lt;&gt;"",ROW($K$7:$K$69)-MIN(ROW($K$7:$K$69))+1,""),""),ROW()-ROW(A$72)+1))),),"")</f>
        <v>0</v>
      </c>
      <c r="P78">
        <f t="array" ref="P78">IFERROR(CONCATENATE((INDEX($S$7:$S$69,SMALL(IF($S$7:$S$69&lt;&gt;"",IF($P$7:$P$69&lt;&gt;"",ROW($P$7:$P$69)-MIN(ROW($P$7:$P$69))+1,""),""),ROW()-ROW(A$72)+1)))," "),"")</f>
        <v>0</v>
      </c>
      <c r="Q78">
        <f t="array" ref="Q78">IFERROR(CONCATENATE(TEXT(INDEX($P$7:$P$69,SMALL(IF($S$7:$S$69&lt;&gt;"",IF($P$7:$P$69&lt;&gt;"",ROW($P$7:$P$69)-MIN(ROW($P$7:$P$69))+1,""),""),ROW()-ROW(A$72)+1)),"##0")," "),"")</f>
        <v>0</v>
      </c>
      <c r="R78">
        <f t="array" ref="R78">IFERROR(CONCATENATE((INDEX($A$7:$A$69,SMALL(IF($S$7:$S$69&lt;&gt;"",IF($P$7:$P$69&lt;&gt;"",ROW($P$7:$P$69)-MIN(ROW($P$7:$P$69))+1,""),""),ROW()-ROW(A$72)+1))),),"")</f>
        <v>0</v>
      </c>
      <c r="U78">
        <f t="array" ref="U78">IFERROR(CONCATENATE((INDEX($X$7:$X$69,SMALL(IF($X$7:$X$69&lt;&gt;"",IF($U$7:$U$69&lt;&gt;"",ROW($U$7:$U$69)-MIN(ROW($U$7:$U$69))+1,""),""),ROW()-ROW(A$72)+1)))," "),"")</f>
        <v>0</v>
      </c>
      <c r="V78">
        <f t="array" ref="V78">IFERROR(CONCATENATE(TEXT(INDEX($U$7:$U$69,SMALL(IF($X$7:$X$69&lt;&gt;"",IF($U$7:$U$69&lt;&gt;"",ROW($U$7:$U$69)-MIN(ROW($U$7:$U$69))+1,""),""),ROW()-ROW(A$72)+1)),"##0")," "),"")</f>
        <v>0</v>
      </c>
      <c r="W78">
        <f t="array" ref="W78">IFERROR(CONCATENATE((INDEX($A$7:$A$69,SMALL(IF($X$7:$X$69&lt;&gt;"",IF($U$7:$U$69&lt;&gt;"",ROW($U$7:$U$69)-MIN(ROW($U$7:$U$69))+1,""),""),ROW()-ROW(A$72)+1))),),"")</f>
        <v>0</v>
      </c>
      <c r="Z78">
        <f t="array" ref="Z78">IFERROR(CONCATENATE((INDEX($AC$7:$AC$69,SMALL(IF($AC$7:$AC$69&lt;&gt;"",IF($Z$7:$Z$69&lt;&gt;"",ROW($Z$7:$Z$69)-MIN(ROW($Z$7:$Z$69))+1,""),""),ROW()-ROW(A$72)+1))),","),"")</f>
        <v>0</v>
      </c>
      <c r="AA78">
        <f t="array" ref="AA78">IFERROR(CONCATENATE(TEXT(INDEX($Z$7:$Z$69,SMALL(IF($AC$7:$AC$69&lt;&gt;"",IF($Z$7:$Z$69&lt;&gt;"",ROW($Z$7:$Z$69)-MIN(ROW($Z$7:$Z$69))+1,""),""),ROW()-ROW(A$72)+1)),"##0"),","),"")</f>
        <v>0</v>
      </c>
      <c r="AB78">
        <f t="array" ref="AB78">IFERROR(CONCATENATE((INDEX($A$7:$A$69,SMALL(IF($AC$7:$AC$69&lt;&gt;"",IF($Z$7:$Z$69&lt;&gt;"",ROW($Z$7:$Z$69)-MIN(ROW($Z$7:$Z$69))+1,""),""),ROW()-ROW(A$72)+1))),),"")</f>
        <v>0</v>
      </c>
      <c r="AE78">
        <f t="array" ref="AE78">IFERROR(CONCATENATE((INDEX($AH$7:$AH$69,SMALL(IF($AH$7:$AH$69&lt;&gt;"",IF($AE$7:$AE$69&lt;&gt;"",ROW($AE$7:$AE$69)-MIN(ROW($AE$7:$AE$69))+1,""),""),ROW()-ROW(A$72)+1)))," "),"")</f>
        <v>0</v>
      </c>
      <c r="AF78">
        <f t="array" ref="AF78">IFERROR(CONCATENATE(TEXT(INDEX($AE$7:$AE$69,SMALL(IF($AH$7:$AH$69&lt;&gt;"",IF($AE$7:$AE$69&lt;&gt;"",ROW($AE$7:$AE$69)-MIN(ROW($AE$7:$AE$69))+1,""),""),ROW()-ROW(A$72)+1)),"##0")," "),"")</f>
        <v>0</v>
      </c>
      <c r="AG78">
        <f t="array" ref="AG78">IFERROR(CONCATENATE((INDEX($A$7:$A$69,SMALL(IF($AH$7:$AH$69&lt;&gt;"",IF($AE$7:$AE$69&lt;&gt;"",ROW($AE$7:$AE$69)-MIN(ROW($AE$7:$AE$69))+1,""),""),ROW()-ROW(A$72)+1))),),"")</f>
        <v>0</v>
      </c>
      <c r="AJ78">
        <f t="array" ref="AJ78">IFERROR(CONCATENATE((INDEX($AM$7:$AM$69,SMALL(IF($AM$7:$AM$69&lt;&gt;"",IF($AJ$7:$AJ$69&lt;&gt;"",ROW($AJ$7:$AJ$69)-MIN(ROW($AJ$7:$AJ$69))+1,""),""),ROW()-ROW(A$72)+1)))," "),"")</f>
        <v>0</v>
      </c>
      <c r="AK78">
        <f t="array" ref="AK78">IFERROR(CONCATENATE(TEXT(INDEX($AJ$7:$AJ$69,SMALL(IF($AM$7:$AM$69&lt;&gt;"",IF($AJ$7:$AJ$69&lt;&gt;"",ROW($AJ$7:$AJ$69)-MIN(ROW($AJ$7:$AJ$69))+1,""),""),ROW()-ROW(A$72)+1)),"##0")," "),"")</f>
        <v>0</v>
      </c>
      <c r="AL78">
        <f t="array" ref="AL78">IFERROR(CONCATENATE((INDEX($A$7:$A$69,SMALL(IF($AM$7:$AM$69&lt;&gt;"",IF($AJ$7:$AJ$69&lt;&gt;"",ROW($AJ$7:$AJ$69)-MIN(ROW($AJ$7:$AJ$69))+1,""),""),ROW()-ROW(A$72)+1))),),"")</f>
        <v>0</v>
      </c>
    </row>
    <row r="79" spans="1:38">
      <c r="K79">
        <f t="array" ref="K79">IFERROR(CONCATENATE(TEXT(INDEX($K$7:$K$69,SMALL(IF($N$7:$N$69&lt;&gt;"",IF($K$7:$K$69&lt;&gt;"",ROW($K$7:$K$69)-MIN(ROW($K$7:$K$69))+1,""),""),ROW()-ROW(A$72)+1)),"##0"),","),"")</f>
        <v>0</v>
      </c>
      <c r="L79">
        <f t="array" ref="L79">IFERROR(CONCATENATE((INDEX($N$7:$N$69,SMALL(IF($N$7:$N$69&lt;&gt;"",IF($K$7:$K$69&lt;&gt;"",ROW($K$7:$K$69)-MIN(ROW($K$7:$K$69))+1,""),""),ROW()-ROW(A$72)+1))),","),"")</f>
        <v>0</v>
      </c>
      <c r="M79">
        <f t="array" ref="M79">IFERROR(CONCATENATE((INDEX($A$7:$A$69,SMALL(IF($N$7:$N$69&lt;&gt;"",IF($K$7:$K$69&lt;&gt;"",ROW($K$7:$K$69)-MIN(ROW($K$7:$K$69))+1,""),""),ROW()-ROW(A$72)+1))),),"")</f>
        <v>0</v>
      </c>
      <c r="P79">
        <f t="array" ref="P79">IFERROR(CONCATENATE((INDEX($S$7:$S$69,SMALL(IF($S$7:$S$69&lt;&gt;"",IF($P$7:$P$69&lt;&gt;"",ROW($P$7:$P$69)-MIN(ROW($P$7:$P$69))+1,""),""),ROW()-ROW(A$72)+1)))," "),"")</f>
        <v>0</v>
      </c>
      <c r="Q79">
        <f t="array" ref="Q79">IFERROR(CONCATENATE(TEXT(INDEX($P$7:$P$69,SMALL(IF($S$7:$S$69&lt;&gt;"",IF($P$7:$P$69&lt;&gt;"",ROW($P$7:$P$69)-MIN(ROW($P$7:$P$69))+1,""),""),ROW()-ROW(A$72)+1)),"##0")," "),"")</f>
        <v>0</v>
      </c>
      <c r="R79">
        <f t="array" ref="R79">IFERROR(CONCATENATE((INDEX($A$7:$A$69,SMALL(IF($S$7:$S$69&lt;&gt;"",IF($P$7:$P$69&lt;&gt;"",ROW($P$7:$P$69)-MIN(ROW($P$7:$P$69))+1,""),""),ROW()-ROW(A$72)+1))),),"")</f>
        <v>0</v>
      </c>
      <c r="U79">
        <f t="array" ref="U79">IFERROR(CONCATENATE((INDEX($X$7:$X$69,SMALL(IF($X$7:$X$69&lt;&gt;"",IF($U$7:$U$69&lt;&gt;"",ROW($U$7:$U$69)-MIN(ROW($U$7:$U$69))+1,""),""),ROW()-ROW(A$72)+1)))," "),"")</f>
        <v>0</v>
      </c>
      <c r="V79">
        <f t="array" ref="V79">IFERROR(CONCATENATE(TEXT(INDEX($U$7:$U$69,SMALL(IF($X$7:$X$69&lt;&gt;"",IF($U$7:$U$69&lt;&gt;"",ROW($U$7:$U$69)-MIN(ROW($U$7:$U$69))+1,""),""),ROW()-ROW(A$72)+1)),"##0")," "),"")</f>
        <v>0</v>
      </c>
      <c r="W79">
        <f t="array" ref="W79">IFERROR(CONCATENATE((INDEX($A$7:$A$69,SMALL(IF($X$7:$X$69&lt;&gt;"",IF($U$7:$U$69&lt;&gt;"",ROW($U$7:$U$69)-MIN(ROW($U$7:$U$69))+1,""),""),ROW()-ROW(A$72)+1))),),"")</f>
        <v>0</v>
      </c>
      <c r="Z79">
        <f t="array" ref="Z79">IFERROR(CONCATENATE((INDEX($AC$7:$AC$69,SMALL(IF($AC$7:$AC$69&lt;&gt;"",IF($Z$7:$Z$69&lt;&gt;"",ROW($Z$7:$Z$69)-MIN(ROW($Z$7:$Z$69))+1,""),""),ROW()-ROW(A$72)+1))),","),"")</f>
        <v>0</v>
      </c>
      <c r="AA79">
        <f t="array" ref="AA79">IFERROR(CONCATENATE(TEXT(INDEX($Z$7:$Z$69,SMALL(IF($AC$7:$AC$69&lt;&gt;"",IF($Z$7:$Z$69&lt;&gt;"",ROW($Z$7:$Z$69)-MIN(ROW($Z$7:$Z$69))+1,""),""),ROW()-ROW(A$72)+1)),"##0"),","),"")</f>
        <v>0</v>
      </c>
      <c r="AB79">
        <f t="array" ref="AB79">IFERROR(CONCATENATE((INDEX($A$7:$A$69,SMALL(IF($AC$7:$AC$69&lt;&gt;"",IF($Z$7:$Z$69&lt;&gt;"",ROW($Z$7:$Z$69)-MIN(ROW($Z$7:$Z$69))+1,""),""),ROW()-ROW(A$72)+1))),),"")</f>
        <v>0</v>
      </c>
      <c r="AE79">
        <f t="array" ref="AE79">IFERROR(CONCATENATE((INDEX($AH$7:$AH$69,SMALL(IF($AH$7:$AH$69&lt;&gt;"",IF($AE$7:$AE$69&lt;&gt;"",ROW($AE$7:$AE$69)-MIN(ROW($AE$7:$AE$69))+1,""),""),ROW()-ROW(A$72)+1)))," "),"")</f>
        <v>0</v>
      </c>
      <c r="AF79">
        <f t="array" ref="AF79">IFERROR(CONCATENATE(TEXT(INDEX($AE$7:$AE$69,SMALL(IF($AH$7:$AH$69&lt;&gt;"",IF($AE$7:$AE$69&lt;&gt;"",ROW($AE$7:$AE$69)-MIN(ROW($AE$7:$AE$69))+1,""),""),ROW()-ROW(A$72)+1)),"##0")," "),"")</f>
        <v>0</v>
      </c>
      <c r="AG79">
        <f t="array" ref="AG79">IFERROR(CONCATENATE((INDEX($A$7:$A$69,SMALL(IF($AH$7:$AH$69&lt;&gt;"",IF($AE$7:$AE$69&lt;&gt;"",ROW($AE$7:$AE$69)-MIN(ROW($AE$7:$AE$69))+1,""),""),ROW()-ROW(A$72)+1))),),"")</f>
        <v>0</v>
      </c>
      <c r="AJ79">
        <f t="array" ref="AJ79">IFERROR(CONCATENATE((INDEX($AM$7:$AM$69,SMALL(IF($AM$7:$AM$69&lt;&gt;"",IF($AJ$7:$AJ$69&lt;&gt;"",ROW($AJ$7:$AJ$69)-MIN(ROW($AJ$7:$AJ$69))+1,""),""),ROW()-ROW(A$72)+1)))," "),"")</f>
        <v>0</v>
      </c>
      <c r="AK79">
        <f t="array" ref="AK79">IFERROR(CONCATENATE(TEXT(INDEX($AJ$7:$AJ$69,SMALL(IF($AM$7:$AM$69&lt;&gt;"",IF($AJ$7:$AJ$69&lt;&gt;"",ROW($AJ$7:$AJ$69)-MIN(ROW($AJ$7:$AJ$69))+1,""),""),ROW()-ROW(A$72)+1)),"##0")," "),"")</f>
        <v>0</v>
      </c>
      <c r="AL79">
        <f t="array" ref="AL79">IFERROR(CONCATENATE((INDEX($A$7:$A$69,SMALL(IF($AM$7:$AM$69&lt;&gt;"",IF($AJ$7:$AJ$69&lt;&gt;"",ROW($AJ$7:$AJ$69)-MIN(ROW($AJ$7:$AJ$69))+1,""),""),ROW()-ROW(A$72)+1))),),"")</f>
        <v>0</v>
      </c>
    </row>
    <row r="80" spans="1:38">
      <c r="K80">
        <f t="array" ref="K80">IFERROR(CONCATENATE(TEXT(INDEX($K$7:$K$69,SMALL(IF($N$7:$N$69&lt;&gt;"",IF($K$7:$K$69&lt;&gt;"",ROW($K$7:$K$69)-MIN(ROW($K$7:$K$69))+1,""),""),ROW()-ROW(A$72)+1)),"##0"),","),"")</f>
        <v>0</v>
      </c>
      <c r="L80">
        <f t="array" ref="L80">IFERROR(CONCATENATE((INDEX($N$7:$N$69,SMALL(IF($N$7:$N$69&lt;&gt;"",IF($K$7:$K$69&lt;&gt;"",ROW($K$7:$K$69)-MIN(ROW($K$7:$K$69))+1,""),""),ROW()-ROW(A$72)+1))),","),"")</f>
        <v>0</v>
      </c>
      <c r="M80">
        <f t="array" ref="M80">IFERROR(CONCATENATE((INDEX($A$7:$A$69,SMALL(IF($N$7:$N$69&lt;&gt;"",IF($K$7:$K$69&lt;&gt;"",ROW($K$7:$K$69)-MIN(ROW($K$7:$K$69))+1,""),""),ROW()-ROW(A$72)+1))),),"")</f>
        <v>0</v>
      </c>
      <c r="P80">
        <f t="array" ref="P80">IFERROR(CONCATENATE((INDEX($S$7:$S$69,SMALL(IF($S$7:$S$69&lt;&gt;"",IF($P$7:$P$69&lt;&gt;"",ROW($P$7:$P$69)-MIN(ROW($P$7:$P$69))+1,""),""),ROW()-ROW(A$72)+1)))," "),"")</f>
        <v>0</v>
      </c>
      <c r="Q80">
        <f t="array" ref="Q80">IFERROR(CONCATENATE(TEXT(INDEX($P$7:$P$69,SMALL(IF($S$7:$S$69&lt;&gt;"",IF($P$7:$P$69&lt;&gt;"",ROW($P$7:$P$69)-MIN(ROW($P$7:$P$69))+1,""),""),ROW()-ROW(A$72)+1)),"##0")," "),"")</f>
        <v>0</v>
      </c>
      <c r="R80">
        <f t="array" ref="R80">IFERROR(CONCATENATE((INDEX($A$7:$A$69,SMALL(IF($S$7:$S$69&lt;&gt;"",IF($P$7:$P$69&lt;&gt;"",ROW($P$7:$P$69)-MIN(ROW($P$7:$P$69))+1,""),""),ROW()-ROW(A$72)+1))),),"")</f>
        <v>0</v>
      </c>
      <c r="U80">
        <f t="array" ref="U80">IFERROR(CONCATENATE((INDEX($X$7:$X$69,SMALL(IF($X$7:$X$69&lt;&gt;"",IF($U$7:$U$69&lt;&gt;"",ROW($U$7:$U$69)-MIN(ROW($U$7:$U$69))+1,""),""),ROW()-ROW(A$72)+1)))," "),"")</f>
        <v>0</v>
      </c>
      <c r="V80">
        <f t="array" ref="V80">IFERROR(CONCATENATE(TEXT(INDEX($U$7:$U$69,SMALL(IF($X$7:$X$69&lt;&gt;"",IF($U$7:$U$69&lt;&gt;"",ROW($U$7:$U$69)-MIN(ROW($U$7:$U$69))+1,""),""),ROW()-ROW(A$72)+1)),"##0")," "),"")</f>
        <v>0</v>
      </c>
      <c r="W80">
        <f t="array" ref="W80">IFERROR(CONCATENATE((INDEX($A$7:$A$69,SMALL(IF($X$7:$X$69&lt;&gt;"",IF($U$7:$U$69&lt;&gt;"",ROW($U$7:$U$69)-MIN(ROW($U$7:$U$69))+1,""),""),ROW()-ROW(A$72)+1))),),"")</f>
        <v>0</v>
      </c>
      <c r="Z80">
        <f t="array" ref="Z80">IFERROR(CONCATENATE((INDEX($AC$7:$AC$69,SMALL(IF($AC$7:$AC$69&lt;&gt;"",IF($Z$7:$Z$69&lt;&gt;"",ROW($Z$7:$Z$69)-MIN(ROW($Z$7:$Z$69))+1,""),""),ROW()-ROW(A$72)+1))),","),"")</f>
        <v>0</v>
      </c>
      <c r="AA80">
        <f t="array" ref="AA80">IFERROR(CONCATENATE(TEXT(INDEX($Z$7:$Z$69,SMALL(IF($AC$7:$AC$69&lt;&gt;"",IF($Z$7:$Z$69&lt;&gt;"",ROW($Z$7:$Z$69)-MIN(ROW($Z$7:$Z$69))+1,""),""),ROW()-ROW(A$72)+1)),"##0"),","),"")</f>
        <v>0</v>
      </c>
      <c r="AB80">
        <f t="array" ref="AB80">IFERROR(CONCATENATE((INDEX($A$7:$A$69,SMALL(IF($AC$7:$AC$69&lt;&gt;"",IF($Z$7:$Z$69&lt;&gt;"",ROW($Z$7:$Z$69)-MIN(ROW($Z$7:$Z$69))+1,""),""),ROW()-ROW(A$72)+1))),),"")</f>
        <v>0</v>
      </c>
      <c r="AE80">
        <f t="array" ref="AE80">IFERROR(CONCATENATE((INDEX($AH$7:$AH$69,SMALL(IF($AH$7:$AH$69&lt;&gt;"",IF($AE$7:$AE$69&lt;&gt;"",ROW($AE$7:$AE$69)-MIN(ROW($AE$7:$AE$69))+1,""),""),ROW()-ROW(A$72)+1)))," "),"")</f>
        <v>0</v>
      </c>
      <c r="AF80">
        <f t="array" ref="AF80">IFERROR(CONCATENATE(TEXT(INDEX($AE$7:$AE$69,SMALL(IF($AH$7:$AH$69&lt;&gt;"",IF($AE$7:$AE$69&lt;&gt;"",ROW($AE$7:$AE$69)-MIN(ROW($AE$7:$AE$69))+1,""),""),ROW()-ROW(A$72)+1)),"##0")," "),"")</f>
        <v>0</v>
      </c>
      <c r="AG80">
        <f t="array" ref="AG80">IFERROR(CONCATENATE((INDEX($A$7:$A$69,SMALL(IF($AH$7:$AH$69&lt;&gt;"",IF($AE$7:$AE$69&lt;&gt;"",ROW($AE$7:$AE$69)-MIN(ROW($AE$7:$AE$69))+1,""),""),ROW()-ROW(A$72)+1))),),"")</f>
        <v>0</v>
      </c>
      <c r="AJ80">
        <f t="array" ref="AJ80">IFERROR(CONCATENATE((INDEX($AM$7:$AM$69,SMALL(IF($AM$7:$AM$69&lt;&gt;"",IF($AJ$7:$AJ$69&lt;&gt;"",ROW($AJ$7:$AJ$69)-MIN(ROW($AJ$7:$AJ$69))+1,""),""),ROW()-ROW(A$72)+1)))," "),"")</f>
        <v>0</v>
      </c>
      <c r="AK80">
        <f t="array" ref="AK80">IFERROR(CONCATENATE(TEXT(INDEX($AJ$7:$AJ$69,SMALL(IF($AM$7:$AM$69&lt;&gt;"",IF($AJ$7:$AJ$69&lt;&gt;"",ROW($AJ$7:$AJ$69)-MIN(ROW($AJ$7:$AJ$69))+1,""),""),ROW()-ROW(A$72)+1)),"##0")," "),"")</f>
        <v>0</v>
      </c>
      <c r="AL80">
        <f t="array" ref="AL80">IFERROR(CONCATENATE((INDEX($A$7:$A$69,SMALL(IF($AM$7:$AM$69&lt;&gt;"",IF($AJ$7:$AJ$69&lt;&gt;"",ROW($AJ$7:$AJ$69)-MIN(ROW($AJ$7:$AJ$69))+1,""),""),ROW()-ROW(A$72)+1))),),"")</f>
        <v>0</v>
      </c>
    </row>
    <row r="81" spans="11:38">
      <c r="K81">
        <f t="array" ref="K81">IFERROR(CONCATENATE(TEXT(INDEX($K$7:$K$69,SMALL(IF($N$7:$N$69&lt;&gt;"",IF($K$7:$K$69&lt;&gt;"",ROW($K$7:$K$69)-MIN(ROW($K$7:$K$69))+1,""),""),ROW()-ROW(A$72)+1)),"##0"),","),"")</f>
        <v>0</v>
      </c>
      <c r="L81">
        <f t="array" ref="L81">IFERROR(CONCATENATE((INDEX($N$7:$N$69,SMALL(IF($N$7:$N$69&lt;&gt;"",IF($K$7:$K$69&lt;&gt;"",ROW($K$7:$K$69)-MIN(ROW($K$7:$K$69))+1,""),""),ROW()-ROW(A$72)+1))),","),"")</f>
        <v>0</v>
      </c>
      <c r="M81">
        <f t="array" ref="M81">IFERROR(CONCATENATE((INDEX($A$7:$A$69,SMALL(IF($N$7:$N$69&lt;&gt;"",IF($K$7:$K$69&lt;&gt;"",ROW($K$7:$K$69)-MIN(ROW($K$7:$K$69))+1,""),""),ROW()-ROW(A$72)+1))),),"")</f>
        <v>0</v>
      </c>
      <c r="P81">
        <f t="array" ref="P81">IFERROR(CONCATENATE((INDEX($S$7:$S$69,SMALL(IF($S$7:$S$69&lt;&gt;"",IF($P$7:$P$69&lt;&gt;"",ROW($P$7:$P$69)-MIN(ROW($P$7:$P$69))+1,""),""),ROW()-ROW(A$72)+1)))," "),"")</f>
        <v>0</v>
      </c>
      <c r="Q81">
        <f t="array" ref="Q81">IFERROR(CONCATENATE(TEXT(INDEX($P$7:$P$69,SMALL(IF($S$7:$S$69&lt;&gt;"",IF($P$7:$P$69&lt;&gt;"",ROW($P$7:$P$69)-MIN(ROW($P$7:$P$69))+1,""),""),ROW()-ROW(A$72)+1)),"##0")," "),"")</f>
        <v>0</v>
      </c>
      <c r="R81">
        <f t="array" ref="R81">IFERROR(CONCATENATE((INDEX($A$7:$A$69,SMALL(IF($S$7:$S$69&lt;&gt;"",IF($P$7:$P$69&lt;&gt;"",ROW($P$7:$P$69)-MIN(ROW($P$7:$P$69))+1,""),""),ROW()-ROW(A$72)+1))),),"")</f>
        <v>0</v>
      </c>
      <c r="U81">
        <f t="array" ref="U81">IFERROR(CONCATENATE((INDEX($X$7:$X$69,SMALL(IF($X$7:$X$69&lt;&gt;"",IF($U$7:$U$69&lt;&gt;"",ROW($U$7:$U$69)-MIN(ROW($U$7:$U$69))+1,""),""),ROW()-ROW(A$72)+1)))," "),"")</f>
        <v>0</v>
      </c>
      <c r="V81">
        <f t="array" ref="V81">IFERROR(CONCATENATE(TEXT(INDEX($U$7:$U$69,SMALL(IF($X$7:$X$69&lt;&gt;"",IF($U$7:$U$69&lt;&gt;"",ROW($U$7:$U$69)-MIN(ROW($U$7:$U$69))+1,""),""),ROW()-ROW(A$72)+1)),"##0")," "),"")</f>
        <v>0</v>
      </c>
      <c r="W81">
        <f t="array" ref="W81">IFERROR(CONCATENATE((INDEX($A$7:$A$69,SMALL(IF($X$7:$X$69&lt;&gt;"",IF($U$7:$U$69&lt;&gt;"",ROW($U$7:$U$69)-MIN(ROW($U$7:$U$69))+1,""),""),ROW()-ROW(A$72)+1))),),"")</f>
        <v>0</v>
      </c>
      <c r="Z81">
        <f t="array" ref="Z81">IFERROR(CONCATENATE((INDEX($AC$7:$AC$69,SMALL(IF($AC$7:$AC$69&lt;&gt;"",IF($Z$7:$Z$69&lt;&gt;"",ROW($Z$7:$Z$69)-MIN(ROW($Z$7:$Z$69))+1,""),""),ROW()-ROW(A$72)+1))),","),"")</f>
        <v>0</v>
      </c>
      <c r="AA81">
        <f t="array" ref="AA81">IFERROR(CONCATENATE(TEXT(INDEX($Z$7:$Z$69,SMALL(IF($AC$7:$AC$69&lt;&gt;"",IF($Z$7:$Z$69&lt;&gt;"",ROW($Z$7:$Z$69)-MIN(ROW($Z$7:$Z$69))+1,""),""),ROW()-ROW(A$72)+1)),"##0"),","),"")</f>
        <v>0</v>
      </c>
      <c r="AB81">
        <f t="array" ref="AB81">IFERROR(CONCATENATE((INDEX($A$7:$A$69,SMALL(IF($AC$7:$AC$69&lt;&gt;"",IF($Z$7:$Z$69&lt;&gt;"",ROW($Z$7:$Z$69)-MIN(ROW($Z$7:$Z$69))+1,""),""),ROW()-ROW(A$72)+1))),),"")</f>
        <v>0</v>
      </c>
      <c r="AE81">
        <f t="array" ref="AE81">IFERROR(CONCATENATE((INDEX($AH$7:$AH$69,SMALL(IF($AH$7:$AH$69&lt;&gt;"",IF($AE$7:$AE$69&lt;&gt;"",ROW($AE$7:$AE$69)-MIN(ROW($AE$7:$AE$69))+1,""),""),ROW()-ROW(A$72)+1)))," "),"")</f>
        <v>0</v>
      </c>
      <c r="AF81">
        <f t="array" ref="AF81">IFERROR(CONCATENATE(TEXT(INDEX($AE$7:$AE$69,SMALL(IF($AH$7:$AH$69&lt;&gt;"",IF($AE$7:$AE$69&lt;&gt;"",ROW($AE$7:$AE$69)-MIN(ROW($AE$7:$AE$69))+1,""),""),ROW()-ROW(A$72)+1)),"##0")," "),"")</f>
        <v>0</v>
      </c>
      <c r="AG81">
        <f t="array" ref="AG81">IFERROR(CONCATENATE((INDEX($A$7:$A$69,SMALL(IF($AH$7:$AH$69&lt;&gt;"",IF($AE$7:$AE$69&lt;&gt;"",ROW($AE$7:$AE$69)-MIN(ROW($AE$7:$AE$69))+1,""),""),ROW()-ROW(A$72)+1))),),"")</f>
        <v>0</v>
      </c>
      <c r="AJ81">
        <f t="array" ref="AJ81">IFERROR(CONCATENATE((INDEX($AM$7:$AM$69,SMALL(IF($AM$7:$AM$69&lt;&gt;"",IF($AJ$7:$AJ$69&lt;&gt;"",ROW($AJ$7:$AJ$69)-MIN(ROW($AJ$7:$AJ$69))+1,""),""),ROW()-ROW(A$72)+1)))," "),"")</f>
        <v>0</v>
      </c>
      <c r="AK81">
        <f t="array" ref="AK81">IFERROR(CONCATENATE(TEXT(INDEX($AJ$7:$AJ$69,SMALL(IF($AM$7:$AM$69&lt;&gt;"",IF($AJ$7:$AJ$69&lt;&gt;"",ROW($AJ$7:$AJ$69)-MIN(ROW($AJ$7:$AJ$69))+1,""),""),ROW()-ROW(A$72)+1)),"##0")," "),"")</f>
        <v>0</v>
      </c>
      <c r="AL81">
        <f t="array" ref="AL81">IFERROR(CONCATENATE((INDEX($A$7:$A$69,SMALL(IF($AM$7:$AM$69&lt;&gt;"",IF($AJ$7:$AJ$69&lt;&gt;"",ROW($AJ$7:$AJ$69)-MIN(ROW($AJ$7:$AJ$69))+1,""),""),ROW()-ROW(A$72)+1))),),"")</f>
        <v>0</v>
      </c>
    </row>
    <row r="82" spans="11:38">
      <c r="K82">
        <f t="array" ref="K82">IFERROR(CONCATENATE(TEXT(INDEX($K$7:$K$69,SMALL(IF($N$7:$N$69&lt;&gt;"",IF($K$7:$K$69&lt;&gt;"",ROW($K$7:$K$69)-MIN(ROW($K$7:$K$69))+1,""),""),ROW()-ROW(A$72)+1)),"##0"),","),"")</f>
        <v>0</v>
      </c>
      <c r="L82">
        <f t="array" ref="L82">IFERROR(CONCATENATE((INDEX($N$7:$N$69,SMALL(IF($N$7:$N$69&lt;&gt;"",IF($K$7:$K$69&lt;&gt;"",ROW($K$7:$K$69)-MIN(ROW($K$7:$K$69))+1,""),""),ROW()-ROW(A$72)+1))),","),"")</f>
        <v>0</v>
      </c>
      <c r="M82">
        <f t="array" ref="M82">IFERROR(CONCATENATE((INDEX($A$7:$A$69,SMALL(IF($N$7:$N$69&lt;&gt;"",IF($K$7:$K$69&lt;&gt;"",ROW($K$7:$K$69)-MIN(ROW($K$7:$K$69))+1,""),""),ROW()-ROW(A$72)+1))),),"")</f>
        <v>0</v>
      </c>
      <c r="P82">
        <f t="array" ref="P82">IFERROR(CONCATENATE((INDEX($S$7:$S$69,SMALL(IF($S$7:$S$69&lt;&gt;"",IF($P$7:$P$69&lt;&gt;"",ROW($P$7:$P$69)-MIN(ROW($P$7:$P$69))+1,""),""),ROW()-ROW(A$72)+1)))," "),"")</f>
        <v>0</v>
      </c>
      <c r="Q82">
        <f t="array" ref="Q82">IFERROR(CONCATENATE(TEXT(INDEX($P$7:$P$69,SMALL(IF($S$7:$S$69&lt;&gt;"",IF($P$7:$P$69&lt;&gt;"",ROW($P$7:$P$69)-MIN(ROW($P$7:$P$69))+1,""),""),ROW()-ROW(A$72)+1)),"##0")," "),"")</f>
        <v>0</v>
      </c>
      <c r="R82">
        <f t="array" ref="R82">IFERROR(CONCATENATE((INDEX($A$7:$A$69,SMALL(IF($S$7:$S$69&lt;&gt;"",IF($P$7:$P$69&lt;&gt;"",ROW($P$7:$P$69)-MIN(ROW($P$7:$P$69))+1,""),""),ROW()-ROW(A$72)+1))),),"")</f>
        <v>0</v>
      </c>
      <c r="U82">
        <f t="array" ref="U82">IFERROR(CONCATENATE((INDEX($X$7:$X$69,SMALL(IF($X$7:$X$69&lt;&gt;"",IF($U$7:$U$69&lt;&gt;"",ROW($U$7:$U$69)-MIN(ROW($U$7:$U$69))+1,""),""),ROW()-ROW(A$72)+1)))," "),"")</f>
        <v>0</v>
      </c>
      <c r="V82">
        <f t="array" ref="V82">IFERROR(CONCATENATE(TEXT(INDEX($U$7:$U$69,SMALL(IF($X$7:$X$69&lt;&gt;"",IF($U$7:$U$69&lt;&gt;"",ROW($U$7:$U$69)-MIN(ROW($U$7:$U$69))+1,""),""),ROW()-ROW(A$72)+1)),"##0")," "),"")</f>
        <v>0</v>
      </c>
      <c r="W82">
        <f t="array" ref="W82">IFERROR(CONCATENATE((INDEX($A$7:$A$69,SMALL(IF($X$7:$X$69&lt;&gt;"",IF($U$7:$U$69&lt;&gt;"",ROW($U$7:$U$69)-MIN(ROW($U$7:$U$69))+1,""),""),ROW()-ROW(A$72)+1))),),"")</f>
        <v>0</v>
      </c>
      <c r="Z82">
        <f t="array" ref="Z82">IFERROR(CONCATENATE((INDEX($AC$7:$AC$69,SMALL(IF($AC$7:$AC$69&lt;&gt;"",IF($Z$7:$Z$69&lt;&gt;"",ROW($Z$7:$Z$69)-MIN(ROW($Z$7:$Z$69))+1,""),""),ROW()-ROW(A$72)+1))),","),"")</f>
        <v>0</v>
      </c>
      <c r="AA82">
        <f t="array" ref="AA82">IFERROR(CONCATENATE(TEXT(INDEX($Z$7:$Z$69,SMALL(IF($AC$7:$AC$69&lt;&gt;"",IF($Z$7:$Z$69&lt;&gt;"",ROW($Z$7:$Z$69)-MIN(ROW($Z$7:$Z$69))+1,""),""),ROW()-ROW(A$72)+1)),"##0"),","),"")</f>
        <v>0</v>
      </c>
      <c r="AB82">
        <f t="array" ref="AB82">IFERROR(CONCATENATE((INDEX($A$7:$A$69,SMALL(IF($AC$7:$AC$69&lt;&gt;"",IF($Z$7:$Z$69&lt;&gt;"",ROW($Z$7:$Z$69)-MIN(ROW($Z$7:$Z$69))+1,""),""),ROW()-ROW(A$72)+1))),),"")</f>
        <v>0</v>
      </c>
      <c r="AE82">
        <f t="array" ref="AE82">IFERROR(CONCATENATE((INDEX($AH$7:$AH$69,SMALL(IF($AH$7:$AH$69&lt;&gt;"",IF($AE$7:$AE$69&lt;&gt;"",ROW($AE$7:$AE$69)-MIN(ROW($AE$7:$AE$69))+1,""),""),ROW()-ROW(A$72)+1)))," "),"")</f>
        <v>0</v>
      </c>
      <c r="AF82">
        <f t="array" ref="AF82">IFERROR(CONCATENATE(TEXT(INDEX($AE$7:$AE$69,SMALL(IF($AH$7:$AH$69&lt;&gt;"",IF($AE$7:$AE$69&lt;&gt;"",ROW($AE$7:$AE$69)-MIN(ROW($AE$7:$AE$69))+1,""),""),ROW()-ROW(A$72)+1)),"##0")," "),"")</f>
        <v>0</v>
      </c>
      <c r="AG82">
        <f t="array" ref="AG82">IFERROR(CONCATENATE((INDEX($A$7:$A$69,SMALL(IF($AH$7:$AH$69&lt;&gt;"",IF($AE$7:$AE$69&lt;&gt;"",ROW($AE$7:$AE$69)-MIN(ROW($AE$7:$AE$69))+1,""),""),ROW()-ROW(A$72)+1))),),"")</f>
        <v>0</v>
      </c>
      <c r="AJ82">
        <f t="array" ref="AJ82">IFERROR(CONCATENATE((INDEX($AM$7:$AM$69,SMALL(IF($AM$7:$AM$69&lt;&gt;"",IF($AJ$7:$AJ$69&lt;&gt;"",ROW($AJ$7:$AJ$69)-MIN(ROW($AJ$7:$AJ$69))+1,""),""),ROW()-ROW(A$72)+1)))," "),"")</f>
        <v>0</v>
      </c>
      <c r="AK82">
        <f t="array" ref="AK82">IFERROR(CONCATENATE(TEXT(INDEX($AJ$7:$AJ$69,SMALL(IF($AM$7:$AM$69&lt;&gt;"",IF($AJ$7:$AJ$69&lt;&gt;"",ROW($AJ$7:$AJ$69)-MIN(ROW($AJ$7:$AJ$69))+1,""),""),ROW()-ROW(A$72)+1)),"##0")," "),"")</f>
        <v>0</v>
      </c>
      <c r="AL82">
        <f t="array" ref="AL82">IFERROR(CONCATENATE((INDEX($A$7:$A$69,SMALL(IF($AM$7:$AM$69&lt;&gt;"",IF($AJ$7:$AJ$69&lt;&gt;"",ROW($AJ$7:$AJ$69)-MIN(ROW($AJ$7:$AJ$69))+1,""),""),ROW()-ROW(A$72)+1))),),"")</f>
        <v>0</v>
      </c>
    </row>
    <row r="83" spans="11:38">
      <c r="K83">
        <f t="array" ref="K83">IFERROR(CONCATENATE(TEXT(INDEX($K$7:$K$69,SMALL(IF($N$7:$N$69&lt;&gt;"",IF($K$7:$K$69&lt;&gt;"",ROW($K$7:$K$69)-MIN(ROW($K$7:$K$69))+1,""),""),ROW()-ROW(A$72)+1)),"##0"),","),"")</f>
        <v>0</v>
      </c>
      <c r="L83">
        <f t="array" ref="L83">IFERROR(CONCATENATE((INDEX($N$7:$N$69,SMALL(IF($N$7:$N$69&lt;&gt;"",IF($K$7:$K$69&lt;&gt;"",ROW($K$7:$K$69)-MIN(ROW($K$7:$K$69))+1,""),""),ROW()-ROW(A$72)+1))),","),"")</f>
        <v>0</v>
      </c>
      <c r="M83">
        <f t="array" ref="M83">IFERROR(CONCATENATE((INDEX($A$7:$A$69,SMALL(IF($N$7:$N$69&lt;&gt;"",IF($K$7:$K$69&lt;&gt;"",ROW($K$7:$K$69)-MIN(ROW($K$7:$K$69))+1,""),""),ROW()-ROW(A$72)+1))),),"")</f>
        <v>0</v>
      </c>
      <c r="P83">
        <f t="array" ref="P83">IFERROR(CONCATENATE((INDEX($S$7:$S$69,SMALL(IF($S$7:$S$69&lt;&gt;"",IF($P$7:$P$69&lt;&gt;"",ROW($P$7:$P$69)-MIN(ROW($P$7:$P$69))+1,""),""),ROW()-ROW(A$72)+1)))," "),"")</f>
        <v>0</v>
      </c>
      <c r="Q83">
        <f t="array" ref="Q83">IFERROR(CONCATENATE(TEXT(INDEX($P$7:$P$69,SMALL(IF($S$7:$S$69&lt;&gt;"",IF($P$7:$P$69&lt;&gt;"",ROW($P$7:$P$69)-MIN(ROW($P$7:$P$69))+1,""),""),ROW()-ROW(A$72)+1)),"##0")," "),"")</f>
        <v>0</v>
      </c>
      <c r="R83">
        <f t="array" ref="R83">IFERROR(CONCATENATE((INDEX($A$7:$A$69,SMALL(IF($S$7:$S$69&lt;&gt;"",IF($P$7:$P$69&lt;&gt;"",ROW($P$7:$P$69)-MIN(ROW($P$7:$P$69))+1,""),""),ROW()-ROW(A$72)+1))),),"")</f>
        <v>0</v>
      </c>
      <c r="U83">
        <f t="array" ref="U83">IFERROR(CONCATENATE((INDEX($X$7:$X$69,SMALL(IF($X$7:$X$69&lt;&gt;"",IF($U$7:$U$69&lt;&gt;"",ROW($U$7:$U$69)-MIN(ROW($U$7:$U$69))+1,""),""),ROW()-ROW(A$72)+1)))," "),"")</f>
        <v>0</v>
      </c>
      <c r="V83">
        <f t="array" ref="V83">IFERROR(CONCATENATE(TEXT(INDEX($U$7:$U$69,SMALL(IF($X$7:$X$69&lt;&gt;"",IF($U$7:$U$69&lt;&gt;"",ROW($U$7:$U$69)-MIN(ROW($U$7:$U$69))+1,""),""),ROW()-ROW(A$72)+1)),"##0")," "),"")</f>
        <v>0</v>
      </c>
      <c r="W83">
        <f t="array" ref="W83">IFERROR(CONCATENATE((INDEX($A$7:$A$69,SMALL(IF($X$7:$X$69&lt;&gt;"",IF($U$7:$U$69&lt;&gt;"",ROW($U$7:$U$69)-MIN(ROW($U$7:$U$69))+1,""),""),ROW()-ROW(A$72)+1))),),"")</f>
        <v>0</v>
      </c>
      <c r="Z83">
        <f t="array" ref="Z83">IFERROR(CONCATENATE((INDEX($AC$7:$AC$69,SMALL(IF($AC$7:$AC$69&lt;&gt;"",IF($Z$7:$Z$69&lt;&gt;"",ROW($Z$7:$Z$69)-MIN(ROW($Z$7:$Z$69))+1,""),""),ROW()-ROW(A$72)+1))),","),"")</f>
        <v>0</v>
      </c>
      <c r="AA83">
        <f t="array" ref="AA83">IFERROR(CONCATENATE(TEXT(INDEX($Z$7:$Z$69,SMALL(IF($AC$7:$AC$69&lt;&gt;"",IF($Z$7:$Z$69&lt;&gt;"",ROW($Z$7:$Z$69)-MIN(ROW($Z$7:$Z$69))+1,""),""),ROW()-ROW(A$72)+1)),"##0"),","),"")</f>
        <v>0</v>
      </c>
      <c r="AB83">
        <f t="array" ref="AB83">IFERROR(CONCATENATE((INDEX($A$7:$A$69,SMALL(IF($AC$7:$AC$69&lt;&gt;"",IF($Z$7:$Z$69&lt;&gt;"",ROW($Z$7:$Z$69)-MIN(ROW($Z$7:$Z$69))+1,""),""),ROW()-ROW(A$72)+1))),),"")</f>
        <v>0</v>
      </c>
      <c r="AE83">
        <f t="array" ref="AE83">IFERROR(CONCATENATE((INDEX($AH$7:$AH$69,SMALL(IF($AH$7:$AH$69&lt;&gt;"",IF($AE$7:$AE$69&lt;&gt;"",ROW($AE$7:$AE$69)-MIN(ROW($AE$7:$AE$69))+1,""),""),ROW()-ROW(A$72)+1)))," "),"")</f>
        <v>0</v>
      </c>
      <c r="AF83">
        <f t="array" ref="AF83">IFERROR(CONCATENATE(TEXT(INDEX($AE$7:$AE$69,SMALL(IF($AH$7:$AH$69&lt;&gt;"",IF($AE$7:$AE$69&lt;&gt;"",ROW($AE$7:$AE$69)-MIN(ROW($AE$7:$AE$69))+1,""),""),ROW()-ROW(A$72)+1)),"##0")," "),"")</f>
        <v>0</v>
      </c>
      <c r="AG83">
        <f t="array" ref="AG83">IFERROR(CONCATENATE((INDEX($A$7:$A$69,SMALL(IF($AH$7:$AH$69&lt;&gt;"",IF($AE$7:$AE$69&lt;&gt;"",ROW($AE$7:$AE$69)-MIN(ROW($AE$7:$AE$69))+1,""),""),ROW()-ROW(A$72)+1))),),"")</f>
        <v>0</v>
      </c>
      <c r="AJ83">
        <f t="array" ref="AJ83">IFERROR(CONCATENATE((INDEX($AM$7:$AM$69,SMALL(IF($AM$7:$AM$69&lt;&gt;"",IF($AJ$7:$AJ$69&lt;&gt;"",ROW($AJ$7:$AJ$69)-MIN(ROW($AJ$7:$AJ$69))+1,""),""),ROW()-ROW(A$72)+1)))," "),"")</f>
        <v>0</v>
      </c>
      <c r="AK83">
        <f t="array" ref="AK83">IFERROR(CONCATENATE(TEXT(INDEX($AJ$7:$AJ$69,SMALL(IF($AM$7:$AM$69&lt;&gt;"",IF($AJ$7:$AJ$69&lt;&gt;"",ROW($AJ$7:$AJ$69)-MIN(ROW($AJ$7:$AJ$69))+1,""),""),ROW()-ROW(A$72)+1)),"##0")," "),"")</f>
        <v>0</v>
      </c>
      <c r="AL83">
        <f t="array" ref="AL83">IFERROR(CONCATENATE((INDEX($A$7:$A$69,SMALL(IF($AM$7:$AM$69&lt;&gt;"",IF($AJ$7:$AJ$69&lt;&gt;"",ROW($AJ$7:$AJ$69)-MIN(ROW($AJ$7:$AJ$69))+1,""),""),ROW()-ROW(A$72)+1))),),"")</f>
        <v>0</v>
      </c>
    </row>
    <row r="84" spans="11:38">
      <c r="K84">
        <f t="array" ref="K84">IFERROR(CONCATENATE(TEXT(INDEX($K$7:$K$69,SMALL(IF($N$7:$N$69&lt;&gt;"",IF($K$7:$K$69&lt;&gt;"",ROW($K$7:$K$69)-MIN(ROW($K$7:$K$69))+1,""),""),ROW()-ROW(A$72)+1)),"##0"),","),"")</f>
        <v>0</v>
      </c>
      <c r="L84">
        <f t="array" ref="L84">IFERROR(CONCATENATE((INDEX($N$7:$N$69,SMALL(IF($N$7:$N$69&lt;&gt;"",IF($K$7:$K$69&lt;&gt;"",ROW($K$7:$K$69)-MIN(ROW($K$7:$K$69))+1,""),""),ROW()-ROW(A$72)+1))),","),"")</f>
        <v>0</v>
      </c>
      <c r="M84">
        <f t="array" ref="M84">IFERROR(CONCATENATE((INDEX($A$7:$A$69,SMALL(IF($N$7:$N$69&lt;&gt;"",IF($K$7:$K$69&lt;&gt;"",ROW($K$7:$K$69)-MIN(ROW($K$7:$K$69))+1,""),""),ROW()-ROW(A$72)+1))),),"")</f>
        <v>0</v>
      </c>
      <c r="P84">
        <f t="array" ref="P84">IFERROR(CONCATENATE((INDEX($S$7:$S$69,SMALL(IF($S$7:$S$69&lt;&gt;"",IF($P$7:$P$69&lt;&gt;"",ROW($P$7:$P$69)-MIN(ROW($P$7:$P$69))+1,""),""),ROW()-ROW(A$72)+1)))," "),"")</f>
        <v>0</v>
      </c>
      <c r="Q84">
        <f t="array" ref="Q84">IFERROR(CONCATENATE(TEXT(INDEX($P$7:$P$69,SMALL(IF($S$7:$S$69&lt;&gt;"",IF($P$7:$P$69&lt;&gt;"",ROW($P$7:$P$69)-MIN(ROW($P$7:$P$69))+1,""),""),ROW()-ROW(A$72)+1)),"##0")," "),"")</f>
        <v>0</v>
      </c>
      <c r="R84">
        <f t="array" ref="R84">IFERROR(CONCATENATE((INDEX($A$7:$A$69,SMALL(IF($S$7:$S$69&lt;&gt;"",IF($P$7:$P$69&lt;&gt;"",ROW($P$7:$P$69)-MIN(ROW($P$7:$P$69))+1,""),""),ROW()-ROW(A$72)+1))),),"")</f>
        <v>0</v>
      </c>
      <c r="U84">
        <f t="array" ref="U84">IFERROR(CONCATENATE((INDEX($X$7:$X$69,SMALL(IF($X$7:$X$69&lt;&gt;"",IF($U$7:$U$69&lt;&gt;"",ROW($U$7:$U$69)-MIN(ROW($U$7:$U$69))+1,""),""),ROW()-ROW(A$72)+1)))," "),"")</f>
        <v>0</v>
      </c>
      <c r="V84">
        <f t="array" ref="V84">IFERROR(CONCATENATE(TEXT(INDEX($U$7:$U$69,SMALL(IF($X$7:$X$69&lt;&gt;"",IF($U$7:$U$69&lt;&gt;"",ROW($U$7:$U$69)-MIN(ROW($U$7:$U$69))+1,""),""),ROW()-ROW(A$72)+1)),"##0")," "),"")</f>
        <v>0</v>
      </c>
      <c r="W84">
        <f t="array" ref="W84">IFERROR(CONCATENATE((INDEX($A$7:$A$69,SMALL(IF($X$7:$X$69&lt;&gt;"",IF($U$7:$U$69&lt;&gt;"",ROW($U$7:$U$69)-MIN(ROW($U$7:$U$69))+1,""),""),ROW()-ROW(A$72)+1))),),"")</f>
        <v>0</v>
      </c>
      <c r="Z84">
        <f t="array" ref="Z84">IFERROR(CONCATENATE((INDEX($AC$7:$AC$69,SMALL(IF($AC$7:$AC$69&lt;&gt;"",IF($Z$7:$Z$69&lt;&gt;"",ROW($Z$7:$Z$69)-MIN(ROW($Z$7:$Z$69))+1,""),""),ROW()-ROW(A$72)+1))),","),"")</f>
        <v>0</v>
      </c>
      <c r="AA84">
        <f t="array" ref="AA84">IFERROR(CONCATENATE(TEXT(INDEX($Z$7:$Z$69,SMALL(IF($AC$7:$AC$69&lt;&gt;"",IF($Z$7:$Z$69&lt;&gt;"",ROW($Z$7:$Z$69)-MIN(ROW($Z$7:$Z$69))+1,""),""),ROW()-ROW(A$72)+1)),"##0"),","),"")</f>
        <v>0</v>
      </c>
      <c r="AB84">
        <f t="array" ref="AB84">IFERROR(CONCATENATE((INDEX($A$7:$A$69,SMALL(IF($AC$7:$AC$69&lt;&gt;"",IF($Z$7:$Z$69&lt;&gt;"",ROW($Z$7:$Z$69)-MIN(ROW($Z$7:$Z$69))+1,""),""),ROW()-ROW(A$72)+1))),),"")</f>
        <v>0</v>
      </c>
      <c r="AE84">
        <f t="array" ref="AE84">IFERROR(CONCATENATE((INDEX($AH$7:$AH$69,SMALL(IF($AH$7:$AH$69&lt;&gt;"",IF($AE$7:$AE$69&lt;&gt;"",ROW($AE$7:$AE$69)-MIN(ROW($AE$7:$AE$69))+1,""),""),ROW()-ROW(A$72)+1)))," "),"")</f>
        <v>0</v>
      </c>
      <c r="AF84">
        <f t="array" ref="AF84">IFERROR(CONCATENATE(TEXT(INDEX($AE$7:$AE$69,SMALL(IF($AH$7:$AH$69&lt;&gt;"",IF($AE$7:$AE$69&lt;&gt;"",ROW($AE$7:$AE$69)-MIN(ROW($AE$7:$AE$69))+1,""),""),ROW()-ROW(A$72)+1)),"##0")," "),"")</f>
        <v>0</v>
      </c>
      <c r="AG84">
        <f t="array" ref="AG84">IFERROR(CONCATENATE((INDEX($A$7:$A$69,SMALL(IF($AH$7:$AH$69&lt;&gt;"",IF($AE$7:$AE$69&lt;&gt;"",ROW($AE$7:$AE$69)-MIN(ROW($AE$7:$AE$69))+1,""),""),ROW()-ROW(A$72)+1))),),"")</f>
        <v>0</v>
      </c>
      <c r="AJ84">
        <f t="array" ref="AJ84">IFERROR(CONCATENATE((INDEX($AM$7:$AM$69,SMALL(IF($AM$7:$AM$69&lt;&gt;"",IF($AJ$7:$AJ$69&lt;&gt;"",ROW($AJ$7:$AJ$69)-MIN(ROW($AJ$7:$AJ$69))+1,""),""),ROW()-ROW(A$72)+1)))," "),"")</f>
        <v>0</v>
      </c>
      <c r="AK84">
        <f t="array" ref="AK84">IFERROR(CONCATENATE(TEXT(INDEX($AJ$7:$AJ$69,SMALL(IF($AM$7:$AM$69&lt;&gt;"",IF($AJ$7:$AJ$69&lt;&gt;"",ROW($AJ$7:$AJ$69)-MIN(ROW($AJ$7:$AJ$69))+1,""),""),ROW()-ROW(A$72)+1)),"##0")," "),"")</f>
        <v>0</v>
      </c>
      <c r="AL84">
        <f t="array" ref="AL84">IFERROR(CONCATENATE((INDEX($A$7:$A$69,SMALL(IF($AM$7:$AM$69&lt;&gt;"",IF($AJ$7:$AJ$69&lt;&gt;"",ROW($AJ$7:$AJ$69)-MIN(ROW($AJ$7:$AJ$69))+1,""),""),ROW()-ROW(A$72)+1))),),"")</f>
        <v>0</v>
      </c>
    </row>
    <row r="85" spans="11:38">
      <c r="K85">
        <f t="array" ref="K85">IFERROR(CONCATENATE(TEXT(INDEX($K$7:$K$69,SMALL(IF($N$7:$N$69&lt;&gt;"",IF($K$7:$K$69&lt;&gt;"",ROW($K$7:$K$69)-MIN(ROW($K$7:$K$69))+1,""),""),ROW()-ROW(A$72)+1)),"##0"),","),"")</f>
        <v>0</v>
      </c>
      <c r="L85">
        <f t="array" ref="L85">IFERROR(CONCATENATE((INDEX($N$7:$N$69,SMALL(IF($N$7:$N$69&lt;&gt;"",IF($K$7:$K$69&lt;&gt;"",ROW($K$7:$K$69)-MIN(ROW($K$7:$K$69))+1,""),""),ROW()-ROW(A$72)+1))),","),"")</f>
        <v>0</v>
      </c>
      <c r="M85">
        <f t="array" ref="M85">IFERROR(CONCATENATE((INDEX($A$7:$A$69,SMALL(IF($N$7:$N$69&lt;&gt;"",IF($K$7:$K$69&lt;&gt;"",ROW($K$7:$K$69)-MIN(ROW($K$7:$K$69))+1,""),""),ROW()-ROW(A$72)+1))),),"")</f>
        <v>0</v>
      </c>
      <c r="P85">
        <f t="array" ref="P85">IFERROR(CONCATENATE((INDEX($S$7:$S$69,SMALL(IF($S$7:$S$69&lt;&gt;"",IF($P$7:$P$69&lt;&gt;"",ROW($P$7:$P$69)-MIN(ROW($P$7:$P$69))+1,""),""),ROW()-ROW(A$72)+1)))," "),"")</f>
        <v>0</v>
      </c>
      <c r="Q85">
        <f t="array" ref="Q85">IFERROR(CONCATENATE(TEXT(INDEX($P$7:$P$69,SMALL(IF($S$7:$S$69&lt;&gt;"",IF($P$7:$P$69&lt;&gt;"",ROW($P$7:$P$69)-MIN(ROW($P$7:$P$69))+1,""),""),ROW()-ROW(A$72)+1)),"##0")," "),"")</f>
        <v>0</v>
      </c>
      <c r="R85">
        <f t="array" ref="R85">IFERROR(CONCATENATE((INDEX($A$7:$A$69,SMALL(IF($S$7:$S$69&lt;&gt;"",IF($P$7:$P$69&lt;&gt;"",ROW($P$7:$P$69)-MIN(ROW($P$7:$P$69))+1,""),""),ROW()-ROW(A$72)+1))),),"")</f>
        <v>0</v>
      </c>
      <c r="U85">
        <f t="array" ref="U85">IFERROR(CONCATENATE((INDEX($X$7:$X$69,SMALL(IF($X$7:$X$69&lt;&gt;"",IF($U$7:$U$69&lt;&gt;"",ROW($U$7:$U$69)-MIN(ROW($U$7:$U$69))+1,""),""),ROW()-ROW(A$72)+1)))," "),"")</f>
        <v>0</v>
      </c>
      <c r="V85">
        <f t="array" ref="V85">IFERROR(CONCATENATE(TEXT(INDEX($U$7:$U$69,SMALL(IF($X$7:$X$69&lt;&gt;"",IF($U$7:$U$69&lt;&gt;"",ROW($U$7:$U$69)-MIN(ROW($U$7:$U$69))+1,""),""),ROW()-ROW(A$72)+1)),"##0")," "),"")</f>
        <v>0</v>
      </c>
      <c r="W85">
        <f t="array" ref="W85">IFERROR(CONCATENATE((INDEX($A$7:$A$69,SMALL(IF($X$7:$X$69&lt;&gt;"",IF($U$7:$U$69&lt;&gt;"",ROW($U$7:$U$69)-MIN(ROW($U$7:$U$69))+1,""),""),ROW()-ROW(A$72)+1))),),"")</f>
        <v>0</v>
      </c>
      <c r="Z85">
        <f t="array" ref="Z85">IFERROR(CONCATENATE((INDEX($AC$7:$AC$69,SMALL(IF($AC$7:$AC$69&lt;&gt;"",IF($Z$7:$Z$69&lt;&gt;"",ROW($Z$7:$Z$69)-MIN(ROW($Z$7:$Z$69))+1,""),""),ROW()-ROW(A$72)+1))),","),"")</f>
        <v>0</v>
      </c>
      <c r="AA85">
        <f t="array" ref="AA85">IFERROR(CONCATENATE(TEXT(INDEX($Z$7:$Z$69,SMALL(IF($AC$7:$AC$69&lt;&gt;"",IF($Z$7:$Z$69&lt;&gt;"",ROW($Z$7:$Z$69)-MIN(ROW($Z$7:$Z$69))+1,""),""),ROW()-ROW(A$72)+1)),"##0"),","),"")</f>
        <v>0</v>
      </c>
      <c r="AB85">
        <f t="array" ref="AB85">IFERROR(CONCATENATE((INDEX($A$7:$A$69,SMALL(IF($AC$7:$AC$69&lt;&gt;"",IF($Z$7:$Z$69&lt;&gt;"",ROW($Z$7:$Z$69)-MIN(ROW($Z$7:$Z$69))+1,""),""),ROW()-ROW(A$72)+1))),),"")</f>
        <v>0</v>
      </c>
      <c r="AE85">
        <f t="array" ref="AE85">IFERROR(CONCATENATE((INDEX($AH$7:$AH$69,SMALL(IF($AH$7:$AH$69&lt;&gt;"",IF($AE$7:$AE$69&lt;&gt;"",ROW($AE$7:$AE$69)-MIN(ROW($AE$7:$AE$69))+1,""),""),ROW()-ROW(A$72)+1)))," "),"")</f>
        <v>0</v>
      </c>
      <c r="AF85">
        <f t="array" ref="AF85">IFERROR(CONCATENATE(TEXT(INDEX($AE$7:$AE$69,SMALL(IF($AH$7:$AH$69&lt;&gt;"",IF($AE$7:$AE$69&lt;&gt;"",ROW($AE$7:$AE$69)-MIN(ROW($AE$7:$AE$69))+1,""),""),ROW()-ROW(A$72)+1)),"##0")," "),"")</f>
        <v>0</v>
      </c>
      <c r="AG85">
        <f t="array" ref="AG85">IFERROR(CONCATENATE((INDEX($A$7:$A$69,SMALL(IF($AH$7:$AH$69&lt;&gt;"",IF($AE$7:$AE$69&lt;&gt;"",ROW($AE$7:$AE$69)-MIN(ROW($AE$7:$AE$69))+1,""),""),ROW()-ROW(A$72)+1))),),"")</f>
        <v>0</v>
      </c>
      <c r="AJ85">
        <f t="array" ref="AJ85">IFERROR(CONCATENATE((INDEX($AM$7:$AM$69,SMALL(IF($AM$7:$AM$69&lt;&gt;"",IF($AJ$7:$AJ$69&lt;&gt;"",ROW($AJ$7:$AJ$69)-MIN(ROW($AJ$7:$AJ$69))+1,""),""),ROW()-ROW(A$72)+1)))," "),"")</f>
        <v>0</v>
      </c>
      <c r="AK85">
        <f t="array" ref="AK85">IFERROR(CONCATENATE(TEXT(INDEX($AJ$7:$AJ$69,SMALL(IF($AM$7:$AM$69&lt;&gt;"",IF($AJ$7:$AJ$69&lt;&gt;"",ROW($AJ$7:$AJ$69)-MIN(ROW($AJ$7:$AJ$69))+1,""),""),ROW()-ROW(A$72)+1)),"##0")," "),"")</f>
        <v>0</v>
      </c>
      <c r="AL85">
        <f t="array" ref="AL85">IFERROR(CONCATENATE((INDEX($A$7:$A$69,SMALL(IF($AM$7:$AM$69&lt;&gt;"",IF($AJ$7:$AJ$69&lt;&gt;"",ROW($AJ$7:$AJ$69)-MIN(ROW($AJ$7:$AJ$69))+1,""),""),ROW()-ROW(A$72)+1))),),"")</f>
        <v>0</v>
      </c>
    </row>
    <row r="86" spans="11:38">
      <c r="K86">
        <f t="array" ref="K86">IFERROR(CONCATENATE(TEXT(INDEX($K$7:$K$69,SMALL(IF($N$7:$N$69&lt;&gt;"",IF($K$7:$K$69&lt;&gt;"",ROW($K$7:$K$69)-MIN(ROW($K$7:$K$69))+1,""),""),ROW()-ROW(A$72)+1)),"##0"),","),"")</f>
        <v>0</v>
      </c>
      <c r="L86">
        <f t="array" ref="L86">IFERROR(CONCATENATE((INDEX($N$7:$N$69,SMALL(IF($N$7:$N$69&lt;&gt;"",IF($K$7:$K$69&lt;&gt;"",ROW($K$7:$K$69)-MIN(ROW($K$7:$K$69))+1,""),""),ROW()-ROW(A$72)+1))),","),"")</f>
        <v>0</v>
      </c>
      <c r="M86">
        <f t="array" ref="M86">IFERROR(CONCATENATE((INDEX($A$7:$A$69,SMALL(IF($N$7:$N$69&lt;&gt;"",IF($K$7:$K$69&lt;&gt;"",ROW($K$7:$K$69)-MIN(ROW($K$7:$K$69))+1,""),""),ROW()-ROW(A$72)+1))),),"")</f>
        <v>0</v>
      </c>
      <c r="P86">
        <f t="array" ref="P86">IFERROR(CONCATENATE((INDEX($S$7:$S$69,SMALL(IF($S$7:$S$69&lt;&gt;"",IF($P$7:$P$69&lt;&gt;"",ROW($P$7:$P$69)-MIN(ROW($P$7:$P$69))+1,""),""),ROW()-ROW(A$72)+1)))," "),"")</f>
        <v>0</v>
      </c>
      <c r="Q86">
        <f t="array" ref="Q86">IFERROR(CONCATENATE(TEXT(INDEX($P$7:$P$69,SMALL(IF($S$7:$S$69&lt;&gt;"",IF($P$7:$P$69&lt;&gt;"",ROW($P$7:$P$69)-MIN(ROW($P$7:$P$69))+1,""),""),ROW()-ROW(A$72)+1)),"##0")," "),"")</f>
        <v>0</v>
      </c>
      <c r="R86">
        <f t="array" ref="R86">IFERROR(CONCATENATE((INDEX($A$7:$A$69,SMALL(IF($S$7:$S$69&lt;&gt;"",IF($P$7:$P$69&lt;&gt;"",ROW($P$7:$P$69)-MIN(ROW($P$7:$P$69))+1,""),""),ROW()-ROW(A$72)+1))),),"")</f>
        <v>0</v>
      </c>
      <c r="U86">
        <f t="array" ref="U86">IFERROR(CONCATENATE((INDEX($X$7:$X$69,SMALL(IF($X$7:$X$69&lt;&gt;"",IF($U$7:$U$69&lt;&gt;"",ROW($U$7:$U$69)-MIN(ROW($U$7:$U$69))+1,""),""),ROW()-ROW(A$72)+1)))," "),"")</f>
        <v>0</v>
      </c>
      <c r="V86">
        <f t="array" ref="V86">IFERROR(CONCATENATE(TEXT(INDEX($U$7:$U$69,SMALL(IF($X$7:$X$69&lt;&gt;"",IF($U$7:$U$69&lt;&gt;"",ROW($U$7:$U$69)-MIN(ROW($U$7:$U$69))+1,""),""),ROW()-ROW(A$72)+1)),"##0")," "),"")</f>
        <v>0</v>
      </c>
      <c r="W86">
        <f t="array" ref="W86">IFERROR(CONCATENATE((INDEX($A$7:$A$69,SMALL(IF($X$7:$X$69&lt;&gt;"",IF($U$7:$U$69&lt;&gt;"",ROW($U$7:$U$69)-MIN(ROW($U$7:$U$69))+1,""),""),ROW()-ROW(A$72)+1))),),"")</f>
        <v>0</v>
      </c>
      <c r="Z86">
        <f t="array" ref="Z86">IFERROR(CONCATENATE((INDEX($AC$7:$AC$69,SMALL(IF($AC$7:$AC$69&lt;&gt;"",IF($Z$7:$Z$69&lt;&gt;"",ROW($Z$7:$Z$69)-MIN(ROW($Z$7:$Z$69))+1,""),""),ROW()-ROW(A$72)+1))),","),"")</f>
        <v>0</v>
      </c>
      <c r="AA86">
        <f t="array" ref="AA86">IFERROR(CONCATENATE(TEXT(INDEX($Z$7:$Z$69,SMALL(IF($AC$7:$AC$69&lt;&gt;"",IF($Z$7:$Z$69&lt;&gt;"",ROW($Z$7:$Z$69)-MIN(ROW($Z$7:$Z$69))+1,""),""),ROW()-ROW(A$72)+1)),"##0"),","),"")</f>
        <v>0</v>
      </c>
      <c r="AB86">
        <f t="array" ref="AB86">IFERROR(CONCATENATE((INDEX($A$7:$A$69,SMALL(IF($AC$7:$AC$69&lt;&gt;"",IF($Z$7:$Z$69&lt;&gt;"",ROW($Z$7:$Z$69)-MIN(ROW($Z$7:$Z$69))+1,""),""),ROW()-ROW(A$72)+1))),),"")</f>
        <v>0</v>
      </c>
      <c r="AE86">
        <f t="array" ref="AE86">IFERROR(CONCATENATE((INDEX($AH$7:$AH$69,SMALL(IF($AH$7:$AH$69&lt;&gt;"",IF($AE$7:$AE$69&lt;&gt;"",ROW($AE$7:$AE$69)-MIN(ROW($AE$7:$AE$69))+1,""),""),ROW()-ROW(A$72)+1)))," "),"")</f>
        <v>0</v>
      </c>
      <c r="AF86">
        <f t="array" ref="AF86">IFERROR(CONCATENATE(TEXT(INDEX($AE$7:$AE$69,SMALL(IF($AH$7:$AH$69&lt;&gt;"",IF($AE$7:$AE$69&lt;&gt;"",ROW($AE$7:$AE$69)-MIN(ROW($AE$7:$AE$69))+1,""),""),ROW()-ROW(A$72)+1)),"##0")," "),"")</f>
        <v>0</v>
      </c>
      <c r="AG86">
        <f t="array" ref="AG86">IFERROR(CONCATENATE((INDEX($A$7:$A$69,SMALL(IF($AH$7:$AH$69&lt;&gt;"",IF($AE$7:$AE$69&lt;&gt;"",ROW($AE$7:$AE$69)-MIN(ROW($AE$7:$AE$69))+1,""),""),ROW()-ROW(A$72)+1))),),"")</f>
        <v>0</v>
      </c>
      <c r="AJ86">
        <f t="array" ref="AJ86">IFERROR(CONCATENATE((INDEX($AM$7:$AM$69,SMALL(IF($AM$7:$AM$69&lt;&gt;"",IF($AJ$7:$AJ$69&lt;&gt;"",ROW($AJ$7:$AJ$69)-MIN(ROW($AJ$7:$AJ$69))+1,""),""),ROW()-ROW(A$72)+1)))," "),"")</f>
        <v>0</v>
      </c>
      <c r="AK86">
        <f t="array" ref="AK86">IFERROR(CONCATENATE(TEXT(INDEX($AJ$7:$AJ$69,SMALL(IF($AM$7:$AM$69&lt;&gt;"",IF($AJ$7:$AJ$69&lt;&gt;"",ROW($AJ$7:$AJ$69)-MIN(ROW($AJ$7:$AJ$69))+1,""),""),ROW()-ROW(A$72)+1)),"##0")," "),"")</f>
        <v>0</v>
      </c>
      <c r="AL86">
        <f t="array" ref="AL86">IFERROR(CONCATENATE((INDEX($A$7:$A$69,SMALL(IF($AM$7:$AM$69&lt;&gt;"",IF($AJ$7:$AJ$69&lt;&gt;"",ROW($AJ$7:$AJ$69)-MIN(ROW($AJ$7:$AJ$69))+1,""),""),ROW()-ROW(A$72)+1))),),"")</f>
        <v>0</v>
      </c>
    </row>
    <row r="87" spans="11:38">
      <c r="K87">
        <f t="array" ref="K87">IFERROR(CONCATENATE(TEXT(INDEX($K$7:$K$69,SMALL(IF($N$7:$N$69&lt;&gt;"",IF($K$7:$K$69&lt;&gt;"",ROW($K$7:$K$69)-MIN(ROW($K$7:$K$69))+1,""),""),ROW()-ROW(A$72)+1)),"##0"),","),"")</f>
        <v>0</v>
      </c>
      <c r="L87">
        <f t="array" ref="L87">IFERROR(CONCATENATE((INDEX($N$7:$N$69,SMALL(IF($N$7:$N$69&lt;&gt;"",IF($K$7:$K$69&lt;&gt;"",ROW($K$7:$K$69)-MIN(ROW($K$7:$K$69))+1,""),""),ROW()-ROW(A$72)+1))),","),"")</f>
        <v>0</v>
      </c>
      <c r="M87">
        <f t="array" ref="M87">IFERROR(CONCATENATE((INDEX($A$7:$A$69,SMALL(IF($N$7:$N$69&lt;&gt;"",IF($K$7:$K$69&lt;&gt;"",ROW($K$7:$K$69)-MIN(ROW($K$7:$K$69))+1,""),""),ROW()-ROW(A$72)+1))),),"")</f>
        <v>0</v>
      </c>
      <c r="P87">
        <f t="array" ref="P87">IFERROR(CONCATENATE((INDEX($S$7:$S$69,SMALL(IF($S$7:$S$69&lt;&gt;"",IF($P$7:$P$69&lt;&gt;"",ROW($P$7:$P$69)-MIN(ROW($P$7:$P$69))+1,""),""),ROW()-ROW(A$72)+1)))," "),"")</f>
        <v>0</v>
      </c>
      <c r="Q87">
        <f t="array" ref="Q87">IFERROR(CONCATENATE(TEXT(INDEX($P$7:$P$69,SMALL(IF($S$7:$S$69&lt;&gt;"",IF($P$7:$P$69&lt;&gt;"",ROW($P$7:$P$69)-MIN(ROW($P$7:$P$69))+1,""),""),ROW()-ROW(A$72)+1)),"##0")," "),"")</f>
        <v>0</v>
      </c>
      <c r="R87">
        <f t="array" ref="R87">IFERROR(CONCATENATE((INDEX($A$7:$A$69,SMALL(IF($S$7:$S$69&lt;&gt;"",IF($P$7:$P$69&lt;&gt;"",ROW($P$7:$P$69)-MIN(ROW($P$7:$P$69))+1,""),""),ROW()-ROW(A$72)+1))),),"")</f>
        <v>0</v>
      </c>
      <c r="U87">
        <f t="array" ref="U87">IFERROR(CONCATENATE((INDEX($X$7:$X$69,SMALL(IF($X$7:$X$69&lt;&gt;"",IF($U$7:$U$69&lt;&gt;"",ROW($U$7:$U$69)-MIN(ROW($U$7:$U$69))+1,""),""),ROW()-ROW(A$72)+1)))," "),"")</f>
        <v>0</v>
      </c>
      <c r="V87">
        <f t="array" ref="V87">IFERROR(CONCATENATE(TEXT(INDEX($U$7:$U$69,SMALL(IF($X$7:$X$69&lt;&gt;"",IF($U$7:$U$69&lt;&gt;"",ROW($U$7:$U$69)-MIN(ROW($U$7:$U$69))+1,""),""),ROW()-ROW(A$72)+1)),"##0")," "),"")</f>
        <v>0</v>
      </c>
      <c r="W87">
        <f t="array" ref="W87">IFERROR(CONCATENATE((INDEX($A$7:$A$69,SMALL(IF($X$7:$X$69&lt;&gt;"",IF($U$7:$U$69&lt;&gt;"",ROW($U$7:$U$69)-MIN(ROW($U$7:$U$69))+1,""),""),ROW()-ROW(A$72)+1))),),"")</f>
        <v>0</v>
      </c>
      <c r="Z87">
        <f t="array" ref="Z87">IFERROR(CONCATENATE((INDEX($AC$7:$AC$69,SMALL(IF($AC$7:$AC$69&lt;&gt;"",IF($Z$7:$Z$69&lt;&gt;"",ROW($Z$7:$Z$69)-MIN(ROW($Z$7:$Z$69))+1,""),""),ROW()-ROW(A$72)+1))),","),"")</f>
        <v>0</v>
      </c>
      <c r="AA87">
        <f t="array" ref="AA87">IFERROR(CONCATENATE(TEXT(INDEX($Z$7:$Z$69,SMALL(IF($AC$7:$AC$69&lt;&gt;"",IF($Z$7:$Z$69&lt;&gt;"",ROW($Z$7:$Z$69)-MIN(ROW($Z$7:$Z$69))+1,""),""),ROW()-ROW(A$72)+1)),"##0"),","),"")</f>
        <v>0</v>
      </c>
      <c r="AB87">
        <f t="array" ref="AB87">IFERROR(CONCATENATE((INDEX($A$7:$A$69,SMALL(IF($AC$7:$AC$69&lt;&gt;"",IF($Z$7:$Z$69&lt;&gt;"",ROW($Z$7:$Z$69)-MIN(ROW($Z$7:$Z$69))+1,""),""),ROW()-ROW(A$72)+1))),),"")</f>
        <v>0</v>
      </c>
      <c r="AE87">
        <f t="array" ref="AE87">IFERROR(CONCATENATE((INDEX($AH$7:$AH$69,SMALL(IF($AH$7:$AH$69&lt;&gt;"",IF($AE$7:$AE$69&lt;&gt;"",ROW($AE$7:$AE$69)-MIN(ROW($AE$7:$AE$69))+1,""),""),ROW()-ROW(A$72)+1)))," "),"")</f>
        <v>0</v>
      </c>
      <c r="AF87">
        <f t="array" ref="AF87">IFERROR(CONCATENATE(TEXT(INDEX($AE$7:$AE$69,SMALL(IF($AH$7:$AH$69&lt;&gt;"",IF($AE$7:$AE$69&lt;&gt;"",ROW($AE$7:$AE$69)-MIN(ROW($AE$7:$AE$69))+1,""),""),ROW()-ROW(A$72)+1)),"##0")," "),"")</f>
        <v>0</v>
      </c>
      <c r="AG87">
        <f t="array" ref="AG87">IFERROR(CONCATENATE((INDEX($A$7:$A$69,SMALL(IF($AH$7:$AH$69&lt;&gt;"",IF($AE$7:$AE$69&lt;&gt;"",ROW($AE$7:$AE$69)-MIN(ROW($AE$7:$AE$69))+1,""),""),ROW()-ROW(A$72)+1))),),"")</f>
        <v>0</v>
      </c>
      <c r="AJ87">
        <f t="array" ref="AJ87">IFERROR(CONCATENATE((INDEX($AM$7:$AM$69,SMALL(IF($AM$7:$AM$69&lt;&gt;"",IF($AJ$7:$AJ$69&lt;&gt;"",ROW($AJ$7:$AJ$69)-MIN(ROW($AJ$7:$AJ$69))+1,""),""),ROW()-ROW(A$72)+1)))," "),"")</f>
        <v>0</v>
      </c>
      <c r="AK87">
        <f t="array" ref="AK87">IFERROR(CONCATENATE(TEXT(INDEX($AJ$7:$AJ$69,SMALL(IF($AM$7:$AM$69&lt;&gt;"",IF($AJ$7:$AJ$69&lt;&gt;"",ROW($AJ$7:$AJ$69)-MIN(ROW($AJ$7:$AJ$69))+1,""),""),ROW()-ROW(A$72)+1)),"##0")," "),"")</f>
        <v>0</v>
      </c>
      <c r="AL87">
        <f t="array" ref="AL87">IFERROR(CONCATENATE((INDEX($A$7:$A$69,SMALL(IF($AM$7:$AM$69&lt;&gt;"",IF($AJ$7:$AJ$69&lt;&gt;"",ROW($AJ$7:$AJ$69)-MIN(ROW($AJ$7:$AJ$69))+1,""),""),ROW()-ROW(A$72)+1))),),"")</f>
        <v>0</v>
      </c>
    </row>
    <row r="88" spans="11:38">
      <c r="K88">
        <f t="array" ref="K88">IFERROR(CONCATENATE(TEXT(INDEX($K$7:$K$69,SMALL(IF($N$7:$N$69&lt;&gt;"",IF($K$7:$K$69&lt;&gt;"",ROW($K$7:$K$69)-MIN(ROW($K$7:$K$69))+1,""),""),ROW()-ROW(A$72)+1)),"##0"),","),"")</f>
        <v>0</v>
      </c>
      <c r="L88">
        <f t="array" ref="L88">IFERROR(CONCATENATE((INDEX($N$7:$N$69,SMALL(IF($N$7:$N$69&lt;&gt;"",IF($K$7:$K$69&lt;&gt;"",ROW($K$7:$K$69)-MIN(ROW($K$7:$K$69))+1,""),""),ROW()-ROW(A$72)+1))),","),"")</f>
        <v>0</v>
      </c>
      <c r="M88">
        <f t="array" ref="M88">IFERROR(CONCATENATE((INDEX($A$7:$A$69,SMALL(IF($N$7:$N$69&lt;&gt;"",IF($K$7:$K$69&lt;&gt;"",ROW($K$7:$K$69)-MIN(ROW($K$7:$K$69))+1,""),""),ROW()-ROW(A$72)+1))),),"")</f>
        <v>0</v>
      </c>
      <c r="P88">
        <f t="array" ref="P88">IFERROR(CONCATENATE((INDEX($S$7:$S$69,SMALL(IF($S$7:$S$69&lt;&gt;"",IF($P$7:$P$69&lt;&gt;"",ROW($P$7:$P$69)-MIN(ROW($P$7:$P$69))+1,""),""),ROW()-ROW(A$72)+1)))," "),"")</f>
        <v>0</v>
      </c>
      <c r="Q88">
        <f t="array" ref="Q88">IFERROR(CONCATENATE(TEXT(INDEX($P$7:$P$69,SMALL(IF($S$7:$S$69&lt;&gt;"",IF($P$7:$P$69&lt;&gt;"",ROW($P$7:$P$69)-MIN(ROW($P$7:$P$69))+1,""),""),ROW()-ROW(A$72)+1)),"##0")," "),"")</f>
        <v>0</v>
      </c>
      <c r="R88">
        <f t="array" ref="R88">IFERROR(CONCATENATE((INDEX($A$7:$A$69,SMALL(IF($S$7:$S$69&lt;&gt;"",IF($P$7:$P$69&lt;&gt;"",ROW($P$7:$P$69)-MIN(ROW($P$7:$P$69))+1,""),""),ROW()-ROW(A$72)+1))),),"")</f>
        <v>0</v>
      </c>
      <c r="U88">
        <f t="array" ref="U88">IFERROR(CONCATENATE((INDEX($X$7:$X$69,SMALL(IF($X$7:$X$69&lt;&gt;"",IF($U$7:$U$69&lt;&gt;"",ROW($U$7:$U$69)-MIN(ROW($U$7:$U$69))+1,""),""),ROW()-ROW(A$72)+1)))," "),"")</f>
        <v>0</v>
      </c>
      <c r="V88">
        <f t="array" ref="V88">IFERROR(CONCATENATE(TEXT(INDEX($U$7:$U$69,SMALL(IF($X$7:$X$69&lt;&gt;"",IF($U$7:$U$69&lt;&gt;"",ROW($U$7:$U$69)-MIN(ROW($U$7:$U$69))+1,""),""),ROW()-ROW(A$72)+1)),"##0")," "),"")</f>
        <v>0</v>
      </c>
      <c r="W88">
        <f t="array" ref="W88">IFERROR(CONCATENATE((INDEX($A$7:$A$69,SMALL(IF($X$7:$X$69&lt;&gt;"",IF($U$7:$U$69&lt;&gt;"",ROW($U$7:$U$69)-MIN(ROW($U$7:$U$69))+1,""),""),ROW()-ROW(A$72)+1))),),"")</f>
        <v>0</v>
      </c>
      <c r="Z88">
        <f t="array" ref="Z88">IFERROR(CONCATENATE((INDEX($AC$7:$AC$69,SMALL(IF($AC$7:$AC$69&lt;&gt;"",IF($Z$7:$Z$69&lt;&gt;"",ROW($Z$7:$Z$69)-MIN(ROW($Z$7:$Z$69))+1,""),""),ROW()-ROW(A$72)+1))),","),"")</f>
        <v>0</v>
      </c>
      <c r="AA88">
        <f t="array" ref="AA88">IFERROR(CONCATENATE(TEXT(INDEX($Z$7:$Z$69,SMALL(IF($AC$7:$AC$69&lt;&gt;"",IF($Z$7:$Z$69&lt;&gt;"",ROW($Z$7:$Z$69)-MIN(ROW($Z$7:$Z$69))+1,""),""),ROW()-ROW(A$72)+1)),"##0"),","),"")</f>
        <v>0</v>
      </c>
      <c r="AB88">
        <f t="array" ref="AB88">IFERROR(CONCATENATE((INDEX($A$7:$A$69,SMALL(IF($AC$7:$AC$69&lt;&gt;"",IF($Z$7:$Z$69&lt;&gt;"",ROW($Z$7:$Z$69)-MIN(ROW($Z$7:$Z$69))+1,""),""),ROW()-ROW(A$72)+1))),),"")</f>
        <v>0</v>
      </c>
      <c r="AE88">
        <f t="array" ref="AE88">IFERROR(CONCATENATE((INDEX($AH$7:$AH$69,SMALL(IF($AH$7:$AH$69&lt;&gt;"",IF($AE$7:$AE$69&lt;&gt;"",ROW($AE$7:$AE$69)-MIN(ROW($AE$7:$AE$69))+1,""),""),ROW()-ROW(A$72)+1)))," "),"")</f>
        <v>0</v>
      </c>
      <c r="AF88">
        <f t="array" ref="AF88">IFERROR(CONCATENATE(TEXT(INDEX($AE$7:$AE$69,SMALL(IF($AH$7:$AH$69&lt;&gt;"",IF($AE$7:$AE$69&lt;&gt;"",ROW($AE$7:$AE$69)-MIN(ROW($AE$7:$AE$69))+1,""),""),ROW()-ROW(A$72)+1)),"##0")," "),"")</f>
        <v>0</v>
      </c>
      <c r="AG88">
        <f t="array" ref="AG88">IFERROR(CONCATENATE((INDEX($A$7:$A$69,SMALL(IF($AH$7:$AH$69&lt;&gt;"",IF($AE$7:$AE$69&lt;&gt;"",ROW($AE$7:$AE$69)-MIN(ROW($AE$7:$AE$69))+1,""),""),ROW()-ROW(A$72)+1))),),"")</f>
        <v>0</v>
      </c>
      <c r="AJ88">
        <f t="array" ref="AJ88">IFERROR(CONCATENATE((INDEX($AM$7:$AM$69,SMALL(IF($AM$7:$AM$69&lt;&gt;"",IF($AJ$7:$AJ$69&lt;&gt;"",ROW($AJ$7:$AJ$69)-MIN(ROW($AJ$7:$AJ$69))+1,""),""),ROW()-ROW(A$72)+1)))," "),"")</f>
        <v>0</v>
      </c>
      <c r="AK88">
        <f t="array" ref="AK88">IFERROR(CONCATENATE(TEXT(INDEX($AJ$7:$AJ$69,SMALL(IF($AM$7:$AM$69&lt;&gt;"",IF($AJ$7:$AJ$69&lt;&gt;"",ROW($AJ$7:$AJ$69)-MIN(ROW($AJ$7:$AJ$69))+1,""),""),ROW()-ROW(A$72)+1)),"##0")," "),"")</f>
        <v>0</v>
      </c>
      <c r="AL88">
        <f t="array" ref="AL88">IFERROR(CONCATENATE((INDEX($A$7:$A$69,SMALL(IF($AM$7:$AM$69&lt;&gt;"",IF($AJ$7:$AJ$69&lt;&gt;"",ROW($AJ$7:$AJ$69)-MIN(ROW($AJ$7:$AJ$69))+1,""),""),ROW()-ROW(A$72)+1))),),"")</f>
        <v>0</v>
      </c>
    </row>
    <row r="89" spans="11:38">
      <c r="K89">
        <f t="array" ref="K89">IFERROR(CONCATENATE(TEXT(INDEX($K$7:$K$69,SMALL(IF($N$7:$N$69&lt;&gt;"",IF($K$7:$K$69&lt;&gt;"",ROW($K$7:$K$69)-MIN(ROW($K$7:$K$69))+1,""),""),ROW()-ROW(A$72)+1)),"##0"),","),"")</f>
        <v>0</v>
      </c>
      <c r="L89">
        <f t="array" ref="L89">IFERROR(CONCATENATE((INDEX($N$7:$N$69,SMALL(IF($N$7:$N$69&lt;&gt;"",IF($K$7:$K$69&lt;&gt;"",ROW($K$7:$K$69)-MIN(ROW($K$7:$K$69))+1,""),""),ROW()-ROW(A$72)+1))),","),"")</f>
        <v>0</v>
      </c>
      <c r="M89">
        <f t="array" ref="M89">IFERROR(CONCATENATE((INDEX($A$7:$A$69,SMALL(IF($N$7:$N$69&lt;&gt;"",IF($K$7:$K$69&lt;&gt;"",ROW($K$7:$K$69)-MIN(ROW($K$7:$K$69))+1,""),""),ROW()-ROW(A$72)+1))),),"")</f>
        <v>0</v>
      </c>
      <c r="P89">
        <f t="array" ref="P89">IFERROR(CONCATENATE((INDEX($S$7:$S$69,SMALL(IF($S$7:$S$69&lt;&gt;"",IF($P$7:$P$69&lt;&gt;"",ROW($P$7:$P$69)-MIN(ROW($P$7:$P$69))+1,""),""),ROW()-ROW(A$72)+1)))," "),"")</f>
        <v>0</v>
      </c>
      <c r="Q89">
        <f t="array" ref="Q89">IFERROR(CONCATENATE(TEXT(INDEX($P$7:$P$69,SMALL(IF($S$7:$S$69&lt;&gt;"",IF($P$7:$P$69&lt;&gt;"",ROW($P$7:$P$69)-MIN(ROW($P$7:$P$69))+1,""),""),ROW()-ROW(A$72)+1)),"##0")," "),"")</f>
        <v>0</v>
      </c>
      <c r="R89">
        <f t="array" ref="R89">IFERROR(CONCATENATE((INDEX($A$7:$A$69,SMALL(IF($S$7:$S$69&lt;&gt;"",IF($P$7:$P$69&lt;&gt;"",ROW($P$7:$P$69)-MIN(ROW($P$7:$P$69))+1,""),""),ROW()-ROW(A$72)+1))),),"")</f>
        <v>0</v>
      </c>
      <c r="U89">
        <f t="array" ref="U89">IFERROR(CONCATENATE((INDEX($X$7:$X$69,SMALL(IF($X$7:$X$69&lt;&gt;"",IF($U$7:$U$69&lt;&gt;"",ROW($U$7:$U$69)-MIN(ROW($U$7:$U$69))+1,""),""),ROW()-ROW(A$72)+1)))," "),"")</f>
        <v>0</v>
      </c>
      <c r="V89">
        <f t="array" ref="V89">IFERROR(CONCATENATE(TEXT(INDEX($U$7:$U$69,SMALL(IF($X$7:$X$69&lt;&gt;"",IF($U$7:$U$69&lt;&gt;"",ROW($U$7:$U$69)-MIN(ROW($U$7:$U$69))+1,""),""),ROW()-ROW(A$72)+1)),"##0")," "),"")</f>
        <v>0</v>
      </c>
      <c r="W89">
        <f t="array" ref="W89">IFERROR(CONCATENATE((INDEX($A$7:$A$69,SMALL(IF($X$7:$X$69&lt;&gt;"",IF($U$7:$U$69&lt;&gt;"",ROW($U$7:$U$69)-MIN(ROW($U$7:$U$69))+1,""),""),ROW()-ROW(A$72)+1))),),"")</f>
        <v>0</v>
      </c>
      <c r="Z89">
        <f t="array" ref="Z89">IFERROR(CONCATENATE((INDEX($AC$7:$AC$69,SMALL(IF($AC$7:$AC$69&lt;&gt;"",IF($Z$7:$Z$69&lt;&gt;"",ROW($Z$7:$Z$69)-MIN(ROW($Z$7:$Z$69))+1,""),""),ROW()-ROW(A$72)+1))),","),"")</f>
        <v>0</v>
      </c>
      <c r="AA89">
        <f t="array" ref="AA89">IFERROR(CONCATENATE(TEXT(INDEX($Z$7:$Z$69,SMALL(IF($AC$7:$AC$69&lt;&gt;"",IF($Z$7:$Z$69&lt;&gt;"",ROW($Z$7:$Z$69)-MIN(ROW($Z$7:$Z$69))+1,""),""),ROW()-ROW(A$72)+1)),"##0"),","),"")</f>
        <v>0</v>
      </c>
      <c r="AB89">
        <f t="array" ref="AB89">IFERROR(CONCATENATE((INDEX($A$7:$A$69,SMALL(IF($AC$7:$AC$69&lt;&gt;"",IF($Z$7:$Z$69&lt;&gt;"",ROW($Z$7:$Z$69)-MIN(ROW($Z$7:$Z$69))+1,""),""),ROW()-ROW(A$72)+1))),),"")</f>
        <v>0</v>
      </c>
      <c r="AE89">
        <f t="array" ref="AE89">IFERROR(CONCATENATE((INDEX($AH$7:$AH$69,SMALL(IF($AH$7:$AH$69&lt;&gt;"",IF($AE$7:$AE$69&lt;&gt;"",ROW($AE$7:$AE$69)-MIN(ROW($AE$7:$AE$69))+1,""),""),ROW()-ROW(A$72)+1)))," "),"")</f>
        <v>0</v>
      </c>
      <c r="AF89">
        <f t="array" ref="AF89">IFERROR(CONCATENATE(TEXT(INDEX($AE$7:$AE$69,SMALL(IF($AH$7:$AH$69&lt;&gt;"",IF($AE$7:$AE$69&lt;&gt;"",ROW($AE$7:$AE$69)-MIN(ROW($AE$7:$AE$69))+1,""),""),ROW()-ROW(A$72)+1)),"##0")," "),"")</f>
        <v>0</v>
      </c>
      <c r="AG89">
        <f t="array" ref="AG89">IFERROR(CONCATENATE((INDEX($A$7:$A$69,SMALL(IF($AH$7:$AH$69&lt;&gt;"",IF($AE$7:$AE$69&lt;&gt;"",ROW($AE$7:$AE$69)-MIN(ROW($AE$7:$AE$69))+1,""),""),ROW()-ROW(A$72)+1))),),"")</f>
        <v>0</v>
      </c>
      <c r="AJ89">
        <f t="array" ref="AJ89">IFERROR(CONCATENATE((INDEX($AM$7:$AM$69,SMALL(IF($AM$7:$AM$69&lt;&gt;"",IF($AJ$7:$AJ$69&lt;&gt;"",ROW($AJ$7:$AJ$69)-MIN(ROW($AJ$7:$AJ$69))+1,""),""),ROW()-ROW(A$72)+1)))," "),"")</f>
        <v>0</v>
      </c>
      <c r="AK89">
        <f t="array" ref="AK89">IFERROR(CONCATENATE(TEXT(INDEX($AJ$7:$AJ$69,SMALL(IF($AM$7:$AM$69&lt;&gt;"",IF($AJ$7:$AJ$69&lt;&gt;"",ROW($AJ$7:$AJ$69)-MIN(ROW($AJ$7:$AJ$69))+1,""),""),ROW()-ROW(A$72)+1)),"##0")," "),"")</f>
        <v>0</v>
      </c>
      <c r="AL89">
        <f t="array" ref="AL89">IFERROR(CONCATENATE((INDEX($A$7:$A$69,SMALL(IF($AM$7:$AM$69&lt;&gt;"",IF($AJ$7:$AJ$69&lt;&gt;"",ROW($AJ$7:$AJ$69)-MIN(ROW($AJ$7:$AJ$69))+1,""),""),ROW()-ROW(A$72)+1))),),"")</f>
        <v>0</v>
      </c>
    </row>
    <row r="90" spans="11:38">
      <c r="K90">
        <f t="array" ref="K90">IFERROR(CONCATENATE(TEXT(INDEX($K$7:$K$69,SMALL(IF($N$7:$N$69&lt;&gt;"",IF($K$7:$K$69&lt;&gt;"",ROW($K$7:$K$69)-MIN(ROW($K$7:$K$69))+1,""),""),ROW()-ROW(A$72)+1)),"##0"),","),"")</f>
        <v>0</v>
      </c>
      <c r="L90">
        <f t="array" ref="L90">IFERROR(CONCATENATE((INDEX($N$7:$N$69,SMALL(IF($N$7:$N$69&lt;&gt;"",IF($K$7:$K$69&lt;&gt;"",ROW($K$7:$K$69)-MIN(ROW($K$7:$K$69))+1,""),""),ROW()-ROW(A$72)+1))),","),"")</f>
        <v>0</v>
      </c>
      <c r="M90">
        <f t="array" ref="M90">IFERROR(CONCATENATE((INDEX($A$7:$A$69,SMALL(IF($N$7:$N$69&lt;&gt;"",IF($K$7:$K$69&lt;&gt;"",ROW($K$7:$K$69)-MIN(ROW($K$7:$K$69))+1,""),""),ROW()-ROW(A$72)+1))),),"")</f>
        <v>0</v>
      </c>
      <c r="P90">
        <f t="array" ref="P90">IFERROR(CONCATENATE((INDEX($S$7:$S$69,SMALL(IF($S$7:$S$69&lt;&gt;"",IF($P$7:$P$69&lt;&gt;"",ROW($P$7:$P$69)-MIN(ROW($P$7:$P$69))+1,""),""),ROW()-ROW(A$72)+1)))," "),"")</f>
        <v>0</v>
      </c>
      <c r="Q90">
        <f t="array" ref="Q90">IFERROR(CONCATENATE(TEXT(INDEX($P$7:$P$69,SMALL(IF($S$7:$S$69&lt;&gt;"",IF($P$7:$P$69&lt;&gt;"",ROW($P$7:$P$69)-MIN(ROW($P$7:$P$69))+1,""),""),ROW()-ROW(A$72)+1)),"##0")," "),"")</f>
        <v>0</v>
      </c>
      <c r="R90">
        <f t="array" ref="R90">IFERROR(CONCATENATE((INDEX($A$7:$A$69,SMALL(IF($S$7:$S$69&lt;&gt;"",IF($P$7:$P$69&lt;&gt;"",ROW($P$7:$P$69)-MIN(ROW($P$7:$P$69))+1,""),""),ROW()-ROW(A$72)+1))),),"")</f>
        <v>0</v>
      </c>
      <c r="U90">
        <f t="array" ref="U90">IFERROR(CONCATENATE((INDEX($X$7:$X$69,SMALL(IF($X$7:$X$69&lt;&gt;"",IF($U$7:$U$69&lt;&gt;"",ROW($U$7:$U$69)-MIN(ROW($U$7:$U$69))+1,""),""),ROW()-ROW(A$72)+1)))," "),"")</f>
        <v>0</v>
      </c>
      <c r="V90">
        <f t="array" ref="V90">IFERROR(CONCATENATE(TEXT(INDEX($U$7:$U$69,SMALL(IF($X$7:$X$69&lt;&gt;"",IF($U$7:$U$69&lt;&gt;"",ROW($U$7:$U$69)-MIN(ROW($U$7:$U$69))+1,""),""),ROW()-ROW(A$72)+1)),"##0")," "),"")</f>
        <v>0</v>
      </c>
      <c r="W90">
        <f t="array" ref="W90">IFERROR(CONCATENATE((INDEX($A$7:$A$69,SMALL(IF($X$7:$X$69&lt;&gt;"",IF($U$7:$U$69&lt;&gt;"",ROW($U$7:$U$69)-MIN(ROW($U$7:$U$69))+1,""),""),ROW()-ROW(A$72)+1))),),"")</f>
        <v>0</v>
      </c>
      <c r="Z90">
        <f t="array" ref="Z90">IFERROR(CONCATENATE((INDEX($AC$7:$AC$69,SMALL(IF($AC$7:$AC$69&lt;&gt;"",IF($Z$7:$Z$69&lt;&gt;"",ROW($Z$7:$Z$69)-MIN(ROW($Z$7:$Z$69))+1,""),""),ROW()-ROW(A$72)+1))),","),"")</f>
        <v>0</v>
      </c>
      <c r="AA90">
        <f t="array" ref="AA90">IFERROR(CONCATENATE(TEXT(INDEX($Z$7:$Z$69,SMALL(IF($AC$7:$AC$69&lt;&gt;"",IF($Z$7:$Z$69&lt;&gt;"",ROW($Z$7:$Z$69)-MIN(ROW($Z$7:$Z$69))+1,""),""),ROW()-ROW(A$72)+1)),"##0"),","),"")</f>
        <v>0</v>
      </c>
      <c r="AB90">
        <f t="array" ref="AB90">IFERROR(CONCATENATE((INDEX($A$7:$A$69,SMALL(IF($AC$7:$AC$69&lt;&gt;"",IF($Z$7:$Z$69&lt;&gt;"",ROW($Z$7:$Z$69)-MIN(ROW($Z$7:$Z$69))+1,""),""),ROW()-ROW(A$72)+1))),),"")</f>
        <v>0</v>
      </c>
      <c r="AE90">
        <f t="array" ref="AE90">IFERROR(CONCATENATE((INDEX($AH$7:$AH$69,SMALL(IF($AH$7:$AH$69&lt;&gt;"",IF($AE$7:$AE$69&lt;&gt;"",ROW($AE$7:$AE$69)-MIN(ROW($AE$7:$AE$69))+1,""),""),ROW()-ROW(A$72)+1)))," "),"")</f>
        <v>0</v>
      </c>
      <c r="AF90">
        <f t="array" ref="AF90">IFERROR(CONCATENATE(TEXT(INDEX($AE$7:$AE$69,SMALL(IF($AH$7:$AH$69&lt;&gt;"",IF($AE$7:$AE$69&lt;&gt;"",ROW($AE$7:$AE$69)-MIN(ROW($AE$7:$AE$69))+1,""),""),ROW()-ROW(A$72)+1)),"##0")," "),"")</f>
        <v>0</v>
      </c>
      <c r="AG90">
        <f t="array" ref="AG90">IFERROR(CONCATENATE((INDEX($A$7:$A$69,SMALL(IF($AH$7:$AH$69&lt;&gt;"",IF($AE$7:$AE$69&lt;&gt;"",ROW($AE$7:$AE$69)-MIN(ROW($AE$7:$AE$69))+1,""),""),ROW()-ROW(A$72)+1))),),"")</f>
        <v>0</v>
      </c>
      <c r="AJ90">
        <f t="array" ref="AJ90">IFERROR(CONCATENATE((INDEX($AM$7:$AM$69,SMALL(IF($AM$7:$AM$69&lt;&gt;"",IF($AJ$7:$AJ$69&lt;&gt;"",ROW($AJ$7:$AJ$69)-MIN(ROW($AJ$7:$AJ$69))+1,""),""),ROW()-ROW(A$72)+1)))," "),"")</f>
        <v>0</v>
      </c>
      <c r="AK90">
        <f t="array" ref="AK90">IFERROR(CONCATENATE(TEXT(INDEX($AJ$7:$AJ$69,SMALL(IF($AM$7:$AM$69&lt;&gt;"",IF($AJ$7:$AJ$69&lt;&gt;"",ROW($AJ$7:$AJ$69)-MIN(ROW($AJ$7:$AJ$69))+1,""),""),ROW()-ROW(A$72)+1)),"##0")," "),"")</f>
        <v>0</v>
      </c>
      <c r="AL90">
        <f t="array" ref="AL90">IFERROR(CONCATENATE((INDEX($A$7:$A$69,SMALL(IF($AM$7:$AM$69&lt;&gt;"",IF($AJ$7:$AJ$69&lt;&gt;"",ROW($AJ$7:$AJ$69)-MIN(ROW($AJ$7:$AJ$69))+1,""),""),ROW()-ROW(A$72)+1))),),"")</f>
        <v>0</v>
      </c>
    </row>
    <row r="91" spans="11:38">
      <c r="K91">
        <f t="array" ref="K91">IFERROR(CONCATENATE(TEXT(INDEX($K$7:$K$69,SMALL(IF($N$7:$N$69&lt;&gt;"",IF($K$7:$K$69&lt;&gt;"",ROW($K$7:$K$69)-MIN(ROW($K$7:$K$69))+1,""),""),ROW()-ROW(A$72)+1)),"##0"),","),"")</f>
        <v>0</v>
      </c>
      <c r="L91">
        <f t="array" ref="L91">IFERROR(CONCATENATE((INDEX($N$7:$N$69,SMALL(IF($N$7:$N$69&lt;&gt;"",IF($K$7:$K$69&lt;&gt;"",ROW($K$7:$K$69)-MIN(ROW($K$7:$K$69))+1,""),""),ROW()-ROW(A$72)+1))),","),"")</f>
        <v>0</v>
      </c>
      <c r="M91">
        <f t="array" ref="M91">IFERROR(CONCATENATE((INDEX($A$7:$A$69,SMALL(IF($N$7:$N$69&lt;&gt;"",IF($K$7:$K$69&lt;&gt;"",ROW($K$7:$K$69)-MIN(ROW($K$7:$K$69))+1,""),""),ROW()-ROW(A$72)+1))),),"")</f>
        <v>0</v>
      </c>
      <c r="P91">
        <f t="array" ref="P91">IFERROR(CONCATENATE((INDEX($S$7:$S$69,SMALL(IF($S$7:$S$69&lt;&gt;"",IF($P$7:$P$69&lt;&gt;"",ROW($P$7:$P$69)-MIN(ROW($P$7:$P$69))+1,""),""),ROW()-ROW(A$72)+1)))," "),"")</f>
        <v>0</v>
      </c>
      <c r="Q91">
        <f t="array" ref="Q91">IFERROR(CONCATENATE(TEXT(INDEX($P$7:$P$69,SMALL(IF($S$7:$S$69&lt;&gt;"",IF($P$7:$P$69&lt;&gt;"",ROW($P$7:$P$69)-MIN(ROW($P$7:$P$69))+1,""),""),ROW()-ROW(A$72)+1)),"##0")," "),"")</f>
        <v>0</v>
      </c>
      <c r="R91">
        <f t="array" ref="R91">IFERROR(CONCATENATE((INDEX($A$7:$A$69,SMALL(IF($S$7:$S$69&lt;&gt;"",IF($P$7:$P$69&lt;&gt;"",ROW($P$7:$P$69)-MIN(ROW($P$7:$P$69))+1,""),""),ROW()-ROW(A$72)+1))),),"")</f>
        <v>0</v>
      </c>
      <c r="U91">
        <f t="array" ref="U91">IFERROR(CONCATENATE((INDEX($X$7:$X$69,SMALL(IF($X$7:$X$69&lt;&gt;"",IF($U$7:$U$69&lt;&gt;"",ROW($U$7:$U$69)-MIN(ROW($U$7:$U$69))+1,""),""),ROW()-ROW(A$72)+1)))," "),"")</f>
        <v>0</v>
      </c>
      <c r="V91">
        <f t="array" ref="V91">IFERROR(CONCATENATE(TEXT(INDEX($U$7:$U$69,SMALL(IF($X$7:$X$69&lt;&gt;"",IF($U$7:$U$69&lt;&gt;"",ROW($U$7:$U$69)-MIN(ROW($U$7:$U$69))+1,""),""),ROW()-ROW(A$72)+1)),"##0")," "),"")</f>
        <v>0</v>
      </c>
      <c r="W91">
        <f t="array" ref="W91">IFERROR(CONCATENATE((INDEX($A$7:$A$69,SMALL(IF($X$7:$X$69&lt;&gt;"",IF($U$7:$U$69&lt;&gt;"",ROW($U$7:$U$69)-MIN(ROW($U$7:$U$69))+1,""),""),ROW()-ROW(A$72)+1))),),"")</f>
        <v>0</v>
      </c>
      <c r="Z91">
        <f t="array" ref="Z91">IFERROR(CONCATENATE((INDEX($AC$7:$AC$69,SMALL(IF($AC$7:$AC$69&lt;&gt;"",IF($Z$7:$Z$69&lt;&gt;"",ROW($Z$7:$Z$69)-MIN(ROW($Z$7:$Z$69))+1,""),""),ROW()-ROW(A$72)+1))),","),"")</f>
        <v>0</v>
      </c>
      <c r="AA91">
        <f t="array" ref="AA91">IFERROR(CONCATENATE(TEXT(INDEX($Z$7:$Z$69,SMALL(IF($AC$7:$AC$69&lt;&gt;"",IF($Z$7:$Z$69&lt;&gt;"",ROW($Z$7:$Z$69)-MIN(ROW($Z$7:$Z$69))+1,""),""),ROW()-ROW(A$72)+1)),"##0"),","),"")</f>
        <v>0</v>
      </c>
      <c r="AB91">
        <f t="array" ref="AB91">IFERROR(CONCATENATE((INDEX($A$7:$A$69,SMALL(IF($AC$7:$AC$69&lt;&gt;"",IF($Z$7:$Z$69&lt;&gt;"",ROW($Z$7:$Z$69)-MIN(ROW($Z$7:$Z$69))+1,""),""),ROW()-ROW(A$72)+1))),),"")</f>
        <v>0</v>
      </c>
      <c r="AE91">
        <f t="array" ref="AE91">IFERROR(CONCATENATE((INDEX($AH$7:$AH$69,SMALL(IF($AH$7:$AH$69&lt;&gt;"",IF($AE$7:$AE$69&lt;&gt;"",ROW($AE$7:$AE$69)-MIN(ROW($AE$7:$AE$69))+1,""),""),ROW()-ROW(A$72)+1)))," "),"")</f>
        <v>0</v>
      </c>
      <c r="AF91">
        <f t="array" ref="AF91">IFERROR(CONCATENATE(TEXT(INDEX($AE$7:$AE$69,SMALL(IF($AH$7:$AH$69&lt;&gt;"",IF($AE$7:$AE$69&lt;&gt;"",ROW($AE$7:$AE$69)-MIN(ROW($AE$7:$AE$69))+1,""),""),ROW()-ROW(A$72)+1)),"##0")," "),"")</f>
        <v>0</v>
      </c>
      <c r="AG91">
        <f t="array" ref="AG91">IFERROR(CONCATENATE((INDEX($A$7:$A$69,SMALL(IF($AH$7:$AH$69&lt;&gt;"",IF($AE$7:$AE$69&lt;&gt;"",ROW($AE$7:$AE$69)-MIN(ROW($AE$7:$AE$69))+1,""),""),ROW()-ROW(A$72)+1))),),"")</f>
        <v>0</v>
      </c>
      <c r="AJ91">
        <f t="array" ref="AJ91">IFERROR(CONCATENATE((INDEX($AM$7:$AM$69,SMALL(IF($AM$7:$AM$69&lt;&gt;"",IF($AJ$7:$AJ$69&lt;&gt;"",ROW($AJ$7:$AJ$69)-MIN(ROW($AJ$7:$AJ$69))+1,""),""),ROW()-ROW(A$72)+1)))," "),"")</f>
        <v>0</v>
      </c>
      <c r="AK91">
        <f t="array" ref="AK91">IFERROR(CONCATENATE(TEXT(INDEX($AJ$7:$AJ$69,SMALL(IF($AM$7:$AM$69&lt;&gt;"",IF($AJ$7:$AJ$69&lt;&gt;"",ROW($AJ$7:$AJ$69)-MIN(ROW($AJ$7:$AJ$69))+1,""),""),ROW()-ROW(A$72)+1)),"##0")," "),"")</f>
        <v>0</v>
      </c>
      <c r="AL91">
        <f t="array" ref="AL91">IFERROR(CONCATENATE((INDEX($A$7:$A$69,SMALL(IF($AM$7:$AM$69&lt;&gt;"",IF($AJ$7:$AJ$69&lt;&gt;"",ROW($AJ$7:$AJ$69)-MIN(ROW($AJ$7:$AJ$69))+1,""),""),ROW()-ROW(A$72)+1))),),"")</f>
        <v>0</v>
      </c>
    </row>
    <row r="92" spans="11:38">
      <c r="K92">
        <f t="array" ref="K92">IFERROR(CONCATENATE(TEXT(INDEX($K$7:$K$69,SMALL(IF($N$7:$N$69&lt;&gt;"",IF($K$7:$K$69&lt;&gt;"",ROW($K$7:$K$69)-MIN(ROW($K$7:$K$69))+1,""),""),ROW()-ROW(A$72)+1)),"##0"),","),"")</f>
        <v>0</v>
      </c>
      <c r="L92">
        <f t="array" ref="L92">IFERROR(CONCATENATE((INDEX($N$7:$N$69,SMALL(IF($N$7:$N$69&lt;&gt;"",IF($K$7:$K$69&lt;&gt;"",ROW($K$7:$K$69)-MIN(ROW($K$7:$K$69))+1,""),""),ROW()-ROW(A$72)+1))),","),"")</f>
        <v>0</v>
      </c>
      <c r="M92">
        <f t="array" ref="M92">IFERROR(CONCATENATE((INDEX($A$7:$A$69,SMALL(IF($N$7:$N$69&lt;&gt;"",IF($K$7:$K$69&lt;&gt;"",ROW($K$7:$K$69)-MIN(ROW($K$7:$K$69))+1,""),""),ROW()-ROW(A$72)+1))),),"")</f>
        <v>0</v>
      </c>
      <c r="P92">
        <f t="array" ref="P92">IFERROR(CONCATENATE((INDEX($S$7:$S$69,SMALL(IF($S$7:$S$69&lt;&gt;"",IF($P$7:$P$69&lt;&gt;"",ROW($P$7:$P$69)-MIN(ROW($P$7:$P$69))+1,""),""),ROW()-ROW(A$72)+1)))," "),"")</f>
        <v>0</v>
      </c>
      <c r="Q92">
        <f t="array" ref="Q92">IFERROR(CONCATENATE(TEXT(INDEX($P$7:$P$69,SMALL(IF($S$7:$S$69&lt;&gt;"",IF($P$7:$P$69&lt;&gt;"",ROW($P$7:$P$69)-MIN(ROW($P$7:$P$69))+1,""),""),ROW()-ROW(A$72)+1)),"##0")," "),"")</f>
        <v>0</v>
      </c>
      <c r="R92">
        <f t="array" ref="R92">IFERROR(CONCATENATE((INDEX($A$7:$A$69,SMALL(IF($S$7:$S$69&lt;&gt;"",IF($P$7:$P$69&lt;&gt;"",ROW($P$7:$P$69)-MIN(ROW($P$7:$P$69))+1,""),""),ROW()-ROW(A$72)+1))),),"")</f>
        <v>0</v>
      </c>
      <c r="U92">
        <f t="array" ref="U92">IFERROR(CONCATENATE((INDEX($X$7:$X$69,SMALL(IF($X$7:$X$69&lt;&gt;"",IF($U$7:$U$69&lt;&gt;"",ROW($U$7:$U$69)-MIN(ROW($U$7:$U$69))+1,""),""),ROW()-ROW(A$72)+1)))," "),"")</f>
        <v>0</v>
      </c>
      <c r="V92">
        <f t="array" ref="V92">IFERROR(CONCATENATE(TEXT(INDEX($U$7:$U$69,SMALL(IF($X$7:$X$69&lt;&gt;"",IF($U$7:$U$69&lt;&gt;"",ROW($U$7:$U$69)-MIN(ROW($U$7:$U$69))+1,""),""),ROW()-ROW(A$72)+1)),"##0")," "),"")</f>
        <v>0</v>
      </c>
      <c r="W92">
        <f t="array" ref="W92">IFERROR(CONCATENATE((INDEX($A$7:$A$69,SMALL(IF($X$7:$X$69&lt;&gt;"",IF($U$7:$U$69&lt;&gt;"",ROW($U$7:$U$69)-MIN(ROW($U$7:$U$69))+1,""),""),ROW()-ROW(A$72)+1))),),"")</f>
        <v>0</v>
      </c>
      <c r="Z92">
        <f t="array" ref="Z92">IFERROR(CONCATENATE((INDEX($AC$7:$AC$69,SMALL(IF($AC$7:$AC$69&lt;&gt;"",IF($Z$7:$Z$69&lt;&gt;"",ROW($Z$7:$Z$69)-MIN(ROW($Z$7:$Z$69))+1,""),""),ROW()-ROW(A$72)+1))),","),"")</f>
        <v>0</v>
      </c>
      <c r="AA92">
        <f t="array" ref="AA92">IFERROR(CONCATENATE(TEXT(INDEX($Z$7:$Z$69,SMALL(IF($AC$7:$AC$69&lt;&gt;"",IF($Z$7:$Z$69&lt;&gt;"",ROW($Z$7:$Z$69)-MIN(ROW($Z$7:$Z$69))+1,""),""),ROW()-ROW(A$72)+1)),"##0"),","),"")</f>
        <v>0</v>
      </c>
      <c r="AB92">
        <f t="array" ref="AB92">IFERROR(CONCATENATE((INDEX($A$7:$A$69,SMALL(IF($AC$7:$AC$69&lt;&gt;"",IF($Z$7:$Z$69&lt;&gt;"",ROW($Z$7:$Z$69)-MIN(ROW($Z$7:$Z$69))+1,""),""),ROW()-ROW(A$72)+1))),),"")</f>
        <v>0</v>
      </c>
      <c r="AE92">
        <f t="array" ref="AE92">IFERROR(CONCATENATE((INDEX($AH$7:$AH$69,SMALL(IF($AH$7:$AH$69&lt;&gt;"",IF($AE$7:$AE$69&lt;&gt;"",ROW($AE$7:$AE$69)-MIN(ROW($AE$7:$AE$69))+1,""),""),ROW()-ROW(A$72)+1)))," "),"")</f>
        <v>0</v>
      </c>
      <c r="AF92">
        <f t="array" ref="AF92">IFERROR(CONCATENATE(TEXT(INDEX($AE$7:$AE$69,SMALL(IF($AH$7:$AH$69&lt;&gt;"",IF($AE$7:$AE$69&lt;&gt;"",ROW($AE$7:$AE$69)-MIN(ROW($AE$7:$AE$69))+1,""),""),ROW()-ROW(A$72)+1)),"##0")," "),"")</f>
        <v>0</v>
      </c>
      <c r="AG92">
        <f t="array" ref="AG92">IFERROR(CONCATENATE((INDEX($A$7:$A$69,SMALL(IF($AH$7:$AH$69&lt;&gt;"",IF($AE$7:$AE$69&lt;&gt;"",ROW($AE$7:$AE$69)-MIN(ROW($AE$7:$AE$69))+1,""),""),ROW()-ROW(A$72)+1))),),"")</f>
        <v>0</v>
      </c>
      <c r="AJ92">
        <f t="array" ref="AJ92">IFERROR(CONCATENATE((INDEX($AM$7:$AM$69,SMALL(IF($AM$7:$AM$69&lt;&gt;"",IF($AJ$7:$AJ$69&lt;&gt;"",ROW($AJ$7:$AJ$69)-MIN(ROW($AJ$7:$AJ$69))+1,""),""),ROW()-ROW(A$72)+1)))," "),"")</f>
        <v>0</v>
      </c>
      <c r="AK92">
        <f t="array" ref="AK92">IFERROR(CONCATENATE(TEXT(INDEX($AJ$7:$AJ$69,SMALL(IF($AM$7:$AM$69&lt;&gt;"",IF($AJ$7:$AJ$69&lt;&gt;"",ROW($AJ$7:$AJ$69)-MIN(ROW($AJ$7:$AJ$69))+1,""),""),ROW()-ROW(A$72)+1)),"##0")," "),"")</f>
        <v>0</v>
      </c>
      <c r="AL92">
        <f t="array" ref="AL92">IFERROR(CONCATENATE((INDEX($A$7:$A$69,SMALL(IF($AM$7:$AM$69&lt;&gt;"",IF($AJ$7:$AJ$69&lt;&gt;"",ROW($AJ$7:$AJ$69)-MIN(ROW($AJ$7:$AJ$69))+1,""),""),ROW()-ROW(A$72)+1))),),"")</f>
        <v>0</v>
      </c>
    </row>
    <row r="93" spans="11:38">
      <c r="K93">
        <f t="array" ref="K93">IFERROR(CONCATENATE(TEXT(INDEX($K$7:$K$69,SMALL(IF($N$7:$N$69&lt;&gt;"",IF($K$7:$K$69&lt;&gt;"",ROW($K$7:$K$69)-MIN(ROW($K$7:$K$69))+1,""),""),ROW()-ROW(A$72)+1)),"##0"),","),"")</f>
        <v>0</v>
      </c>
      <c r="L93">
        <f t="array" ref="L93">IFERROR(CONCATENATE((INDEX($N$7:$N$69,SMALL(IF($N$7:$N$69&lt;&gt;"",IF($K$7:$K$69&lt;&gt;"",ROW($K$7:$K$69)-MIN(ROW($K$7:$K$69))+1,""),""),ROW()-ROW(A$72)+1))),","),"")</f>
        <v>0</v>
      </c>
      <c r="M93">
        <f t="array" ref="M93">IFERROR(CONCATENATE((INDEX($A$7:$A$69,SMALL(IF($N$7:$N$69&lt;&gt;"",IF($K$7:$K$69&lt;&gt;"",ROW($K$7:$K$69)-MIN(ROW($K$7:$K$69))+1,""),""),ROW()-ROW(A$72)+1))),),"")</f>
        <v>0</v>
      </c>
      <c r="P93">
        <f t="array" ref="P93">IFERROR(CONCATENATE((INDEX($S$7:$S$69,SMALL(IF($S$7:$S$69&lt;&gt;"",IF($P$7:$P$69&lt;&gt;"",ROW($P$7:$P$69)-MIN(ROW($P$7:$P$69))+1,""),""),ROW()-ROW(A$72)+1)))," "),"")</f>
        <v>0</v>
      </c>
      <c r="Q93">
        <f t="array" ref="Q93">IFERROR(CONCATENATE(TEXT(INDEX($P$7:$P$69,SMALL(IF($S$7:$S$69&lt;&gt;"",IF($P$7:$P$69&lt;&gt;"",ROW($P$7:$P$69)-MIN(ROW($P$7:$P$69))+1,""),""),ROW()-ROW(A$72)+1)),"##0")," "),"")</f>
        <v>0</v>
      </c>
      <c r="R93">
        <f t="array" ref="R93">IFERROR(CONCATENATE((INDEX($A$7:$A$69,SMALL(IF($S$7:$S$69&lt;&gt;"",IF($P$7:$P$69&lt;&gt;"",ROW($P$7:$P$69)-MIN(ROW($P$7:$P$69))+1,""),""),ROW()-ROW(A$72)+1))),),"")</f>
        <v>0</v>
      </c>
      <c r="U93">
        <f t="array" ref="U93">IFERROR(CONCATENATE((INDEX($X$7:$X$69,SMALL(IF($X$7:$X$69&lt;&gt;"",IF($U$7:$U$69&lt;&gt;"",ROW($U$7:$U$69)-MIN(ROW($U$7:$U$69))+1,""),""),ROW()-ROW(A$72)+1)))," "),"")</f>
        <v>0</v>
      </c>
      <c r="V93">
        <f t="array" ref="V93">IFERROR(CONCATENATE(TEXT(INDEX($U$7:$U$69,SMALL(IF($X$7:$X$69&lt;&gt;"",IF($U$7:$U$69&lt;&gt;"",ROW($U$7:$U$69)-MIN(ROW($U$7:$U$69))+1,""),""),ROW()-ROW(A$72)+1)),"##0")," "),"")</f>
        <v>0</v>
      </c>
      <c r="W93">
        <f t="array" ref="W93">IFERROR(CONCATENATE((INDEX($A$7:$A$69,SMALL(IF($X$7:$X$69&lt;&gt;"",IF($U$7:$U$69&lt;&gt;"",ROW($U$7:$U$69)-MIN(ROW($U$7:$U$69))+1,""),""),ROW()-ROW(A$72)+1))),),"")</f>
        <v>0</v>
      </c>
      <c r="Z93">
        <f t="array" ref="Z93">IFERROR(CONCATENATE((INDEX($AC$7:$AC$69,SMALL(IF($AC$7:$AC$69&lt;&gt;"",IF($Z$7:$Z$69&lt;&gt;"",ROW($Z$7:$Z$69)-MIN(ROW($Z$7:$Z$69))+1,""),""),ROW()-ROW(A$72)+1))),","),"")</f>
        <v>0</v>
      </c>
      <c r="AA93">
        <f t="array" ref="AA93">IFERROR(CONCATENATE(TEXT(INDEX($Z$7:$Z$69,SMALL(IF($AC$7:$AC$69&lt;&gt;"",IF($Z$7:$Z$69&lt;&gt;"",ROW($Z$7:$Z$69)-MIN(ROW($Z$7:$Z$69))+1,""),""),ROW()-ROW(A$72)+1)),"##0"),","),"")</f>
        <v>0</v>
      </c>
      <c r="AB93">
        <f t="array" ref="AB93">IFERROR(CONCATENATE((INDEX($A$7:$A$69,SMALL(IF($AC$7:$AC$69&lt;&gt;"",IF($Z$7:$Z$69&lt;&gt;"",ROW($Z$7:$Z$69)-MIN(ROW($Z$7:$Z$69))+1,""),""),ROW()-ROW(A$72)+1))),),"")</f>
        <v>0</v>
      </c>
      <c r="AE93">
        <f t="array" ref="AE93">IFERROR(CONCATENATE((INDEX($AH$7:$AH$69,SMALL(IF($AH$7:$AH$69&lt;&gt;"",IF($AE$7:$AE$69&lt;&gt;"",ROW($AE$7:$AE$69)-MIN(ROW($AE$7:$AE$69))+1,""),""),ROW()-ROW(A$72)+1)))," "),"")</f>
        <v>0</v>
      </c>
      <c r="AF93">
        <f t="array" ref="AF93">IFERROR(CONCATENATE(TEXT(INDEX($AE$7:$AE$69,SMALL(IF($AH$7:$AH$69&lt;&gt;"",IF($AE$7:$AE$69&lt;&gt;"",ROW($AE$7:$AE$69)-MIN(ROW($AE$7:$AE$69))+1,""),""),ROW()-ROW(A$72)+1)),"##0")," "),"")</f>
        <v>0</v>
      </c>
      <c r="AG93">
        <f t="array" ref="AG93">IFERROR(CONCATENATE((INDEX($A$7:$A$69,SMALL(IF($AH$7:$AH$69&lt;&gt;"",IF($AE$7:$AE$69&lt;&gt;"",ROW($AE$7:$AE$69)-MIN(ROW($AE$7:$AE$69))+1,""),""),ROW()-ROW(A$72)+1))),),"")</f>
        <v>0</v>
      </c>
      <c r="AJ93">
        <f t="array" ref="AJ93">IFERROR(CONCATENATE((INDEX($AM$7:$AM$69,SMALL(IF($AM$7:$AM$69&lt;&gt;"",IF($AJ$7:$AJ$69&lt;&gt;"",ROW($AJ$7:$AJ$69)-MIN(ROW($AJ$7:$AJ$69))+1,""),""),ROW()-ROW(A$72)+1)))," "),"")</f>
        <v>0</v>
      </c>
      <c r="AK93">
        <f t="array" ref="AK93">IFERROR(CONCATENATE(TEXT(INDEX($AJ$7:$AJ$69,SMALL(IF($AM$7:$AM$69&lt;&gt;"",IF($AJ$7:$AJ$69&lt;&gt;"",ROW($AJ$7:$AJ$69)-MIN(ROW($AJ$7:$AJ$69))+1,""),""),ROW()-ROW(A$72)+1)),"##0")," "),"")</f>
        <v>0</v>
      </c>
      <c r="AL93">
        <f t="array" ref="AL93">IFERROR(CONCATENATE((INDEX($A$7:$A$69,SMALL(IF($AM$7:$AM$69&lt;&gt;"",IF($AJ$7:$AJ$69&lt;&gt;"",ROW($AJ$7:$AJ$69)-MIN(ROW($AJ$7:$AJ$69))+1,""),""),ROW()-ROW(A$72)+1))),),"")</f>
        <v>0</v>
      </c>
    </row>
    <row r="94" spans="11:38">
      <c r="K94">
        <f t="array" ref="K94">IFERROR(CONCATENATE(TEXT(INDEX($K$7:$K$69,SMALL(IF($N$7:$N$69&lt;&gt;"",IF($K$7:$K$69&lt;&gt;"",ROW($K$7:$K$69)-MIN(ROW($K$7:$K$69))+1,""),""),ROW()-ROW(A$72)+1)),"##0"),","),"")</f>
        <v>0</v>
      </c>
      <c r="L94">
        <f t="array" ref="L94">IFERROR(CONCATENATE((INDEX($N$7:$N$69,SMALL(IF($N$7:$N$69&lt;&gt;"",IF($K$7:$K$69&lt;&gt;"",ROW($K$7:$K$69)-MIN(ROW($K$7:$K$69))+1,""),""),ROW()-ROW(A$72)+1))),","),"")</f>
        <v>0</v>
      </c>
      <c r="M94">
        <f t="array" ref="M94">IFERROR(CONCATENATE((INDEX($A$7:$A$69,SMALL(IF($N$7:$N$69&lt;&gt;"",IF($K$7:$K$69&lt;&gt;"",ROW($K$7:$K$69)-MIN(ROW($K$7:$K$69))+1,""),""),ROW()-ROW(A$72)+1))),),"")</f>
        <v>0</v>
      </c>
      <c r="P94">
        <f t="array" ref="P94">IFERROR(CONCATENATE((INDEX($S$7:$S$69,SMALL(IF($S$7:$S$69&lt;&gt;"",IF($P$7:$P$69&lt;&gt;"",ROW($P$7:$P$69)-MIN(ROW($P$7:$P$69))+1,""),""),ROW()-ROW(A$72)+1)))," "),"")</f>
        <v>0</v>
      </c>
      <c r="Q94">
        <f t="array" ref="Q94">IFERROR(CONCATENATE(TEXT(INDEX($P$7:$P$69,SMALL(IF($S$7:$S$69&lt;&gt;"",IF($P$7:$P$69&lt;&gt;"",ROW($P$7:$P$69)-MIN(ROW($P$7:$P$69))+1,""),""),ROW()-ROW(A$72)+1)),"##0")," "),"")</f>
        <v>0</v>
      </c>
      <c r="R94">
        <f t="array" ref="R94">IFERROR(CONCATENATE((INDEX($A$7:$A$69,SMALL(IF($S$7:$S$69&lt;&gt;"",IF($P$7:$P$69&lt;&gt;"",ROW($P$7:$P$69)-MIN(ROW($P$7:$P$69))+1,""),""),ROW()-ROW(A$72)+1))),),"")</f>
        <v>0</v>
      </c>
      <c r="U94">
        <f t="array" ref="U94">IFERROR(CONCATENATE((INDEX($X$7:$X$69,SMALL(IF($X$7:$X$69&lt;&gt;"",IF($U$7:$U$69&lt;&gt;"",ROW($U$7:$U$69)-MIN(ROW($U$7:$U$69))+1,""),""),ROW()-ROW(A$72)+1)))," "),"")</f>
        <v>0</v>
      </c>
      <c r="V94">
        <f t="array" ref="V94">IFERROR(CONCATENATE(TEXT(INDEX($U$7:$U$69,SMALL(IF($X$7:$X$69&lt;&gt;"",IF($U$7:$U$69&lt;&gt;"",ROW($U$7:$U$69)-MIN(ROW($U$7:$U$69))+1,""),""),ROW()-ROW(A$72)+1)),"##0")," "),"")</f>
        <v>0</v>
      </c>
      <c r="W94">
        <f t="array" ref="W94">IFERROR(CONCATENATE((INDEX($A$7:$A$69,SMALL(IF($X$7:$X$69&lt;&gt;"",IF($U$7:$U$69&lt;&gt;"",ROW($U$7:$U$69)-MIN(ROW($U$7:$U$69))+1,""),""),ROW()-ROW(A$72)+1))),),"")</f>
        <v>0</v>
      </c>
      <c r="Z94">
        <f t="array" ref="Z94">IFERROR(CONCATENATE((INDEX($AC$7:$AC$69,SMALL(IF($AC$7:$AC$69&lt;&gt;"",IF($Z$7:$Z$69&lt;&gt;"",ROW($Z$7:$Z$69)-MIN(ROW($Z$7:$Z$69))+1,""),""),ROW()-ROW(A$72)+1))),","),"")</f>
        <v>0</v>
      </c>
      <c r="AA94">
        <f t="array" ref="AA94">IFERROR(CONCATENATE(TEXT(INDEX($Z$7:$Z$69,SMALL(IF($AC$7:$AC$69&lt;&gt;"",IF($Z$7:$Z$69&lt;&gt;"",ROW($Z$7:$Z$69)-MIN(ROW($Z$7:$Z$69))+1,""),""),ROW()-ROW(A$72)+1)),"##0"),","),"")</f>
        <v>0</v>
      </c>
      <c r="AB94">
        <f t="array" ref="AB94">IFERROR(CONCATENATE((INDEX($A$7:$A$69,SMALL(IF($AC$7:$AC$69&lt;&gt;"",IF($Z$7:$Z$69&lt;&gt;"",ROW($Z$7:$Z$69)-MIN(ROW($Z$7:$Z$69))+1,""),""),ROW()-ROW(A$72)+1))),),"")</f>
        <v>0</v>
      </c>
      <c r="AE94">
        <f t="array" ref="AE94">IFERROR(CONCATENATE((INDEX($AH$7:$AH$69,SMALL(IF($AH$7:$AH$69&lt;&gt;"",IF($AE$7:$AE$69&lt;&gt;"",ROW($AE$7:$AE$69)-MIN(ROW($AE$7:$AE$69))+1,""),""),ROW()-ROW(A$72)+1)))," "),"")</f>
        <v>0</v>
      </c>
      <c r="AF94">
        <f t="array" ref="AF94">IFERROR(CONCATENATE(TEXT(INDEX($AE$7:$AE$69,SMALL(IF($AH$7:$AH$69&lt;&gt;"",IF($AE$7:$AE$69&lt;&gt;"",ROW($AE$7:$AE$69)-MIN(ROW($AE$7:$AE$69))+1,""),""),ROW()-ROW(A$72)+1)),"##0")," "),"")</f>
        <v>0</v>
      </c>
      <c r="AG94">
        <f t="array" ref="AG94">IFERROR(CONCATENATE((INDEX($A$7:$A$69,SMALL(IF($AH$7:$AH$69&lt;&gt;"",IF($AE$7:$AE$69&lt;&gt;"",ROW($AE$7:$AE$69)-MIN(ROW($AE$7:$AE$69))+1,""),""),ROW()-ROW(A$72)+1))),),"")</f>
        <v>0</v>
      </c>
      <c r="AJ94">
        <f t="array" ref="AJ94">IFERROR(CONCATENATE((INDEX($AM$7:$AM$69,SMALL(IF($AM$7:$AM$69&lt;&gt;"",IF($AJ$7:$AJ$69&lt;&gt;"",ROW($AJ$7:$AJ$69)-MIN(ROW($AJ$7:$AJ$69))+1,""),""),ROW()-ROW(A$72)+1)))," "),"")</f>
        <v>0</v>
      </c>
      <c r="AK94">
        <f t="array" ref="AK94">IFERROR(CONCATENATE(TEXT(INDEX($AJ$7:$AJ$69,SMALL(IF($AM$7:$AM$69&lt;&gt;"",IF($AJ$7:$AJ$69&lt;&gt;"",ROW($AJ$7:$AJ$69)-MIN(ROW($AJ$7:$AJ$69))+1,""),""),ROW()-ROW(A$72)+1)),"##0")," "),"")</f>
        <v>0</v>
      </c>
      <c r="AL94">
        <f t="array" ref="AL94">IFERROR(CONCATENATE((INDEX($A$7:$A$69,SMALL(IF($AM$7:$AM$69&lt;&gt;"",IF($AJ$7:$AJ$69&lt;&gt;"",ROW($AJ$7:$AJ$69)-MIN(ROW($AJ$7:$AJ$69))+1,""),""),ROW()-ROW(A$72)+1))),),"")</f>
        <v>0</v>
      </c>
    </row>
    <row r="95" spans="11:38">
      <c r="K95">
        <f t="array" ref="K95">IFERROR(CONCATENATE(TEXT(INDEX($K$7:$K$69,SMALL(IF($N$7:$N$69&lt;&gt;"",IF($K$7:$K$69&lt;&gt;"",ROW($K$7:$K$69)-MIN(ROW($K$7:$K$69))+1,""),""),ROW()-ROW(A$72)+1)),"##0"),","),"")</f>
        <v>0</v>
      </c>
      <c r="L95">
        <f t="array" ref="L95">IFERROR(CONCATENATE((INDEX($N$7:$N$69,SMALL(IF($N$7:$N$69&lt;&gt;"",IF($K$7:$K$69&lt;&gt;"",ROW($K$7:$K$69)-MIN(ROW($K$7:$K$69))+1,""),""),ROW()-ROW(A$72)+1))),","),"")</f>
        <v>0</v>
      </c>
      <c r="M95">
        <f t="array" ref="M95">IFERROR(CONCATENATE((INDEX($A$7:$A$69,SMALL(IF($N$7:$N$69&lt;&gt;"",IF($K$7:$K$69&lt;&gt;"",ROW($K$7:$K$69)-MIN(ROW($K$7:$K$69))+1,""),""),ROW()-ROW(A$72)+1))),),"")</f>
        <v>0</v>
      </c>
      <c r="P95">
        <f t="array" ref="P95">IFERROR(CONCATENATE((INDEX($S$7:$S$69,SMALL(IF($S$7:$S$69&lt;&gt;"",IF($P$7:$P$69&lt;&gt;"",ROW($P$7:$P$69)-MIN(ROW($P$7:$P$69))+1,""),""),ROW()-ROW(A$72)+1)))," "),"")</f>
        <v>0</v>
      </c>
      <c r="Q95">
        <f t="array" ref="Q95">IFERROR(CONCATENATE(TEXT(INDEX($P$7:$P$69,SMALL(IF($S$7:$S$69&lt;&gt;"",IF($P$7:$P$69&lt;&gt;"",ROW($P$7:$P$69)-MIN(ROW($P$7:$P$69))+1,""),""),ROW()-ROW(A$72)+1)),"##0")," "),"")</f>
        <v>0</v>
      </c>
      <c r="R95">
        <f t="array" ref="R95">IFERROR(CONCATENATE((INDEX($A$7:$A$69,SMALL(IF($S$7:$S$69&lt;&gt;"",IF($P$7:$P$69&lt;&gt;"",ROW($P$7:$P$69)-MIN(ROW($P$7:$P$69))+1,""),""),ROW()-ROW(A$72)+1))),),"")</f>
        <v>0</v>
      </c>
      <c r="U95">
        <f t="array" ref="U95">IFERROR(CONCATENATE((INDEX($X$7:$X$69,SMALL(IF($X$7:$X$69&lt;&gt;"",IF($U$7:$U$69&lt;&gt;"",ROW($U$7:$U$69)-MIN(ROW($U$7:$U$69))+1,""),""),ROW()-ROW(A$72)+1)))," "),"")</f>
        <v>0</v>
      </c>
      <c r="V95">
        <f t="array" ref="V95">IFERROR(CONCATENATE(TEXT(INDEX($U$7:$U$69,SMALL(IF($X$7:$X$69&lt;&gt;"",IF($U$7:$U$69&lt;&gt;"",ROW($U$7:$U$69)-MIN(ROW($U$7:$U$69))+1,""),""),ROW()-ROW(A$72)+1)),"##0")," "),"")</f>
        <v>0</v>
      </c>
      <c r="W95">
        <f t="array" ref="W95">IFERROR(CONCATENATE((INDEX($A$7:$A$69,SMALL(IF($X$7:$X$69&lt;&gt;"",IF($U$7:$U$69&lt;&gt;"",ROW($U$7:$U$69)-MIN(ROW($U$7:$U$69))+1,""),""),ROW()-ROW(A$72)+1))),),"")</f>
        <v>0</v>
      </c>
      <c r="Z95">
        <f t="array" ref="Z95">IFERROR(CONCATENATE((INDEX($AC$7:$AC$69,SMALL(IF($AC$7:$AC$69&lt;&gt;"",IF($Z$7:$Z$69&lt;&gt;"",ROW($Z$7:$Z$69)-MIN(ROW($Z$7:$Z$69))+1,""),""),ROW()-ROW(A$72)+1))),","),"")</f>
        <v>0</v>
      </c>
      <c r="AA95">
        <f t="array" ref="AA95">IFERROR(CONCATENATE(TEXT(INDEX($Z$7:$Z$69,SMALL(IF($AC$7:$AC$69&lt;&gt;"",IF($Z$7:$Z$69&lt;&gt;"",ROW($Z$7:$Z$69)-MIN(ROW($Z$7:$Z$69))+1,""),""),ROW()-ROW(A$72)+1)),"##0"),","),"")</f>
        <v>0</v>
      </c>
      <c r="AB95">
        <f t="array" ref="AB95">IFERROR(CONCATENATE((INDEX($A$7:$A$69,SMALL(IF($AC$7:$AC$69&lt;&gt;"",IF($Z$7:$Z$69&lt;&gt;"",ROW($Z$7:$Z$69)-MIN(ROW($Z$7:$Z$69))+1,""),""),ROW()-ROW(A$72)+1))),),"")</f>
        <v>0</v>
      </c>
      <c r="AE95">
        <f t="array" ref="AE95">IFERROR(CONCATENATE((INDEX($AH$7:$AH$69,SMALL(IF($AH$7:$AH$69&lt;&gt;"",IF($AE$7:$AE$69&lt;&gt;"",ROW($AE$7:$AE$69)-MIN(ROW($AE$7:$AE$69))+1,""),""),ROW()-ROW(A$72)+1)))," "),"")</f>
        <v>0</v>
      </c>
      <c r="AF95">
        <f t="array" ref="AF95">IFERROR(CONCATENATE(TEXT(INDEX($AE$7:$AE$69,SMALL(IF($AH$7:$AH$69&lt;&gt;"",IF($AE$7:$AE$69&lt;&gt;"",ROW($AE$7:$AE$69)-MIN(ROW($AE$7:$AE$69))+1,""),""),ROW()-ROW(A$72)+1)),"##0")," "),"")</f>
        <v>0</v>
      </c>
      <c r="AG95">
        <f t="array" ref="AG95">IFERROR(CONCATENATE((INDEX($A$7:$A$69,SMALL(IF($AH$7:$AH$69&lt;&gt;"",IF($AE$7:$AE$69&lt;&gt;"",ROW($AE$7:$AE$69)-MIN(ROW($AE$7:$AE$69))+1,""),""),ROW()-ROW(A$72)+1))),),"")</f>
        <v>0</v>
      </c>
      <c r="AJ95">
        <f t="array" ref="AJ95">IFERROR(CONCATENATE((INDEX($AM$7:$AM$69,SMALL(IF($AM$7:$AM$69&lt;&gt;"",IF($AJ$7:$AJ$69&lt;&gt;"",ROW($AJ$7:$AJ$69)-MIN(ROW($AJ$7:$AJ$69))+1,""),""),ROW()-ROW(A$72)+1)))," "),"")</f>
        <v>0</v>
      </c>
      <c r="AK95">
        <f t="array" ref="AK95">IFERROR(CONCATENATE(TEXT(INDEX($AJ$7:$AJ$69,SMALL(IF($AM$7:$AM$69&lt;&gt;"",IF($AJ$7:$AJ$69&lt;&gt;"",ROW($AJ$7:$AJ$69)-MIN(ROW($AJ$7:$AJ$69))+1,""),""),ROW()-ROW(A$72)+1)),"##0")," "),"")</f>
        <v>0</v>
      </c>
      <c r="AL95">
        <f t="array" ref="AL95">IFERROR(CONCATENATE((INDEX($A$7:$A$69,SMALL(IF($AM$7:$AM$69&lt;&gt;"",IF($AJ$7:$AJ$69&lt;&gt;"",ROW($AJ$7:$AJ$69)-MIN(ROW($AJ$7:$AJ$69))+1,""),""),ROW()-ROW(A$72)+1))),),"")</f>
        <v>0</v>
      </c>
    </row>
    <row r="96" spans="11:38">
      <c r="K96">
        <f t="array" ref="K96">IFERROR(CONCATENATE(TEXT(INDEX($K$7:$K$69,SMALL(IF($N$7:$N$69&lt;&gt;"",IF($K$7:$K$69&lt;&gt;"",ROW($K$7:$K$69)-MIN(ROW($K$7:$K$69))+1,""),""),ROW()-ROW(A$72)+1)),"##0"),","),"")</f>
        <v>0</v>
      </c>
      <c r="L96">
        <f t="array" ref="L96">IFERROR(CONCATENATE((INDEX($N$7:$N$69,SMALL(IF($N$7:$N$69&lt;&gt;"",IF($K$7:$K$69&lt;&gt;"",ROW($K$7:$K$69)-MIN(ROW($K$7:$K$69))+1,""),""),ROW()-ROW(A$72)+1))),","),"")</f>
        <v>0</v>
      </c>
      <c r="M96">
        <f t="array" ref="M96">IFERROR(CONCATENATE((INDEX($A$7:$A$69,SMALL(IF($N$7:$N$69&lt;&gt;"",IF($K$7:$K$69&lt;&gt;"",ROW($K$7:$K$69)-MIN(ROW($K$7:$K$69))+1,""),""),ROW()-ROW(A$72)+1))),),"")</f>
        <v>0</v>
      </c>
      <c r="P96">
        <f t="array" ref="P96">IFERROR(CONCATENATE((INDEX($S$7:$S$69,SMALL(IF($S$7:$S$69&lt;&gt;"",IF($P$7:$P$69&lt;&gt;"",ROW($P$7:$P$69)-MIN(ROW($P$7:$P$69))+1,""),""),ROW()-ROW(A$72)+1)))," "),"")</f>
        <v>0</v>
      </c>
      <c r="Q96">
        <f t="array" ref="Q96">IFERROR(CONCATENATE(TEXT(INDEX($P$7:$P$69,SMALL(IF($S$7:$S$69&lt;&gt;"",IF($P$7:$P$69&lt;&gt;"",ROW($P$7:$P$69)-MIN(ROW($P$7:$P$69))+1,""),""),ROW()-ROW(A$72)+1)),"##0")," "),"")</f>
        <v>0</v>
      </c>
      <c r="R96">
        <f t="array" ref="R96">IFERROR(CONCATENATE((INDEX($A$7:$A$69,SMALL(IF($S$7:$S$69&lt;&gt;"",IF($P$7:$P$69&lt;&gt;"",ROW($P$7:$P$69)-MIN(ROW($P$7:$P$69))+1,""),""),ROW()-ROW(A$72)+1))),),"")</f>
        <v>0</v>
      </c>
      <c r="U96">
        <f t="array" ref="U96">IFERROR(CONCATENATE((INDEX($X$7:$X$69,SMALL(IF($X$7:$X$69&lt;&gt;"",IF($U$7:$U$69&lt;&gt;"",ROW($U$7:$U$69)-MIN(ROW($U$7:$U$69))+1,""),""),ROW()-ROW(A$72)+1)))," "),"")</f>
        <v>0</v>
      </c>
      <c r="V96">
        <f t="array" ref="V96">IFERROR(CONCATENATE(TEXT(INDEX($U$7:$U$69,SMALL(IF($X$7:$X$69&lt;&gt;"",IF($U$7:$U$69&lt;&gt;"",ROW($U$7:$U$69)-MIN(ROW($U$7:$U$69))+1,""),""),ROW()-ROW(A$72)+1)),"##0")," "),"")</f>
        <v>0</v>
      </c>
      <c r="W96">
        <f t="array" ref="W96">IFERROR(CONCATENATE((INDEX($A$7:$A$69,SMALL(IF($X$7:$X$69&lt;&gt;"",IF($U$7:$U$69&lt;&gt;"",ROW($U$7:$U$69)-MIN(ROW($U$7:$U$69))+1,""),""),ROW()-ROW(A$72)+1))),),"")</f>
        <v>0</v>
      </c>
      <c r="Z96">
        <f t="array" ref="Z96">IFERROR(CONCATENATE((INDEX($AC$7:$AC$69,SMALL(IF($AC$7:$AC$69&lt;&gt;"",IF($Z$7:$Z$69&lt;&gt;"",ROW($Z$7:$Z$69)-MIN(ROW($Z$7:$Z$69))+1,""),""),ROW()-ROW(A$72)+1))),","),"")</f>
        <v>0</v>
      </c>
      <c r="AA96">
        <f t="array" ref="AA96">IFERROR(CONCATENATE(TEXT(INDEX($Z$7:$Z$69,SMALL(IF($AC$7:$AC$69&lt;&gt;"",IF($Z$7:$Z$69&lt;&gt;"",ROW($Z$7:$Z$69)-MIN(ROW($Z$7:$Z$69))+1,""),""),ROW()-ROW(A$72)+1)),"##0"),","),"")</f>
        <v>0</v>
      </c>
      <c r="AB96">
        <f t="array" ref="AB96">IFERROR(CONCATENATE((INDEX($A$7:$A$69,SMALL(IF($AC$7:$AC$69&lt;&gt;"",IF($Z$7:$Z$69&lt;&gt;"",ROW($Z$7:$Z$69)-MIN(ROW($Z$7:$Z$69))+1,""),""),ROW()-ROW(A$72)+1))),),"")</f>
        <v>0</v>
      </c>
      <c r="AE96">
        <f t="array" ref="AE96">IFERROR(CONCATENATE((INDEX($AH$7:$AH$69,SMALL(IF($AH$7:$AH$69&lt;&gt;"",IF($AE$7:$AE$69&lt;&gt;"",ROW($AE$7:$AE$69)-MIN(ROW($AE$7:$AE$69))+1,""),""),ROW()-ROW(A$72)+1)))," "),"")</f>
        <v>0</v>
      </c>
      <c r="AF96">
        <f t="array" ref="AF96">IFERROR(CONCATENATE(TEXT(INDEX($AE$7:$AE$69,SMALL(IF($AH$7:$AH$69&lt;&gt;"",IF($AE$7:$AE$69&lt;&gt;"",ROW($AE$7:$AE$69)-MIN(ROW($AE$7:$AE$69))+1,""),""),ROW()-ROW(A$72)+1)),"##0")," "),"")</f>
        <v>0</v>
      </c>
      <c r="AG96">
        <f t="array" ref="AG96">IFERROR(CONCATENATE((INDEX($A$7:$A$69,SMALL(IF($AH$7:$AH$69&lt;&gt;"",IF($AE$7:$AE$69&lt;&gt;"",ROW($AE$7:$AE$69)-MIN(ROW($AE$7:$AE$69))+1,""),""),ROW()-ROW(A$72)+1))),),"")</f>
        <v>0</v>
      </c>
      <c r="AJ96">
        <f t="array" ref="AJ96">IFERROR(CONCATENATE((INDEX($AM$7:$AM$69,SMALL(IF($AM$7:$AM$69&lt;&gt;"",IF($AJ$7:$AJ$69&lt;&gt;"",ROW($AJ$7:$AJ$69)-MIN(ROW($AJ$7:$AJ$69))+1,""),""),ROW()-ROW(A$72)+1)))," "),"")</f>
        <v>0</v>
      </c>
      <c r="AK96">
        <f t="array" ref="AK96">IFERROR(CONCATENATE(TEXT(INDEX($AJ$7:$AJ$69,SMALL(IF($AM$7:$AM$69&lt;&gt;"",IF($AJ$7:$AJ$69&lt;&gt;"",ROW($AJ$7:$AJ$69)-MIN(ROW($AJ$7:$AJ$69))+1,""),""),ROW()-ROW(A$72)+1)),"##0")," "),"")</f>
        <v>0</v>
      </c>
      <c r="AL96">
        <f t="array" ref="AL96">IFERROR(CONCATENATE((INDEX($A$7:$A$69,SMALL(IF($AM$7:$AM$69&lt;&gt;"",IF($AJ$7:$AJ$69&lt;&gt;"",ROW($AJ$7:$AJ$69)-MIN(ROW($AJ$7:$AJ$69))+1,""),""),ROW()-ROW(A$72)+1))),),"")</f>
        <v>0</v>
      </c>
    </row>
    <row r="97" spans="11:38">
      <c r="K97">
        <f t="array" ref="K97">IFERROR(CONCATENATE(TEXT(INDEX($K$7:$K$69,SMALL(IF($N$7:$N$69&lt;&gt;"",IF($K$7:$K$69&lt;&gt;"",ROW($K$7:$K$69)-MIN(ROW($K$7:$K$69))+1,""),""),ROW()-ROW(A$72)+1)),"##0"),","),"")</f>
        <v>0</v>
      </c>
      <c r="L97">
        <f t="array" ref="L97">IFERROR(CONCATENATE((INDEX($N$7:$N$69,SMALL(IF($N$7:$N$69&lt;&gt;"",IF($K$7:$K$69&lt;&gt;"",ROW($K$7:$K$69)-MIN(ROW($K$7:$K$69))+1,""),""),ROW()-ROW(A$72)+1))),","),"")</f>
        <v>0</v>
      </c>
      <c r="M97">
        <f t="array" ref="M97">IFERROR(CONCATENATE((INDEX($A$7:$A$69,SMALL(IF($N$7:$N$69&lt;&gt;"",IF($K$7:$K$69&lt;&gt;"",ROW($K$7:$K$69)-MIN(ROW($K$7:$K$69))+1,""),""),ROW()-ROW(A$72)+1))),),"")</f>
        <v>0</v>
      </c>
      <c r="P97">
        <f t="array" ref="P97">IFERROR(CONCATENATE((INDEX($S$7:$S$69,SMALL(IF($S$7:$S$69&lt;&gt;"",IF($P$7:$P$69&lt;&gt;"",ROW($P$7:$P$69)-MIN(ROW($P$7:$P$69))+1,""),""),ROW()-ROW(A$72)+1)))," "),"")</f>
        <v>0</v>
      </c>
      <c r="Q97">
        <f t="array" ref="Q97">IFERROR(CONCATENATE(TEXT(INDEX($P$7:$P$69,SMALL(IF($S$7:$S$69&lt;&gt;"",IF($P$7:$P$69&lt;&gt;"",ROW($P$7:$P$69)-MIN(ROW($P$7:$P$69))+1,""),""),ROW()-ROW(A$72)+1)),"##0")," "),"")</f>
        <v>0</v>
      </c>
      <c r="R97">
        <f t="array" ref="R97">IFERROR(CONCATENATE((INDEX($A$7:$A$69,SMALL(IF($S$7:$S$69&lt;&gt;"",IF($P$7:$P$69&lt;&gt;"",ROW($P$7:$P$69)-MIN(ROW($P$7:$P$69))+1,""),""),ROW()-ROW(A$72)+1))),),"")</f>
        <v>0</v>
      </c>
      <c r="U97">
        <f t="array" ref="U97">IFERROR(CONCATENATE((INDEX($X$7:$X$69,SMALL(IF($X$7:$X$69&lt;&gt;"",IF($U$7:$U$69&lt;&gt;"",ROW($U$7:$U$69)-MIN(ROW($U$7:$U$69))+1,""),""),ROW()-ROW(A$72)+1)))," "),"")</f>
        <v>0</v>
      </c>
      <c r="V97">
        <f t="array" ref="V97">IFERROR(CONCATENATE(TEXT(INDEX($U$7:$U$69,SMALL(IF($X$7:$X$69&lt;&gt;"",IF($U$7:$U$69&lt;&gt;"",ROW($U$7:$U$69)-MIN(ROW($U$7:$U$69))+1,""),""),ROW()-ROW(A$72)+1)),"##0")," "),"")</f>
        <v>0</v>
      </c>
      <c r="W97">
        <f t="array" ref="W97">IFERROR(CONCATENATE((INDEX($A$7:$A$69,SMALL(IF($X$7:$X$69&lt;&gt;"",IF($U$7:$U$69&lt;&gt;"",ROW($U$7:$U$69)-MIN(ROW($U$7:$U$69))+1,""),""),ROW()-ROW(A$72)+1))),),"")</f>
        <v>0</v>
      </c>
      <c r="Z97">
        <f t="array" ref="Z97">IFERROR(CONCATENATE((INDEX($AC$7:$AC$69,SMALL(IF($AC$7:$AC$69&lt;&gt;"",IF($Z$7:$Z$69&lt;&gt;"",ROW($Z$7:$Z$69)-MIN(ROW($Z$7:$Z$69))+1,""),""),ROW()-ROW(A$72)+1))),","),"")</f>
        <v>0</v>
      </c>
      <c r="AA97">
        <f t="array" ref="AA97">IFERROR(CONCATENATE(TEXT(INDEX($Z$7:$Z$69,SMALL(IF($AC$7:$AC$69&lt;&gt;"",IF($Z$7:$Z$69&lt;&gt;"",ROW($Z$7:$Z$69)-MIN(ROW($Z$7:$Z$69))+1,""),""),ROW()-ROW(A$72)+1)),"##0"),","),"")</f>
        <v>0</v>
      </c>
      <c r="AB97">
        <f t="array" ref="AB97">IFERROR(CONCATENATE((INDEX($A$7:$A$69,SMALL(IF($AC$7:$AC$69&lt;&gt;"",IF($Z$7:$Z$69&lt;&gt;"",ROW($Z$7:$Z$69)-MIN(ROW($Z$7:$Z$69))+1,""),""),ROW()-ROW(A$72)+1))),),"")</f>
        <v>0</v>
      </c>
      <c r="AE97">
        <f t="array" ref="AE97">IFERROR(CONCATENATE((INDEX($AH$7:$AH$69,SMALL(IF($AH$7:$AH$69&lt;&gt;"",IF($AE$7:$AE$69&lt;&gt;"",ROW($AE$7:$AE$69)-MIN(ROW($AE$7:$AE$69))+1,""),""),ROW()-ROW(A$72)+1)))," "),"")</f>
        <v>0</v>
      </c>
      <c r="AF97">
        <f t="array" ref="AF97">IFERROR(CONCATENATE(TEXT(INDEX($AE$7:$AE$69,SMALL(IF($AH$7:$AH$69&lt;&gt;"",IF($AE$7:$AE$69&lt;&gt;"",ROW($AE$7:$AE$69)-MIN(ROW($AE$7:$AE$69))+1,""),""),ROW()-ROW(A$72)+1)),"##0")," "),"")</f>
        <v>0</v>
      </c>
      <c r="AG97">
        <f t="array" ref="AG97">IFERROR(CONCATENATE((INDEX($A$7:$A$69,SMALL(IF($AH$7:$AH$69&lt;&gt;"",IF($AE$7:$AE$69&lt;&gt;"",ROW($AE$7:$AE$69)-MIN(ROW($AE$7:$AE$69))+1,""),""),ROW()-ROW(A$72)+1))),),"")</f>
        <v>0</v>
      </c>
      <c r="AJ97">
        <f t="array" ref="AJ97">IFERROR(CONCATENATE((INDEX($AM$7:$AM$69,SMALL(IF($AM$7:$AM$69&lt;&gt;"",IF($AJ$7:$AJ$69&lt;&gt;"",ROW($AJ$7:$AJ$69)-MIN(ROW($AJ$7:$AJ$69))+1,""),""),ROW()-ROW(A$72)+1)))," "),"")</f>
        <v>0</v>
      </c>
      <c r="AK97">
        <f t="array" ref="AK97">IFERROR(CONCATENATE(TEXT(INDEX($AJ$7:$AJ$69,SMALL(IF($AM$7:$AM$69&lt;&gt;"",IF($AJ$7:$AJ$69&lt;&gt;"",ROW($AJ$7:$AJ$69)-MIN(ROW($AJ$7:$AJ$69))+1,""),""),ROW()-ROW(A$72)+1)),"##0")," "),"")</f>
        <v>0</v>
      </c>
      <c r="AL97">
        <f t="array" ref="AL97">IFERROR(CONCATENATE((INDEX($A$7:$A$69,SMALL(IF($AM$7:$AM$69&lt;&gt;"",IF($AJ$7:$AJ$69&lt;&gt;"",ROW($AJ$7:$AJ$69)-MIN(ROW($AJ$7:$AJ$69))+1,""),""),ROW()-ROW(A$72)+1))),),"")</f>
        <v>0</v>
      </c>
    </row>
    <row r="98" spans="11:38">
      <c r="K98">
        <f t="array" ref="K98">IFERROR(CONCATENATE(TEXT(INDEX($K$7:$K$69,SMALL(IF($N$7:$N$69&lt;&gt;"",IF($K$7:$K$69&lt;&gt;"",ROW($K$7:$K$69)-MIN(ROW($K$7:$K$69))+1,""),""),ROW()-ROW(A$72)+1)),"##0"),","),"")</f>
        <v>0</v>
      </c>
      <c r="L98">
        <f t="array" ref="L98">IFERROR(CONCATENATE((INDEX($N$7:$N$69,SMALL(IF($N$7:$N$69&lt;&gt;"",IF($K$7:$K$69&lt;&gt;"",ROW($K$7:$K$69)-MIN(ROW($K$7:$K$69))+1,""),""),ROW()-ROW(A$72)+1))),","),"")</f>
        <v>0</v>
      </c>
      <c r="M98">
        <f t="array" ref="M98">IFERROR(CONCATENATE((INDEX($A$7:$A$69,SMALL(IF($N$7:$N$69&lt;&gt;"",IF($K$7:$K$69&lt;&gt;"",ROW($K$7:$K$69)-MIN(ROW($K$7:$K$69))+1,""),""),ROW()-ROW(A$72)+1))),),"")</f>
        <v>0</v>
      </c>
      <c r="P98">
        <f t="array" ref="P98">IFERROR(CONCATENATE((INDEX($S$7:$S$69,SMALL(IF($S$7:$S$69&lt;&gt;"",IF($P$7:$P$69&lt;&gt;"",ROW($P$7:$P$69)-MIN(ROW($P$7:$P$69))+1,""),""),ROW()-ROW(A$72)+1)))," "),"")</f>
        <v>0</v>
      </c>
      <c r="Q98">
        <f t="array" ref="Q98">IFERROR(CONCATENATE(TEXT(INDEX($P$7:$P$69,SMALL(IF($S$7:$S$69&lt;&gt;"",IF($P$7:$P$69&lt;&gt;"",ROW($P$7:$P$69)-MIN(ROW($P$7:$P$69))+1,""),""),ROW()-ROW(A$72)+1)),"##0")," "),"")</f>
        <v>0</v>
      </c>
      <c r="R98">
        <f t="array" ref="R98">IFERROR(CONCATENATE((INDEX($A$7:$A$69,SMALL(IF($S$7:$S$69&lt;&gt;"",IF($P$7:$P$69&lt;&gt;"",ROW($P$7:$P$69)-MIN(ROW($P$7:$P$69))+1,""),""),ROW()-ROW(A$72)+1))),),"")</f>
        <v>0</v>
      </c>
      <c r="U98">
        <f t="array" ref="U98">IFERROR(CONCATENATE((INDEX($X$7:$X$69,SMALL(IF($X$7:$X$69&lt;&gt;"",IF($U$7:$U$69&lt;&gt;"",ROW($U$7:$U$69)-MIN(ROW($U$7:$U$69))+1,""),""),ROW()-ROW(A$72)+1)))," "),"")</f>
        <v>0</v>
      </c>
      <c r="V98">
        <f t="array" ref="V98">IFERROR(CONCATENATE(TEXT(INDEX($U$7:$U$69,SMALL(IF($X$7:$X$69&lt;&gt;"",IF($U$7:$U$69&lt;&gt;"",ROW($U$7:$U$69)-MIN(ROW($U$7:$U$69))+1,""),""),ROW()-ROW(A$72)+1)),"##0")," "),"")</f>
        <v>0</v>
      </c>
      <c r="W98">
        <f t="array" ref="W98">IFERROR(CONCATENATE((INDEX($A$7:$A$69,SMALL(IF($X$7:$X$69&lt;&gt;"",IF($U$7:$U$69&lt;&gt;"",ROW($U$7:$U$69)-MIN(ROW($U$7:$U$69))+1,""),""),ROW()-ROW(A$72)+1))),),"")</f>
        <v>0</v>
      </c>
      <c r="Z98">
        <f t="array" ref="Z98">IFERROR(CONCATENATE((INDEX($AC$7:$AC$69,SMALL(IF($AC$7:$AC$69&lt;&gt;"",IF($Z$7:$Z$69&lt;&gt;"",ROW($Z$7:$Z$69)-MIN(ROW($Z$7:$Z$69))+1,""),""),ROW()-ROW(A$72)+1))),","),"")</f>
        <v>0</v>
      </c>
      <c r="AA98">
        <f t="array" ref="AA98">IFERROR(CONCATENATE(TEXT(INDEX($Z$7:$Z$69,SMALL(IF($AC$7:$AC$69&lt;&gt;"",IF($Z$7:$Z$69&lt;&gt;"",ROW($Z$7:$Z$69)-MIN(ROW($Z$7:$Z$69))+1,""),""),ROW()-ROW(A$72)+1)),"##0"),","),"")</f>
        <v>0</v>
      </c>
      <c r="AB98">
        <f t="array" ref="AB98">IFERROR(CONCATENATE((INDEX($A$7:$A$69,SMALL(IF($AC$7:$AC$69&lt;&gt;"",IF($Z$7:$Z$69&lt;&gt;"",ROW($Z$7:$Z$69)-MIN(ROW($Z$7:$Z$69))+1,""),""),ROW()-ROW(A$72)+1))),),"")</f>
        <v>0</v>
      </c>
      <c r="AE98">
        <f t="array" ref="AE98">IFERROR(CONCATENATE((INDEX($AH$7:$AH$69,SMALL(IF($AH$7:$AH$69&lt;&gt;"",IF($AE$7:$AE$69&lt;&gt;"",ROW($AE$7:$AE$69)-MIN(ROW($AE$7:$AE$69))+1,""),""),ROW()-ROW(A$72)+1)))," "),"")</f>
        <v>0</v>
      </c>
      <c r="AF98">
        <f t="array" ref="AF98">IFERROR(CONCATENATE(TEXT(INDEX($AE$7:$AE$69,SMALL(IF($AH$7:$AH$69&lt;&gt;"",IF($AE$7:$AE$69&lt;&gt;"",ROW($AE$7:$AE$69)-MIN(ROW($AE$7:$AE$69))+1,""),""),ROW()-ROW(A$72)+1)),"##0")," "),"")</f>
        <v>0</v>
      </c>
      <c r="AG98">
        <f t="array" ref="AG98">IFERROR(CONCATENATE((INDEX($A$7:$A$69,SMALL(IF($AH$7:$AH$69&lt;&gt;"",IF($AE$7:$AE$69&lt;&gt;"",ROW($AE$7:$AE$69)-MIN(ROW($AE$7:$AE$69))+1,""),""),ROW()-ROW(A$72)+1))),),"")</f>
        <v>0</v>
      </c>
      <c r="AJ98">
        <f t="array" ref="AJ98">IFERROR(CONCATENATE((INDEX($AM$7:$AM$69,SMALL(IF($AM$7:$AM$69&lt;&gt;"",IF($AJ$7:$AJ$69&lt;&gt;"",ROW($AJ$7:$AJ$69)-MIN(ROW($AJ$7:$AJ$69))+1,""),""),ROW()-ROW(A$72)+1)))," "),"")</f>
        <v>0</v>
      </c>
      <c r="AK98">
        <f t="array" ref="AK98">IFERROR(CONCATENATE(TEXT(INDEX($AJ$7:$AJ$69,SMALL(IF($AM$7:$AM$69&lt;&gt;"",IF($AJ$7:$AJ$69&lt;&gt;"",ROW($AJ$7:$AJ$69)-MIN(ROW($AJ$7:$AJ$69))+1,""),""),ROW()-ROW(A$72)+1)),"##0")," "),"")</f>
        <v>0</v>
      </c>
      <c r="AL98">
        <f t="array" ref="AL98">IFERROR(CONCATENATE((INDEX($A$7:$A$69,SMALL(IF($AM$7:$AM$69&lt;&gt;"",IF($AJ$7:$AJ$69&lt;&gt;"",ROW($AJ$7:$AJ$69)-MIN(ROW($AJ$7:$AJ$69))+1,""),""),ROW()-ROW(A$72)+1))),),"")</f>
        <v>0</v>
      </c>
    </row>
    <row r="99" spans="11:38">
      <c r="K99">
        <f t="array" ref="K99">IFERROR(CONCATENATE(TEXT(INDEX($K$7:$K$69,SMALL(IF($N$7:$N$69&lt;&gt;"",IF($K$7:$K$69&lt;&gt;"",ROW($K$7:$K$69)-MIN(ROW($K$7:$K$69))+1,""),""),ROW()-ROW(A$72)+1)),"##0"),","),"")</f>
        <v>0</v>
      </c>
      <c r="L99">
        <f t="array" ref="L99">IFERROR(CONCATENATE((INDEX($N$7:$N$69,SMALL(IF($N$7:$N$69&lt;&gt;"",IF($K$7:$K$69&lt;&gt;"",ROW($K$7:$K$69)-MIN(ROW($K$7:$K$69))+1,""),""),ROW()-ROW(A$72)+1))),","),"")</f>
        <v>0</v>
      </c>
      <c r="M99">
        <f t="array" ref="M99">IFERROR(CONCATENATE((INDEX($A$7:$A$69,SMALL(IF($N$7:$N$69&lt;&gt;"",IF($K$7:$K$69&lt;&gt;"",ROW($K$7:$K$69)-MIN(ROW($K$7:$K$69))+1,""),""),ROW()-ROW(A$72)+1))),),"")</f>
        <v>0</v>
      </c>
      <c r="P99">
        <f t="array" ref="P99">IFERROR(CONCATENATE((INDEX($S$7:$S$69,SMALL(IF($S$7:$S$69&lt;&gt;"",IF($P$7:$P$69&lt;&gt;"",ROW($P$7:$P$69)-MIN(ROW($P$7:$P$69))+1,""),""),ROW()-ROW(A$72)+1)))," "),"")</f>
        <v>0</v>
      </c>
      <c r="Q99">
        <f t="array" ref="Q99">IFERROR(CONCATENATE(TEXT(INDEX($P$7:$P$69,SMALL(IF($S$7:$S$69&lt;&gt;"",IF($P$7:$P$69&lt;&gt;"",ROW($P$7:$P$69)-MIN(ROW($P$7:$P$69))+1,""),""),ROW()-ROW(A$72)+1)),"##0")," "),"")</f>
        <v>0</v>
      </c>
      <c r="R99">
        <f t="array" ref="R99">IFERROR(CONCATENATE((INDEX($A$7:$A$69,SMALL(IF($S$7:$S$69&lt;&gt;"",IF($P$7:$P$69&lt;&gt;"",ROW($P$7:$P$69)-MIN(ROW($P$7:$P$69))+1,""),""),ROW()-ROW(A$72)+1))),),"")</f>
        <v>0</v>
      </c>
      <c r="U99">
        <f t="array" ref="U99">IFERROR(CONCATENATE((INDEX($X$7:$X$69,SMALL(IF($X$7:$X$69&lt;&gt;"",IF($U$7:$U$69&lt;&gt;"",ROW($U$7:$U$69)-MIN(ROW($U$7:$U$69))+1,""),""),ROW()-ROW(A$72)+1)))," "),"")</f>
        <v>0</v>
      </c>
      <c r="V99">
        <f t="array" ref="V99">IFERROR(CONCATENATE(TEXT(INDEX($U$7:$U$69,SMALL(IF($X$7:$X$69&lt;&gt;"",IF($U$7:$U$69&lt;&gt;"",ROW($U$7:$U$69)-MIN(ROW($U$7:$U$69))+1,""),""),ROW()-ROW(A$72)+1)),"##0")," "),"")</f>
        <v>0</v>
      </c>
      <c r="W99">
        <f t="array" ref="W99">IFERROR(CONCATENATE((INDEX($A$7:$A$69,SMALL(IF($X$7:$X$69&lt;&gt;"",IF($U$7:$U$69&lt;&gt;"",ROW($U$7:$U$69)-MIN(ROW($U$7:$U$69))+1,""),""),ROW()-ROW(A$72)+1))),),"")</f>
        <v>0</v>
      </c>
      <c r="Z99">
        <f t="array" ref="Z99">IFERROR(CONCATENATE((INDEX($AC$7:$AC$69,SMALL(IF($AC$7:$AC$69&lt;&gt;"",IF($Z$7:$Z$69&lt;&gt;"",ROW($Z$7:$Z$69)-MIN(ROW($Z$7:$Z$69))+1,""),""),ROW()-ROW(A$72)+1))),","),"")</f>
        <v>0</v>
      </c>
      <c r="AA99">
        <f t="array" ref="AA99">IFERROR(CONCATENATE(TEXT(INDEX($Z$7:$Z$69,SMALL(IF($AC$7:$AC$69&lt;&gt;"",IF($Z$7:$Z$69&lt;&gt;"",ROW($Z$7:$Z$69)-MIN(ROW($Z$7:$Z$69))+1,""),""),ROW()-ROW(A$72)+1)),"##0"),","),"")</f>
        <v>0</v>
      </c>
      <c r="AB99">
        <f t="array" ref="AB99">IFERROR(CONCATENATE((INDEX($A$7:$A$69,SMALL(IF($AC$7:$AC$69&lt;&gt;"",IF($Z$7:$Z$69&lt;&gt;"",ROW($Z$7:$Z$69)-MIN(ROW($Z$7:$Z$69))+1,""),""),ROW()-ROW(A$72)+1))),),"")</f>
        <v>0</v>
      </c>
      <c r="AE99">
        <f t="array" ref="AE99">IFERROR(CONCATENATE((INDEX($AH$7:$AH$69,SMALL(IF($AH$7:$AH$69&lt;&gt;"",IF($AE$7:$AE$69&lt;&gt;"",ROW($AE$7:$AE$69)-MIN(ROW($AE$7:$AE$69))+1,""),""),ROW()-ROW(A$72)+1)))," "),"")</f>
        <v>0</v>
      </c>
      <c r="AF99">
        <f t="array" ref="AF99">IFERROR(CONCATENATE(TEXT(INDEX($AE$7:$AE$69,SMALL(IF($AH$7:$AH$69&lt;&gt;"",IF($AE$7:$AE$69&lt;&gt;"",ROW($AE$7:$AE$69)-MIN(ROW($AE$7:$AE$69))+1,""),""),ROW()-ROW(A$72)+1)),"##0")," "),"")</f>
        <v>0</v>
      </c>
      <c r="AG99">
        <f t="array" ref="AG99">IFERROR(CONCATENATE((INDEX($A$7:$A$69,SMALL(IF($AH$7:$AH$69&lt;&gt;"",IF($AE$7:$AE$69&lt;&gt;"",ROW($AE$7:$AE$69)-MIN(ROW($AE$7:$AE$69))+1,""),""),ROW()-ROW(A$72)+1))),),"")</f>
        <v>0</v>
      </c>
      <c r="AJ99">
        <f t="array" ref="AJ99">IFERROR(CONCATENATE((INDEX($AM$7:$AM$69,SMALL(IF($AM$7:$AM$69&lt;&gt;"",IF($AJ$7:$AJ$69&lt;&gt;"",ROW($AJ$7:$AJ$69)-MIN(ROW($AJ$7:$AJ$69))+1,""),""),ROW()-ROW(A$72)+1)))," "),"")</f>
        <v>0</v>
      </c>
      <c r="AK99">
        <f t="array" ref="AK99">IFERROR(CONCATENATE(TEXT(INDEX($AJ$7:$AJ$69,SMALL(IF($AM$7:$AM$69&lt;&gt;"",IF($AJ$7:$AJ$69&lt;&gt;"",ROW($AJ$7:$AJ$69)-MIN(ROW($AJ$7:$AJ$69))+1,""),""),ROW()-ROW(A$72)+1)),"##0")," "),"")</f>
        <v>0</v>
      </c>
      <c r="AL99">
        <f t="array" ref="AL99">IFERROR(CONCATENATE((INDEX($A$7:$A$69,SMALL(IF($AM$7:$AM$69&lt;&gt;"",IF($AJ$7:$AJ$69&lt;&gt;"",ROW($AJ$7:$AJ$69)-MIN(ROW($AJ$7:$AJ$69))+1,""),""),ROW()-ROW(A$72)+1))),),"")</f>
        <v>0</v>
      </c>
    </row>
    <row r="100" spans="11:38">
      <c r="K100">
        <f t="array" ref="K100">IFERROR(CONCATENATE(TEXT(INDEX($K$7:$K$69,SMALL(IF($N$7:$N$69&lt;&gt;"",IF($K$7:$K$69&lt;&gt;"",ROW($K$7:$K$69)-MIN(ROW($K$7:$K$69))+1,""),""),ROW()-ROW(A$72)+1)),"##0"),","),"")</f>
        <v>0</v>
      </c>
      <c r="L100">
        <f t="array" ref="L100">IFERROR(CONCATENATE((INDEX($N$7:$N$69,SMALL(IF($N$7:$N$69&lt;&gt;"",IF($K$7:$K$69&lt;&gt;"",ROW($K$7:$K$69)-MIN(ROW($K$7:$K$69))+1,""),""),ROW()-ROW(A$72)+1))),","),"")</f>
        <v>0</v>
      </c>
      <c r="M100">
        <f t="array" ref="M100">IFERROR(CONCATENATE((INDEX($A$7:$A$69,SMALL(IF($N$7:$N$69&lt;&gt;"",IF($K$7:$K$69&lt;&gt;"",ROW($K$7:$K$69)-MIN(ROW($K$7:$K$69))+1,""),""),ROW()-ROW(A$72)+1))),),"")</f>
        <v>0</v>
      </c>
      <c r="P100">
        <f t="array" ref="P100">IFERROR(CONCATENATE((INDEX($S$7:$S$69,SMALL(IF($S$7:$S$69&lt;&gt;"",IF($P$7:$P$69&lt;&gt;"",ROW($P$7:$P$69)-MIN(ROW($P$7:$P$69))+1,""),""),ROW()-ROW(A$72)+1)))," "),"")</f>
        <v>0</v>
      </c>
      <c r="Q100">
        <f t="array" ref="Q100">IFERROR(CONCATENATE(TEXT(INDEX($P$7:$P$69,SMALL(IF($S$7:$S$69&lt;&gt;"",IF($P$7:$P$69&lt;&gt;"",ROW($P$7:$P$69)-MIN(ROW($P$7:$P$69))+1,""),""),ROW()-ROW(A$72)+1)),"##0")," "),"")</f>
        <v>0</v>
      </c>
      <c r="R100">
        <f t="array" ref="R100">IFERROR(CONCATENATE((INDEX($A$7:$A$69,SMALL(IF($S$7:$S$69&lt;&gt;"",IF($P$7:$P$69&lt;&gt;"",ROW($P$7:$P$69)-MIN(ROW($P$7:$P$69))+1,""),""),ROW()-ROW(A$72)+1))),),"")</f>
        <v>0</v>
      </c>
      <c r="U100">
        <f t="array" ref="U100">IFERROR(CONCATENATE((INDEX($X$7:$X$69,SMALL(IF($X$7:$X$69&lt;&gt;"",IF($U$7:$U$69&lt;&gt;"",ROW($U$7:$U$69)-MIN(ROW($U$7:$U$69))+1,""),""),ROW()-ROW(A$72)+1)))," "),"")</f>
        <v>0</v>
      </c>
      <c r="V100">
        <f t="array" ref="V100">IFERROR(CONCATENATE(TEXT(INDEX($U$7:$U$69,SMALL(IF($X$7:$X$69&lt;&gt;"",IF($U$7:$U$69&lt;&gt;"",ROW($U$7:$U$69)-MIN(ROW($U$7:$U$69))+1,""),""),ROW()-ROW(A$72)+1)),"##0")," "),"")</f>
        <v>0</v>
      </c>
      <c r="W100">
        <f t="array" ref="W100">IFERROR(CONCATENATE((INDEX($A$7:$A$69,SMALL(IF($X$7:$X$69&lt;&gt;"",IF($U$7:$U$69&lt;&gt;"",ROW($U$7:$U$69)-MIN(ROW($U$7:$U$69))+1,""),""),ROW()-ROW(A$72)+1))),),"")</f>
        <v>0</v>
      </c>
      <c r="Z100">
        <f t="array" ref="Z100">IFERROR(CONCATENATE((INDEX($AC$7:$AC$69,SMALL(IF($AC$7:$AC$69&lt;&gt;"",IF($Z$7:$Z$69&lt;&gt;"",ROW($Z$7:$Z$69)-MIN(ROW($Z$7:$Z$69))+1,""),""),ROW()-ROW(A$72)+1))),","),"")</f>
        <v>0</v>
      </c>
      <c r="AA100">
        <f t="array" ref="AA100">IFERROR(CONCATENATE(TEXT(INDEX($Z$7:$Z$69,SMALL(IF($AC$7:$AC$69&lt;&gt;"",IF($Z$7:$Z$69&lt;&gt;"",ROW($Z$7:$Z$69)-MIN(ROW($Z$7:$Z$69))+1,""),""),ROW()-ROW(A$72)+1)),"##0"),","),"")</f>
        <v>0</v>
      </c>
      <c r="AB100">
        <f t="array" ref="AB100">IFERROR(CONCATENATE((INDEX($A$7:$A$69,SMALL(IF($AC$7:$AC$69&lt;&gt;"",IF($Z$7:$Z$69&lt;&gt;"",ROW($Z$7:$Z$69)-MIN(ROW($Z$7:$Z$69))+1,""),""),ROW()-ROW(A$72)+1))),),"")</f>
        <v>0</v>
      </c>
      <c r="AE100">
        <f t="array" ref="AE100">IFERROR(CONCATENATE((INDEX($AH$7:$AH$69,SMALL(IF($AH$7:$AH$69&lt;&gt;"",IF($AE$7:$AE$69&lt;&gt;"",ROW($AE$7:$AE$69)-MIN(ROW($AE$7:$AE$69))+1,""),""),ROW()-ROW(A$72)+1)))," "),"")</f>
        <v>0</v>
      </c>
      <c r="AF100">
        <f t="array" ref="AF100">IFERROR(CONCATENATE(TEXT(INDEX($AE$7:$AE$69,SMALL(IF($AH$7:$AH$69&lt;&gt;"",IF($AE$7:$AE$69&lt;&gt;"",ROW($AE$7:$AE$69)-MIN(ROW($AE$7:$AE$69))+1,""),""),ROW()-ROW(A$72)+1)),"##0")," "),"")</f>
        <v>0</v>
      </c>
      <c r="AG100">
        <f t="array" ref="AG100">IFERROR(CONCATENATE((INDEX($A$7:$A$69,SMALL(IF($AH$7:$AH$69&lt;&gt;"",IF($AE$7:$AE$69&lt;&gt;"",ROW($AE$7:$AE$69)-MIN(ROW($AE$7:$AE$69))+1,""),""),ROW()-ROW(A$72)+1))),),"")</f>
        <v>0</v>
      </c>
      <c r="AJ100">
        <f t="array" ref="AJ100">IFERROR(CONCATENATE((INDEX($AM$7:$AM$69,SMALL(IF($AM$7:$AM$69&lt;&gt;"",IF($AJ$7:$AJ$69&lt;&gt;"",ROW($AJ$7:$AJ$69)-MIN(ROW($AJ$7:$AJ$69))+1,""),""),ROW()-ROW(A$72)+1)))," "),"")</f>
        <v>0</v>
      </c>
      <c r="AK100">
        <f t="array" ref="AK100">IFERROR(CONCATENATE(TEXT(INDEX($AJ$7:$AJ$69,SMALL(IF($AM$7:$AM$69&lt;&gt;"",IF($AJ$7:$AJ$69&lt;&gt;"",ROW($AJ$7:$AJ$69)-MIN(ROW($AJ$7:$AJ$69))+1,""),""),ROW()-ROW(A$72)+1)),"##0")," "),"")</f>
        <v>0</v>
      </c>
      <c r="AL100">
        <f t="array" ref="AL100">IFERROR(CONCATENATE((INDEX($A$7:$A$69,SMALL(IF($AM$7:$AM$69&lt;&gt;"",IF($AJ$7:$AJ$69&lt;&gt;"",ROW($AJ$7:$AJ$69)-MIN(ROW($AJ$7:$AJ$69))+1,""),""),ROW()-ROW(A$72)+1))),),"")</f>
        <v>0</v>
      </c>
    </row>
    <row r="101" spans="11:38">
      <c r="K101">
        <f t="array" ref="K101">IFERROR(CONCATENATE(TEXT(INDEX($K$7:$K$69,SMALL(IF($N$7:$N$69&lt;&gt;"",IF($K$7:$K$69&lt;&gt;"",ROW($K$7:$K$69)-MIN(ROW($K$7:$K$69))+1,""),""),ROW()-ROW(A$72)+1)),"##0"),","),"")</f>
        <v>0</v>
      </c>
      <c r="L101">
        <f t="array" ref="L101">IFERROR(CONCATENATE((INDEX($N$7:$N$69,SMALL(IF($N$7:$N$69&lt;&gt;"",IF($K$7:$K$69&lt;&gt;"",ROW($K$7:$K$69)-MIN(ROW($K$7:$K$69))+1,""),""),ROW()-ROW(A$72)+1))),","),"")</f>
        <v>0</v>
      </c>
      <c r="M101">
        <f t="array" ref="M101">IFERROR(CONCATENATE((INDEX($A$7:$A$69,SMALL(IF($N$7:$N$69&lt;&gt;"",IF($K$7:$K$69&lt;&gt;"",ROW($K$7:$K$69)-MIN(ROW($K$7:$K$69))+1,""),""),ROW()-ROW(A$72)+1))),),"")</f>
        <v>0</v>
      </c>
      <c r="P101">
        <f t="array" ref="P101">IFERROR(CONCATENATE((INDEX($S$7:$S$69,SMALL(IF($S$7:$S$69&lt;&gt;"",IF($P$7:$P$69&lt;&gt;"",ROW($P$7:$P$69)-MIN(ROW($P$7:$P$69))+1,""),""),ROW()-ROW(A$72)+1)))," "),"")</f>
        <v>0</v>
      </c>
      <c r="Q101">
        <f t="array" ref="Q101">IFERROR(CONCATENATE(TEXT(INDEX($P$7:$P$69,SMALL(IF($S$7:$S$69&lt;&gt;"",IF($P$7:$P$69&lt;&gt;"",ROW($P$7:$P$69)-MIN(ROW($P$7:$P$69))+1,""),""),ROW()-ROW(A$72)+1)),"##0")," "),"")</f>
        <v>0</v>
      </c>
      <c r="R101">
        <f t="array" ref="R101">IFERROR(CONCATENATE((INDEX($A$7:$A$69,SMALL(IF($S$7:$S$69&lt;&gt;"",IF($P$7:$P$69&lt;&gt;"",ROW($P$7:$P$69)-MIN(ROW($P$7:$P$69))+1,""),""),ROW()-ROW(A$72)+1))),),"")</f>
        <v>0</v>
      </c>
      <c r="U101">
        <f t="array" ref="U101">IFERROR(CONCATENATE((INDEX($X$7:$X$69,SMALL(IF($X$7:$X$69&lt;&gt;"",IF($U$7:$U$69&lt;&gt;"",ROW($U$7:$U$69)-MIN(ROW($U$7:$U$69))+1,""),""),ROW()-ROW(A$72)+1)))," "),"")</f>
        <v>0</v>
      </c>
      <c r="V101">
        <f t="array" ref="V101">IFERROR(CONCATENATE(TEXT(INDEX($U$7:$U$69,SMALL(IF($X$7:$X$69&lt;&gt;"",IF($U$7:$U$69&lt;&gt;"",ROW($U$7:$U$69)-MIN(ROW($U$7:$U$69))+1,""),""),ROW()-ROW(A$72)+1)),"##0")," "),"")</f>
        <v>0</v>
      </c>
      <c r="W101">
        <f t="array" ref="W101">IFERROR(CONCATENATE((INDEX($A$7:$A$69,SMALL(IF($X$7:$X$69&lt;&gt;"",IF($U$7:$U$69&lt;&gt;"",ROW($U$7:$U$69)-MIN(ROW($U$7:$U$69))+1,""),""),ROW()-ROW(A$72)+1))),),"")</f>
        <v>0</v>
      </c>
      <c r="Z101">
        <f t="array" ref="Z101">IFERROR(CONCATENATE((INDEX($AC$7:$AC$69,SMALL(IF($AC$7:$AC$69&lt;&gt;"",IF($Z$7:$Z$69&lt;&gt;"",ROW($Z$7:$Z$69)-MIN(ROW($Z$7:$Z$69))+1,""),""),ROW()-ROW(A$72)+1))),","),"")</f>
        <v>0</v>
      </c>
      <c r="AA101">
        <f t="array" ref="AA101">IFERROR(CONCATENATE(TEXT(INDEX($Z$7:$Z$69,SMALL(IF($AC$7:$AC$69&lt;&gt;"",IF($Z$7:$Z$69&lt;&gt;"",ROW($Z$7:$Z$69)-MIN(ROW($Z$7:$Z$69))+1,""),""),ROW()-ROW(A$72)+1)),"##0"),","),"")</f>
        <v>0</v>
      </c>
      <c r="AB101">
        <f t="array" ref="AB101">IFERROR(CONCATENATE((INDEX($A$7:$A$69,SMALL(IF($AC$7:$AC$69&lt;&gt;"",IF($Z$7:$Z$69&lt;&gt;"",ROW($Z$7:$Z$69)-MIN(ROW($Z$7:$Z$69))+1,""),""),ROW()-ROW(A$72)+1))),),"")</f>
        <v>0</v>
      </c>
      <c r="AE101">
        <f t="array" ref="AE101">IFERROR(CONCATENATE((INDEX($AH$7:$AH$69,SMALL(IF($AH$7:$AH$69&lt;&gt;"",IF($AE$7:$AE$69&lt;&gt;"",ROW($AE$7:$AE$69)-MIN(ROW($AE$7:$AE$69))+1,""),""),ROW()-ROW(A$72)+1)))," "),"")</f>
        <v>0</v>
      </c>
      <c r="AF101">
        <f t="array" ref="AF101">IFERROR(CONCATENATE(TEXT(INDEX($AE$7:$AE$69,SMALL(IF($AH$7:$AH$69&lt;&gt;"",IF($AE$7:$AE$69&lt;&gt;"",ROW($AE$7:$AE$69)-MIN(ROW($AE$7:$AE$69))+1,""),""),ROW()-ROW(A$72)+1)),"##0")," "),"")</f>
        <v>0</v>
      </c>
      <c r="AG101">
        <f t="array" ref="AG101">IFERROR(CONCATENATE((INDEX($A$7:$A$69,SMALL(IF($AH$7:$AH$69&lt;&gt;"",IF($AE$7:$AE$69&lt;&gt;"",ROW($AE$7:$AE$69)-MIN(ROW($AE$7:$AE$69))+1,""),""),ROW()-ROW(A$72)+1))),),"")</f>
        <v>0</v>
      </c>
      <c r="AJ101">
        <f t="array" ref="AJ101">IFERROR(CONCATENATE((INDEX($AM$7:$AM$69,SMALL(IF($AM$7:$AM$69&lt;&gt;"",IF($AJ$7:$AJ$69&lt;&gt;"",ROW($AJ$7:$AJ$69)-MIN(ROW($AJ$7:$AJ$69))+1,""),""),ROW()-ROW(A$72)+1)))," "),"")</f>
        <v>0</v>
      </c>
      <c r="AK101">
        <f t="array" ref="AK101">IFERROR(CONCATENATE(TEXT(INDEX($AJ$7:$AJ$69,SMALL(IF($AM$7:$AM$69&lt;&gt;"",IF($AJ$7:$AJ$69&lt;&gt;"",ROW($AJ$7:$AJ$69)-MIN(ROW($AJ$7:$AJ$69))+1,""),""),ROW()-ROW(A$72)+1)),"##0")," "),"")</f>
        <v>0</v>
      </c>
      <c r="AL101">
        <f t="array" ref="AL101">IFERROR(CONCATENATE((INDEX($A$7:$A$69,SMALL(IF($AM$7:$AM$69&lt;&gt;"",IF($AJ$7:$AJ$69&lt;&gt;"",ROW($AJ$7:$AJ$69)-MIN(ROW($AJ$7:$AJ$69))+1,""),""),ROW()-ROW(A$72)+1))),),"")</f>
        <v>0</v>
      </c>
    </row>
    <row r="102" spans="11:38">
      <c r="K102">
        <f t="array" ref="K102">IFERROR(CONCATENATE(TEXT(INDEX($K$7:$K$69,SMALL(IF($N$7:$N$69&lt;&gt;"",IF($K$7:$K$69&lt;&gt;"",ROW($K$7:$K$69)-MIN(ROW($K$7:$K$69))+1,""),""),ROW()-ROW(A$72)+1)),"##0"),","),"")</f>
        <v>0</v>
      </c>
      <c r="L102">
        <f t="array" ref="L102">IFERROR(CONCATENATE((INDEX($N$7:$N$69,SMALL(IF($N$7:$N$69&lt;&gt;"",IF($K$7:$K$69&lt;&gt;"",ROW($K$7:$K$69)-MIN(ROW($K$7:$K$69))+1,""),""),ROW()-ROW(A$72)+1))),","),"")</f>
        <v>0</v>
      </c>
      <c r="M102">
        <f t="array" ref="M102">IFERROR(CONCATENATE((INDEX($A$7:$A$69,SMALL(IF($N$7:$N$69&lt;&gt;"",IF($K$7:$K$69&lt;&gt;"",ROW($K$7:$K$69)-MIN(ROW($K$7:$K$69))+1,""),""),ROW()-ROW(A$72)+1))),),"")</f>
        <v>0</v>
      </c>
      <c r="P102">
        <f t="array" ref="P102">IFERROR(CONCATENATE((INDEX($S$7:$S$69,SMALL(IF($S$7:$S$69&lt;&gt;"",IF($P$7:$P$69&lt;&gt;"",ROW($P$7:$P$69)-MIN(ROW($P$7:$P$69))+1,""),""),ROW()-ROW(A$72)+1)))," "),"")</f>
        <v>0</v>
      </c>
      <c r="Q102">
        <f t="array" ref="Q102">IFERROR(CONCATENATE(TEXT(INDEX($P$7:$P$69,SMALL(IF($S$7:$S$69&lt;&gt;"",IF($P$7:$P$69&lt;&gt;"",ROW($P$7:$P$69)-MIN(ROW($P$7:$P$69))+1,""),""),ROW()-ROW(A$72)+1)),"##0")," "),"")</f>
        <v>0</v>
      </c>
      <c r="R102">
        <f t="array" ref="R102">IFERROR(CONCATENATE((INDEX($A$7:$A$69,SMALL(IF($S$7:$S$69&lt;&gt;"",IF($P$7:$P$69&lt;&gt;"",ROW($P$7:$P$69)-MIN(ROW($P$7:$P$69))+1,""),""),ROW()-ROW(A$72)+1))),),"")</f>
        <v>0</v>
      </c>
      <c r="U102">
        <f t="array" ref="U102">IFERROR(CONCATENATE((INDEX($X$7:$X$69,SMALL(IF($X$7:$X$69&lt;&gt;"",IF($U$7:$U$69&lt;&gt;"",ROW($U$7:$U$69)-MIN(ROW($U$7:$U$69))+1,""),""),ROW()-ROW(A$72)+1)))," "),"")</f>
        <v>0</v>
      </c>
      <c r="V102">
        <f t="array" ref="V102">IFERROR(CONCATENATE(TEXT(INDEX($U$7:$U$69,SMALL(IF($X$7:$X$69&lt;&gt;"",IF($U$7:$U$69&lt;&gt;"",ROW($U$7:$U$69)-MIN(ROW($U$7:$U$69))+1,""),""),ROW()-ROW(A$72)+1)),"##0")," "),"")</f>
        <v>0</v>
      </c>
      <c r="W102">
        <f t="array" ref="W102">IFERROR(CONCATENATE((INDEX($A$7:$A$69,SMALL(IF($X$7:$X$69&lt;&gt;"",IF($U$7:$U$69&lt;&gt;"",ROW($U$7:$U$69)-MIN(ROW($U$7:$U$69))+1,""),""),ROW()-ROW(A$72)+1))),),"")</f>
        <v>0</v>
      </c>
      <c r="Z102">
        <f t="array" ref="Z102">IFERROR(CONCATENATE((INDEX($AC$7:$AC$69,SMALL(IF($AC$7:$AC$69&lt;&gt;"",IF($Z$7:$Z$69&lt;&gt;"",ROW($Z$7:$Z$69)-MIN(ROW($Z$7:$Z$69))+1,""),""),ROW()-ROW(A$72)+1))),","),"")</f>
        <v>0</v>
      </c>
      <c r="AA102">
        <f t="array" ref="AA102">IFERROR(CONCATENATE(TEXT(INDEX($Z$7:$Z$69,SMALL(IF($AC$7:$AC$69&lt;&gt;"",IF($Z$7:$Z$69&lt;&gt;"",ROW($Z$7:$Z$69)-MIN(ROW($Z$7:$Z$69))+1,""),""),ROW()-ROW(A$72)+1)),"##0"),","),"")</f>
        <v>0</v>
      </c>
      <c r="AB102">
        <f t="array" ref="AB102">IFERROR(CONCATENATE((INDEX($A$7:$A$69,SMALL(IF($AC$7:$AC$69&lt;&gt;"",IF($Z$7:$Z$69&lt;&gt;"",ROW($Z$7:$Z$69)-MIN(ROW($Z$7:$Z$69))+1,""),""),ROW()-ROW(A$72)+1))),),"")</f>
        <v>0</v>
      </c>
      <c r="AE102">
        <f t="array" ref="AE102">IFERROR(CONCATENATE((INDEX($AH$7:$AH$69,SMALL(IF($AH$7:$AH$69&lt;&gt;"",IF($AE$7:$AE$69&lt;&gt;"",ROW($AE$7:$AE$69)-MIN(ROW($AE$7:$AE$69))+1,""),""),ROW()-ROW(A$72)+1)))," "),"")</f>
        <v>0</v>
      </c>
      <c r="AF102">
        <f t="array" ref="AF102">IFERROR(CONCATENATE(TEXT(INDEX($AE$7:$AE$69,SMALL(IF($AH$7:$AH$69&lt;&gt;"",IF($AE$7:$AE$69&lt;&gt;"",ROW($AE$7:$AE$69)-MIN(ROW($AE$7:$AE$69))+1,""),""),ROW()-ROW(A$72)+1)),"##0")," "),"")</f>
        <v>0</v>
      </c>
      <c r="AG102">
        <f t="array" ref="AG102">IFERROR(CONCATENATE((INDEX($A$7:$A$69,SMALL(IF($AH$7:$AH$69&lt;&gt;"",IF($AE$7:$AE$69&lt;&gt;"",ROW($AE$7:$AE$69)-MIN(ROW($AE$7:$AE$69))+1,""),""),ROW()-ROW(A$72)+1))),),"")</f>
        <v>0</v>
      </c>
      <c r="AJ102">
        <f t="array" ref="AJ102">IFERROR(CONCATENATE((INDEX($AM$7:$AM$69,SMALL(IF($AM$7:$AM$69&lt;&gt;"",IF($AJ$7:$AJ$69&lt;&gt;"",ROW($AJ$7:$AJ$69)-MIN(ROW($AJ$7:$AJ$69))+1,""),""),ROW()-ROW(A$72)+1)))," "),"")</f>
        <v>0</v>
      </c>
      <c r="AK102">
        <f t="array" ref="AK102">IFERROR(CONCATENATE(TEXT(INDEX($AJ$7:$AJ$69,SMALL(IF($AM$7:$AM$69&lt;&gt;"",IF($AJ$7:$AJ$69&lt;&gt;"",ROW($AJ$7:$AJ$69)-MIN(ROW($AJ$7:$AJ$69))+1,""),""),ROW()-ROW(A$72)+1)),"##0")," "),"")</f>
        <v>0</v>
      </c>
      <c r="AL102">
        <f t="array" ref="AL102">IFERROR(CONCATENATE((INDEX($A$7:$A$69,SMALL(IF($AM$7:$AM$69&lt;&gt;"",IF($AJ$7:$AJ$69&lt;&gt;"",ROW($AJ$7:$AJ$69)-MIN(ROW($AJ$7:$AJ$69))+1,""),""),ROW()-ROW(A$72)+1))),),"")</f>
        <v>0</v>
      </c>
    </row>
    <row r="103" spans="11:38">
      <c r="K103">
        <f t="array" ref="K103">IFERROR(CONCATENATE(TEXT(INDEX($K$7:$K$69,SMALL(IF($N$7:$N$69&lt;&gt;"",IF($K$7:$K$69&lt;&gt;"",ROW($K$7:$K$69)-MIN(ROW($K$7:$K$69))+1,""),""),ROW()-ROW(A$72)+1)),"##0"),","),"")</f>
        <v>0</v>
      </c>
      <c r="L103">
        <f t="array" ref="L103">IFERROR(CONCATENATE((INDEX($N$7:$N$69,SMALL(IF($N$7:$N$69&lt;&gt;"",IF($K$7:$K$69&lt;&gt;"",ROW($K$7:$K$69)-MIN(ROW($K$7:$K$69))+1,""),""),ROW()-ROW(A$72)+1))),","),"")</f>
        <v>0</v>
      </c>
      <c r="M103">
        <f t="array" ref="M103">IFERROR(CONCATENATE((INDEX($A$7:$A$69,SMALL(IF($N$7:$N$69&lt;&gt;"",IF($K$7:$K$69&lt;&gt;"",ROW($K$7:$K$69)-MIN(ROW($K$7:$K$69))+1,""),""),ROW()-ROW(A$72)+1))),),"")</f>
        <v>0</v>
      </c>
      <c r="P103">
        <f t="array" ref="P103">IFERROR(CONCATENATE((INDEX($S$7:$S$69,SMALL(IF($S$7:$S$69&lt;&gt;"",IF($P$7:$P$69&lt;&gt;"",ROW($P$7:$P$69)-MIN(ROW($P$7:$P$69))+1,""),""),ROW()-ROW(A$72)+1)))," "),"")</f>
        <v>0</v>
      </c>
      <c r="Q103">
        <f t="array" ref="Q103">IFERROR(CONCATENATE(TEXT(INDEX($P$7:$P$69,SMALL(IF($S$7:$S$69&lt;&gt;"",IF($P$7:$P$69&lt;&gt;"",ROW($P$7:$P$69)-MIN(ROW($P$7:$P$69))+1,""),""),ROW()-ROW(A$72)+1)),"##0")," "),"")</f>
        <v>0</v>
      </c>
      <c r="R103">
        <f t="array" ref="R103">IFERROR(CONCATENATE((INDEX($A$7:$A$69,SMALL(IF($S$7:$S$69&lt;&gt;"",IF($P$7:$P$69&lt;&gt;"",ROW($P$7:$P$69)-MIN(ROW($P$7:$P$69))+1,""),""),ROW()-ROW(A$72)+1))),),"")</f>
        <v>0</v>
      </c>
      <c r="U103">
        <f t="array" ref="U103">IFERROR(CONCATENATE((INDEX($X$7:$X$69,SMALL(IF($X$7:$X$69&lt;&gt;"",IF($U$7:$U$69&lt;&gt;"",ROW($U$7:$U$69)-MIN(ROW($U$7:$U$69))+1,""),""),ROW()-ROW(A$72)+1)))," "),"")</f>
        <v>0</v>
      </c>
      <c r="V103">
        <f t="array" ref="V103">IFERROR(CONCATENATE(TEXT(INDEX($U$7:$U$69,SMALL(IF($X$7:$X$69&lt;&gt;"",IF($U$7:$U$69&lt;&gt;"",ROW($U$7:$U$69)-MIN(ROW($U$7:$U$69))+1,""),""),ROW()-ROW(A$72)+1)),"##0")," "),"")</f>
        <v>0</v>
      </c>
      <c r="W103">
        <f t="array" ref="W103">IFERROR(CONCATENATE((INDEX($A$7:$A$69,SMALL(IF($X$7:$X$69&lt;&gt;"",IF($U$7:$U$69&lt;&gt;"",ROW($U$7:$U$69)-MIN(ROW($U$7:$U$69))+1,""),""),ROW()-ROW(A$72)+1))),),"")</f>
        <v>0</v>
      </c>
      <c r="Z103">
        <f t="array" ref="Z103">IFERROR(CONCATENATE((INDEX($AC$7:$AC$69,SMALL(IF($AC$7:$AC$69&lt;&gt;"",IF($Z$7:$Z$69&lt;&gt;"",ROW($Z$7:$Z$69)-MIN(ROW($Z$7:$Z$69))+1,""),""),ROW()-ROW(A$72)+1))),","),"")</f>
        <v>0</v>
      </c>
      <c r="AA103">
        <f t="array" ref="AA103">IFERROR(CONCATENATE(TEXT(INDEX($Z$7:$Z$69,SMALL(IF($AC$7:$AC$69&lt;&gt;"",IF($Z$7:$Z$69&lt;&gt;"",ROW($Z$7:$Z$69)-MIN(ROW($Z$7:$Z$69))+1,""),""),ROW()-ROW(A$72)+1)),"##0"),","),"")</f>
        <v>0</v>
      </c>
      <c r="AB103">
        <f t="array" ref="AB103">IFERROR(CONCATENATE((INDEX($A$7:$A$69,SMALL(IF($AC$7:$AC$69&lt;&gt;"",IF($Z$7:$Z$69&lt;&gt;"",ROW($Z$7:$Z$69)-MIN(ROW($Z$7:$Z$69))+1,""),""),ROW()-ROW(A$72)+1))),),"")</f>
        <v>0</v>
      </c>
      <c r="AE103">
        <f t="array" ref="AE103">IFERROR(CONCATENATE((INDEX($AH$7:$AH$69,SMALL(IF($AH$7:$AH$69&lt;&gt;"",IF($AE$7:$AE$69&lt;&gt;"",ROW($AE$7:$AE$69)-MIN(ROW($AE$7:$AE$69))+1,""),""),ROW()-ROW(A$72)+1)))," "),"")</f>
        <v>0</v>
      </c>
      <c r="AF103">
        <f t="array" ref="AF103">IFERROR(CONCATENATE(TEXT(INDEX($AE$7:$AE$69,SMALL(IF($AH$7:$AH$69&lt;&gt;"",IF($AE$7:$AE$69&lt;&gt;"",ROW($AE$7:$AE$69)-MIN(ROW($AE$7:$AE$69))+1,""),""),ROW()-ROW(A$72)+1)),"##0")," "),"")</f>
        <v>0</v>
      </c>
      <c r="AG103">
        <f t="array" ref="AG103">IFERROR(CONCATENATE((INDEX($A$7:$A$69,SMALL(IF($AH$7:$AH$69&lt;&gt;"",IF($AE$7:$AE$69&lt;&gt;"",ROW($AE$7:$AE$69)-MIN(ROW($AE$7:$AE$69))+1,""),""),ROW()-ROW(A$72)+1))),),"")</f>
        <v>0</v>
      </c>
      <c r="AJ103">
        <f t="array" ref="AJ103">IFERROR(CONCATENATE((INDEX($AM$7:$AM$69,SMALL(IF($AM$7:$AM$69&lt;&gt;"",IF($AJ$7:$AJ$69&lt;&gt;"",ROW($AJ$7:$AJ$69)-MIN(ROW($AJ$7:$AJ$69))+1,""),""),ROW()-ROW(A$72)+1)))," "),"")</f>
        <v>0</v>
      </c>
      <c r="AK103">
        <f t="array" ref="AK103">IFERROR(CONCATENATE(TEXT(INDEX($AJ$7:$AJ$69,SMALL(IF($AM$7:$AM$69&lt;&gt;"",IF($AJ$7:$AJ$69&lt;&gt;"",ROW($AJ$7:$AJ$69)-MIN(ROW($AJ$7:$AJ$69))+1,""),""),ROW()-ROW(A$72)+1)),"##0")," "),"")</f>
        <v>0</v>
      </c>
      <c r="AL103">
        <f t="array" ref="AL103">IFERROR(CONCATENATE((INDEX($A$7:$A$69,SMALL(IF($AM$7:$AM$69&lt;&gt;"",IF($AJ$7:$AJ$69&lt;&gt;"",ROW($AJ$7:$AJ$69)-MIN(ROW($AJ$7:$AJ$69))+1,""),""),ROW()-ROW(A$72)+1))),),"")</f>
        <v>0</v>
      </c>
    </row>
    <row r="104" spans="11:38">
      <c r="K104">
        <f t="array" ref="K104">IFERROR(CONCATENATE(TEXT(INDEX($K$7:$K$69,SMALL(IF($N$7:$N$69&lt;&gt;"",IF($K$7:$K$69&lt;&gt;"",ROW($K$7:$K$69)-MIN(ROW($K$7:$K$69))+1,""),""),ROW()-ROW(A$72)+1)),"##0"),","),"")</f>
        <v>0</v>
      </c>
      <c r="L104">
        <f t="array" ref="L104">IFERROR(CONCATENATE((INDEX($N$7:$N$69,SMALL(IF($N$7:$N$69&lt;&gt;"",IF($K$7:$K$69&lt;&gt;"",ROW($K$7:$K$69)-MIN(ROW($K$7:$K$69))+1,""),""),ROW()-ROW(A$72)+1))),","),"")</f>
        <v>0</v>
      </c>
      <c r="M104">
        <f t="array" ref="M104">IFERROR(CONCATENATE((INDEX($A$7:$A$69,SMALL(IF($N$7:$N$69&lt;&gt;"",IF($K$7:$K$69&lt;&gt;"",ROW($K$7:$K$69)-MIN(ROW($K$7:$K$69))+1,""),""),ROW()-ROW(A$72)+1))),),"")</f>
        <v>0</v>
      </c>
      <c r="P104">
        <f t="array" ref="P104">IFERROR(CONCATENATE((INDEX($S$7:$S$69,SMALL(IF($S$7:$S$69&lt;&gt;"",IF($P$7:$P$69&lt;&gt;"",ROW($P$7:$P$69)-MIN(ROW($P$7:$P$69))+1,""),""),ROW()-ROW(A$72)+1)))," "),"")</f>
        <v>0</v>
      </c>
      <c r="Q104">
        <f t="array" ref="Q104">IFERROR(CONCATENATE(TEXT(INDEX($P$7:$P$69,SMALL(IF($S$7:$S$69&lt;&gt;"",IF($P$7:$P$69&lt;&gt;"",ROW($P$7:$P$69)-MIN(ROW($P$7:$P$69))+1,""),""),ROW()-ROW(A$72)+1)),"##0")," "),"")</f>
        <v>0</v>
      </c>
      <c r="R104">
        <f t="array" ref="R104">IFERROR(CONCATENATE((INDEX($A$7:$A$69,SMALL(IF($S$7:$S$69&lt;&gt;"",IF($P$7:$P$69&lt;&gt;"",ROW($P$7:$P$69)-MIN(ROW($P$7:$P$69))+1,""),""),ROW()-ROW(A$72)+1))),),"")</f>
        <v>0</v>
      </c>
      <c r="U104">
        <f t="array" ref="U104">IFERROR(CONCATENATE((INDEX($X$7:$X$69,SMALL(IF($X$7:$X$69&lt;&gt;"",IF($U$7:$U$69&lt;&gt;"",ROW($U$7:$U$69)-MIN(ROW($U$7:$U$69))+1,""),""),ROW()-ROW(A$72)+1)))," "),"")</f>
        <v>0</v>
      </c>
      <c r="V104">
        <f t="array" ref="V104">IFERROR(CONCATENATE(TEXT(INDEX($U$7:$U$69,SMALL(IF($X$7:$X$69&lt;&gt;"",IF($U$7:$U$69&lt;&gt;"",ROW($U$7:$U$69)-MIN(ROW($U$7:$U$69))+1,""),""),ROW()-ROW(A$72)+1)),"##0")," "),"")</f>
        <v>0</v>
      </c>
      <c r="W104">
        <f t="array" ref="W104">IFERROR(CONCATENATE((INDEX($A$7:$A$69,SMALL(IF($X$7:$X$69&lt;&gt;"",IF($U$7:$U$69&lt;&gt;"",ROW($U$7:$U$69)-MIN(ROW($U$7:$U$69))+1,""),""),ROW()-ROW(A$72)+1))),),"")</f>
        <v>0</v>
      </c>
      <c r="Z104">
        <f t="array" ref="Z104">IFERROR(CONCATENATE((INDEX($AC$7:$AC$69,SMALL(IF($AC$7:$AC$69&lt;&gt;"",IF($Z$7:$Z$69&lt;&gt;"",ROW($Z$7:$Z$69)-MIN(ROW($Z$7:$Z$69))+1,""),""),ROW()-ROW(A$72)+1))),","),"")</f>
        <v>0</v>
      </c>
      <c r="AA104">
        <f t="array" ref="AA104">IFERROR(CONCATENATE(TEXT(INDEX($Z$7:$Z$69,SMALL(IF($AC$7:$AC$69&lt;&gt;"",IF($Z$7:$Z$69&lt;&gt;"",ROW($Z$7:$Z$69)-MIN(ROW($Z$7:$Z$69))+1,""),""),ROW()-ROW(A$72)+1)),"##0"),","),"")</f>
        <v>0</v>
      </c>
      <c r="AB104">
        <f t="array" ref="AB104">IFERROR(CONCATENATE((INDEX($A$7:$A$69,SMALL(IF($AC$7:$AC$69&lt;&gt;"",IF($Z$7:$Z$69&lt;&gt;"",ROW($Z$7:$Z$69)-MIN(ROW($Z$7:$Z$69))+1,""),""),ROW()-ROW(A$72)+1))),),"")</f>
        <v>0</v>
      </c>
      <c r="AE104">
        <f t="array" ref="AE104">IFERROR(CONCATENATE((INDEX($AH$7:$AH$69,SMALL(IF($AH$7:$AH$69&lt;&gt;"",IF($AE$7:$AE$69&lt;&gt;"",ROW($AE$7:$AE$69)-MIN(ROW($AE$7:$AE$69))+1,""),""),ROW()-ROW(A$72)+1)))," "),"")</f>
        <v>0</v>
      </c>
      <c r="AF104">
        <f t="array" ref="AF104">IFERROR(CONCATENATE(TEXT(INDEX($AE$7:$AE$69,SMALL(IF($AH$7:$AH$69&lt;&gt;"",IF($AE$7:$AE$69&lt;&gt;"",ROW($AE$7:$AE$69)-MIN(ROW($AE$7:$AE$69))+1,""),""),ROW()-ROW(A$72)+1)),"##0")," "),"")</f>
        <v>0</v>
      </c>
      <c r="AG104">
        <f t="array" ref="AG104">IFERROR(CONCATENATE((INDEX($A$7:$A$69,SMALL(IF($AH$7:$AH$69&lt;&gt;"",IF($AE$7:$AE$69&lt;&gt;"",ROW($AE$7:$AE$69)-MIN(ROW($AE$7:$AE$69))+1,""),""),ROW()-ROW(A$72)+1))),),"")</f>
        <v>0</v>
      </c>
      <c r="AJ104">
        <f t="array" ref="AJ104">IFERROR(CONCATENATE((INDEX($AM$7:$AM$69,SMALL(IF($AM$7:$AM$69&lt;&gt;"",IF($AJ$7:$AJ$69&lt;&gt;"",ROW($AJ$7:$AJ$69)-MIN(ROW($AJ$7:$AJ$69))+1,""),""),ROW()-ROW(A$72)+1)))," "),"")</f>
        <v>0</v>
      </c>
      <c r="AK104">
        <f t="array" ref="AK104">IFERROR(CONCATENATE(TEXT(INDEX($AJ$7:$AJ$69,SMALL(IF($AM$7:$AM$69&lt;&gt;"",IF($AJ$7:$AJ$69&lt;&gt;"",ROW($AJ$7:$AJ$69)-MIN(ROW($AJ$7:$AJ$69))+1,""),""),ROW()-ROW(A$72)+1)),"##0")," "),"")</f>
        <v>0</v>
      </c>
      <c r="AL104">
        <f t="array" ref="AL104">IFERROR(CONCATENATE((INDEX($A$7:$A$69,SMALL(IF($AM$7:$AM$69&lt;&gt;"",IF($AJ$7:$AJ$69&lt;&gt;"",ROW($AJ$7:$AJ$69)-MIN(ROW($AJ$7:$AJ$69))+1,""),""),ROW()-ROW(A$72)+1))),),"")</f>
        <v>0</v>
      </c>
    </row>
    <row r="105" spans="11:38">
      <c r="K105">
        <f t="array" ref="K105">IFERROR(CONCATENATE(TEXT(INDEX($K$7:$K$69,SMALL(IF($N$7:$N$69&lt;&gt;"",IF($K$7:$K$69&lt;&gt;"",ROW($K$7:$K$69)-MIN(ROW($K$7:$K$69))+1,""),""),ROW()-ROW(A$72)+1)),"##0"),","),"")</f>
        <v>0</v>
      </c>
      <c r="L105">
        <f t="array" ref="L105">IFERROR(CONCATENATE((INDEX($N$7:$N$69,SMALL(IF($N$7:$N$69&lt;&gt;"",IF($K$7:$K$69&lt;&gt;"",ROW($K$7:$K$69)-MIN(ROW($K$7:$K$69))+1,""),""),ROW()-ROW(A$72)+1))),","),"")</f>
        <v>0</v>
      </c>
      <c r="M105">
        <f t="array" ref="M105">IFERROR(CONCATENATE((INDEX($A$7:$A$69,SMALL(IF($N$7:$N$69&lt;&gt;"",IF($K$7:$K$69&lt;&gt;"",ROW($K$7:$K$69)-MIN(ROW($K$7:$K$69))+1,""),""),ROW()-ROW(A$72)+1))),),"")</f>
        <v>0</v>
      </c>
      <c r="P105">
        <f t="array" ref="P105">IFERROR(CONCATENATE((INDEX($S$7:$S$69,SMALL(IF($S$7:$S$69&lt;&gt;"",IF($P$7:$P$69&lt;&gt;"",ROW($P$7:$P$69)-MIN(ROW($P$7:$P$69))+1,""),""),ROW()-ROW(A$72)+1)))," "),"")</f>
        <v>0</v>
      </c>
      <c r="Q105">
        <f t="array" ref="Q105">IFERROR(CONCATENATE(TEXT(INDEX($P$7:$P$69,SMALL(IF($S$7:$S$69&lt;&gt;"",IF($P$7:$P$69&lt;&gt;"",ROW($P$7:$P$69)-MIN(ROW($P$7:$P$69))+1,""),""),ROW()-ROW(A$72)+1)),"##0")," "),"")</f>
        <v>0</v>
      </c>
      <c r="R105">
        <f t="array" ref="R105">IFERROR(CONCATENATE((INDEX($A$7:$A$69,SMALL(IF($S$7:$S$69&lt;&gt;"",IF($P$7:$P$69&lt;&gt;"",ROW($P$7:$P$69)-MIN(ROW($P$7:$P$69))+1,""),""),ROW()-ROW(A$72)+1))),),"")</f>
        <v>0</v>
      </c>
      <c r="U105">
        <f t="array" ref="U105">IFERROR(CONCATENATE((INDEX($X$7:$X$69,SMALL(IF($X$7:$X$69&lt;&gt;"",IF($U$7:$U$69&lt;&gt;"",ROW($U$7:$U$69)-MIN(ROW($U$7:$U$69))+1,""),""),ROW()-ROW(A$72)+1)))," "),"")</f>
        <v>0</v>
      </c>
      <c r="V105">
        <f t="array" ref="V105">IFERROR(CONCATENATE(TEXT(INDEX($U$7:$U$69,SMALL(IF($X$7:$X$69&lt;&gt;"",IF($U$7:$U$69&lt;&gt;"",ROW($U$7:$U$69)-MIN(ROW($U$7:$U$69))+1,""),""),ROW()-ROW(A$72)+1)),"##0")," "),"")</f>
        <v>0</v>
      </c>
      <c r="W105">
        <f t="array" ref="W105">IFERROR(CONCATENATE((INDEX($A$7:$A$69,SMALL(IF($X$7:$X$69&lt;&gt;"",IF($U$7:$U$69&lt;&gt;"",ROW($U$7:$U$69)-MIN(ROW($U$7:$U$69))+1,""),""),ROW()-ROW(A$72)+1))),),"")</f>
        <v>0</v>
      </c>
      <c r="Z105">
        <f t="array" ref="Z105">IFERROR(CONCATENATE((INDEX($AC$7:$AC$69,SMALL(IF($AC$7:$AC$69&lt;&gt;"",IF($Z$7:$Z$69&lt;&gt;"",ROW($Z$7:$Z$69)-MIN(ROW($Z$7:$Z$69))+1,""),""),ROW()-ROW(A$72)+1))),","),"")</f>
        <v>0</v>
      </c>
      <c r="AA105">
        <f t="array" ref="AA105">IFERROR(CONCATENATE(TEXT(INDEX($Z$7:$Z$69,SMALL(IF($AC$7:$AC$69&lt;&gt;"",IF($Z$7:$Z$69&lt;&gt;"",ROW($Z$7:$Z$69)-MIN(ROW($Z$7:$Z$69))+1,""),""),ROW()-ROW(A$72)+1)),"##0"),","),"")</f>
        <v>0</v>
      </c>
      <c r="AB105">
        <f t="array" ref="AB105">IFERROR(CONCATENATE((INDEX($A$7:$A$69,SMALL(IF($AC$7:$AC$69&lt;&gt;"",IF($Z$7:$Z$69&lt;&gt;"",ROW($Z$7:$Z$69)-MIN(ROW($Z$7:$Z$69))+1,""),""),ROW()-ROW(A$72)+1))),),"")</f>
        <v>0</v>
      </c>
      <c r="AE105">
        <f t="array" ref="AE105">IFERROR(CONCATENATE((INDEX($AH$7:$AH$69,SMALL(IF($AH$7:$AH$69&lt;&gt;"",IF($AE$7:$AE$69&lt;&gt;"",ROW($AE$7:$AE$69)-MIN(ROW($AE$7:$AE$69))+1,""),""),ROW()-ROW(A$72)+1)))," "),"")</f>
        <v>0</v>
      </c>
      <c r="AF105">
        <f t="array" ref="AF105">IFERROR(CONCATENATE(TEXT(INDEX($AE$7:$AE$69,SMALL(IF($AH$7:$AH$69&lt;&gt;"",IF($AE$7:$AE$69&lt;&gt;"",ROW($AE$7:$AE$69)-MIN(ROW($AE$7:$AE$69))+1,""),""),ROW()-ROW(A$72)+1)),"##0")," "),"")</f>
        <v>0</v>
      </c>
      <c r="AG105">
        <f t="array" ref="AG105">IFERROR(CONCATENATE((INDEX($A$7:$A$69,SMALL(IF($AH$7:$AH$69&lt;&gt;"",IF($AE$7:$AE$69&lt;&gt;"",ROW($AE$7:$AE$69)-MIN(ROW($AE$7:$AE$69))+1,""),""),ROW()-ROW(A$72)+1))),),"")</f>
        <v>0</v>
      </c>
      <c r="AJ105">
        <f t="array" ref="AJ105">IFERROR(CONCATENATE((INDEX($AM$7:$AM$69,SMALL(IF($AM$7:$AM$69&lt;&gt;"",IF($AJ$7:$AJ$69&lt;&gt;"",ROW($AJ$7:$AJ$69)-MIN(ROW($AJ$7:$AJ$69))+1,""),""),ROW()-ROW(A$72)+1)))," "),"")</f>
        <v>0</v>
      </c>
      <c r="AK105">
        <f t="array" ref="AK105">IFERROR(CONCATENATE(TEXT(INDEX($AJ$7:$AJ$69,SMALL(IF($AM$7:$AM$69&lt;&gt;"",IF($AJ$7:$AJ$69&lt;&gt;"",ROW($AJ$7:$AJ$69)-MIN(ROW($AJ$7:$AJ$69))+1,""),""),ROW()-ROW(A$72)+1)),"##0")," "),"")</f>
        <v>0</v>
      </c>
      <c r="AL105">
        <f t="array" ref="AL105">IFERROR(CONCATENATE((INDEX($A$7:$A$69,SMALL(IF($AM$7:$AM$69&lt;&gt;"",IF($AJ$7:$AJ$69&lt;&gt;"",ROW($AJ$7:$AJ$69)-MIN(ROW($AJ$7:$AJ$69))+1,""),""),ROW()-ROW(A$72)+1))),),"")</f>
        <v>0</v>
      </c>
    </row>
    <row r="106" spans="11:38">
      <c r="K106">
        <f t="array" ref="K106">IFERROR(CONCATENATE(TEXT(INDEX($K$7:$K$69,SMALL(IF($N$7:$N$69&lt;&gt;"",IF($K$7:$K$69&lt;&gt;"",ROW($K$7:$K$69)-MIN(ROW($K$7:$K$69))+1,""),""),ROW()-ROW(A$72)+1)),"##0"),","),"")</f>
        <v>0</v>
      </c>
      <c r="L106">
        <f t="array" ref="L106">IFERROR(CONCATENATE((INDEX($N$7:$N$69,SMALL(IF($N$7:$N$69&lt;&gt;"",IF($K$7:$K$69&lt;&gt;"",ROW($K$7:$K$69)-MIN(ROW($K$7:$K$69))+1,""),""),ROW()-ROW(A$72)+1))),","),"")</f>
        <v>0</v>
      </c>
      <c r="M106">
        <f t="array" ref="M106">IFERROR(CONCATENATE((INDEX($A$7:$A$69,SMALL(IF($N$7:$N$69&lt;&gt;"",IF($K$7:$K$69&lt;&gt;"",ROW($K$7:$K$69)-MIN(ROW($K$7:$K$69))+1,""),""),ROW()-ROW(A$72)+1))),),"")</f>
        <v>0</v>
      </c>
      <c r="P106">
        <f t="array" ref="P106">IFERROR(CONCATENATE((INDEX($S$7:$S$69,SMALL(IF($S$7:$S$69&lt;&gt;"",IF($P$7:$P$69&lt;&gt;"",ROW($P$7:$P$69)-MIN(ROW($P$7:$P$69))+1,""),""),ROW()-ROW(A$72)+1)))," "),"")</f>
        <v>0</v>
      </c>
      <c r="Q106">
        <f t="array" ref="Q106">IFERROR(CONCATENATE(TEXT(INDEX($P$7:$P$69,SMALL(IF($S$7:$S$69&lt;&gt;"",IF($P$7:$P$69&lt;&gt;"",ROW($P$7:$P$69)-MIN(ROW($P$7:$P$69))+1,""),""),ROW()-ROW(A$72)+1)),"##0")," "),"")</f>
        <v>0</v>
      </c>
      <c r="R106">
        <f t="array" ref="R106">IFERROR(CONCATENATE((INDEX($A$7:$A$69,SMALL(IF($S$7:$S$69&lt;&gt;"",IF($P$7:$P$69&lt;&gt;"",ROW($P$7:$P$69)-MIN(ROW($P$7:$P$69))+1,""),""),ROW()-ROW(A$72)+1))),),"")</f>
        <v>0</v>
      </c>
      <c r="U106">
        <f t="array" ref="U106">IFERROR(CONCATENATE((INDEX($X$7:$X$69,SMALL(IF($X$7:$X$69&lt;&gt;"",IF($U$7:$U$69&lt;&gt;"",ROW($U$7:$U$69)-MIN(ROW($U$7:$U$69))+1,""),""),ROW()-ROW(A$72)+1)))," "),"")</f>
        <v>0</v>
      </c>
      <c r="V106">
        <f t="array" ref="V106">IFERROR(CONCATENATE(TEXT(INDEX($U$7:$U$69,SMALL(IF($X$7:$X$69&lt;&gt;"",IF($U$7:$U$69&lt;&gt;"",ROW($U$7:$U$69)-MIN(ROW($U$7:$U$69))+1,""),""),ROW()-ROW(A$72)+1)),"##0")," "),"")</f>
        <v>0</v>
      </c>
      <c r="W106">
        <f t="array" ref="W106">IFERROR(CONCATENATE((INDEX($A$7:$A$69,SMALL(IF($X$7:$X$69&lt;&gt;"",IF($U$7:$U$69&lt;&gt;"",ROW($U$7:$U$69)-MIN(ROW($U$7:$U$69))+1,""),""),ROW()-ROW(A$72)+1))),),"")</f>
        <v>0</v>
      </c>
      <c r="Z106">
        <f t="array" ref="Z106">IFERROR(CONCATENATE((INDEX($AC$7:$AC$69,SMALL(IF($AC$7:$AC$69&lt;&gt;"",IF($Z$7:$Z$69&lt;&gt;"",ROW($Z$7:$Z$69)-MIN(ROW($Z$7:$Z$69))+1,""),""),ROW()-ROW(A$72)+1))),","),"")</f>
        <v>0</v>
      </c>
      <c r="AA106">
        <f t="array" ref="AA106">IFERROR(CONCATENATE(TEXT(INDEX($Z$7:$Z$69,SMALL(IF($AC$7:$AC$69&lt;&gt;"",IF($Z$7:$Z$69&lt;&gt;"",ROW($Z$7:$Z$69)-MIN(ROW($Z$7:$Z$69))+1,""),""),ROW()-ROW(A$72)+1)),"##0"),","),"")</f>
        <v>0</v>
      </c>
      <c r="AB106">
        <f t="array" ref="AB106">IFERROR(CONCATENATE((INDEX($A$7:$A$69,SMALL(IF($AC$7:$AC$69&lt;&gt;"",IF($Z$7:$Z$69&lt;&gt;"",ROW($Z$7:$Z$69)-MIN(ROW($Z$7:$Z$69))+1,""),""),ROW()-ROW(A$72)+1))),),"")</f>
        <v>0</v>
      </c>
      <c r="AE106">
        <f t="array" ref="AE106">IFERROR(CONCATENATE((INDEX($AH$7:$AH$69,SMALL(IF($AH$7:$AH$69&lt;&gt;"",IF($AE$7:$AE$69&lt;&gt;"",ROW($AE$7:$AE$69)-MIN(ROW($AE$7:$AE$69))+1,""),""),ROW()-ROW(A$72)+1)))," "),"")</f>
        <v>0</v>
      </c>
      <c r="AF106">
        <f t="array" ref="AF106">IFERROR(CONCATENATE(TEXT(INDEX($AE$7:$AE$69,SMALL(IF($AH$7:$AH$69&lt;&gt;"",IF($AE$7:$AE$69&lt;&gt;"",ROW($AE$7:$AE$69)-MIN(ROW($AE$7:$AE$69))+1,""),""),ROW()-ROW(A$72)+1)),"##0")," "),"")</f>
        <v>0</v>
      </c>
      <c r="AG106">
        <f t="array" ref="AG106">IFERROR(CONCATENATE((INDEX($A$7:$A$69,SMALL(IF($AH$7:$AH$69&lt;&gt;"",IF($AE$7:$AE$69&lt;&gt;"",ROW($AE$7:$AE$69)-MIN(ROW($AE$7:$AE$69))+1,""),""),ROW()-ROW(A$72)+1))),),"")</f>
        <v>0</v>
      </c>
      <c r="AJ106">
        <f t="array" ref="AJ106">IFERROR(CONCATENATE((INDEX($AM$7:$AM$69,SMALL(IF($AM$7:$AM$69&lt;&gt;"",IF($AJ$7:$AJ$69&lt;&gt;"",ROW($AJ$7:$AJ$69)-MIN(ROW($AJ$7:$AJ$69))+1,""),""),ROW()-ROW(A$72)+1)))," "),"")</f>
        <v>0</v>
      </c>
      <c r="AK106">
        <f t="array" ref="AK106">IFERROR(CONCATENATE(TEXT(INDEX($AJ$7:$AJ$69,SMALL(IF($AM$7:$AM$69&lt;&gt;"",IF($AJ$7:$AJ$69&lt;&gt;"",ROW($AJ$7:$AJ$69)-MIN(ROW($AJ$7:$AJ$69))+1,""),""),ROW()-ROW(A$72)+1)),"##0")," "),"")</f>
        <v>0</v>
      </c>
      <c r="AL106">
        <f t="array" ref="AL106">IFERROR(CONCATENATE((INDEX($A$7:$A$69,SMALL(IF($AM$7:$AM$69&lt;&gt;"",IF($AJ$7:$AJ$69&lt;&gt;"",ROW($AJ$7:$AJ$69)-MIN(ROW($AJ$7:$AJ$69))+1,""),""),ROW()-ROW(A$72)+1))),),"")</f>
        <v>0</v>
      </c>
    </row>
    <row r="107" spans="11:38">
      <c r="K107">
        <f t="array" ref="K107">IFERROR(CONCATENATE(TEXT(INDEX($K$7:$K$69,SMALL(IF($N$7:$N$69&lt;&gt;"",IF($K$7:$K$69&lt;&gt;"",ROW($K$7:$K$69)-MIN(ROW($K$7:$K$69))+1,""),""),ROW()-ROW(A$72)+1)),"##0"),","),"")</f>
        <v>0</v>
      </c>
      <c r="L107">
        <f t="array" ref="L107">IFERROR(CONCATENATE((INDEX($N$7:$N$69,SMALL(IF($N$7:$N$69&lt;&gt;"",IF($K$7:$K$69&lt;&gt;"",ROW($K$7:$K$69)-MIN(ROW($K$7:$K$69))+1,""),""),ROW()-ROW(A$72)+1))),","),"")</f>
        <v>0</v>
      </c>
      <c r="M107">
        <f t="array" ref="M107">IFERROR(CONCATENATE((INDEX($A$7:$A$69,SMALL(IF($N$7:$N$69&lt;&gt;"",IF($K$7:$K$69&lt;&gt;"",ROW($K$7:$K$69)-MIN(ROW($K$7:$K$69))+1,""),""),ROW()-ROW(A$72)+1))),),"")</f>
        <v>0</v>
      </c>
      <c r="P107">
        <f t="array" ref="P107">IFERROR(CONCATENATE((INDEX($S$7:$S$69,SMALL(IF($S$7:$S$69&lt;&gt;"",IF($P$7:$P$69&lt;&gt;"",ROW($P$7:$P$69)-MIN(ROW($P$7:$P$69))+1,""),""),ROW()-ROW(A$72)+1)))," "),"")</f>
        <v>0</v>
      </c>
      <c r="Q107">
        <f t="array" ref="Q107">IFERROR(CONCATENATE(TEXT(INDEX($P$7:$P$69,SMALL(IF($S$7:$S$69&lt;&gt;"",IF($P$7:$P$69&lt;&gt;"",ROW($P$7:$P$69)-MIN(ROW($P$7:$P$69))+1,""),""),ROW()-ROW(A$72)+1)),"##0")," "),"")</f>
        <v>0</v>
      </c>
      <c r="R107">
        <f t="array" ref="R107">IFERROR(CONCATENATE((INDEX($A$7:$A$69,SMALL(IF($S$7:$S$69&lt;&gt;"",IF($P$7:$P$69&lt;&gt;"",ROW($P$7:$P$69)-MIN(ROW($P$7:$P$69))+1,""),""),ROW()-ROW(A$72)+1))),),"")</f>
        <v>0</v>
      </c>
      <c r="U107">
        <f t="array" ref="U107">IFERROR(CONCATENATE((INDEX($X$7:$X$69,SMALL(IF($X$7:$X$69&lt;&gt;"",IF($U$7:$U$69&lt;&gt;"",ROW($U$7:$U$69)-MIN(ROW($U$7:$U$69))+1,""),""),ROW()-ROW(A$72)+1)))," "),"")</f>
        <v>0</v>
      </c>
      <c r="V107">
        <f t="array" ref="V107">IFERROR(CONCATENATE(TEXT(INDEX($U$7:$U$69,SMALL(IF($X$7:$X$69&lt;&gt;"",IF($U$7:$U$69&lt;&gt;"",ROW($U$7:$U$69)-MIN(ROW($U$7:$U$69))+1,""),""),ROW()-ROW(A$72)+1)),"##0")," "),"")</f>
        <v>0</v>
      </c>
      <c r="W107">
        <f t="array" ref="W107">IFERROR(CONCATENATE((INDEX($A$7:$A$69,SMALL(IF($X$7:$X$69&lt;&gt;"",IF($U$7:$U$69&lt;&gt;"",ROW($U$7:$U$69)-MIN(ROW($U$7:$U$69))+1,""),""),ROW()-ROW(A$72)+1))),),"")</f>
        <v>0</v>
      </c>
      <c r="Z107">
        <f t="array" ref="Z107">IFERROR(CONCATENATE((INDEX($AC$7:$AC$69,SMALL(IF($AC$7:$AC$69&lt;&gt;"",IF($Z$7:$Z$69&lt;&gt;"",ROW($Z$7:$Z$69)-MIN(ROW($Z$7:$Z$69))+1,""),""),ROW()-ROW(A$72)+1))),","),"")</f>
        <v>0</v>
      </c>
      <c r="AA107">
        <f t="array" ref="AA107">IFERROR(CONCATENATE(TEXT(INDEX($Z$7:$Z$69,SMALL(IF($AC$7:$AC$69&lt;&gt;"",IF($Z$7:$Z$69&lt;&gt;"",ROW($Z$7:$Z$69)-MIN(ROW($Z$7:$Z$69))+1,""),""),ROW()-ROW(A$72)+1)),"##0"),","),"")</f>
        <v>0</v>
      </c>
      <c r="AB107">
        <f t="array" ref="AB107">IFERROR(CONCATENATE((INDEX($A$7:$A$69,SMALL(IF($AC$7:$AC$69&lt;&gt;"",IF($Z$7:$Z$69&lt;&gt;"",ROW($Z$7:$Z$69)-MIN(ROW($Z$7:$Z$69))+1,""),""),ROW()-ROW(A$72)+1))),),"")</f>
        <v>0</v>
      </c>
      <c r="AE107">
        <f t="array" ref="AE107">IFERROR(CONCATENATE((INDEX($AH$7:$AH$69,SMALL(IF($AH$7:$AH$69&lt;&gt;"",IF($AE$7:$AE$69&lt;&gt;"",ROW($AE$7:$AE$69)-MIN(ROW($AE$7:$AE$69))+1,""),""),ROW()-ROW(A$72)+1)))," "),"")</f>
        <v>0</v>
      </c>
      <c r="AF107">
        <f t="array" ref="AF107">IFERROR(CONCATENATE(TEXT(INDEX($AE$7:$AE$69,SMALL(IF($AH$7:$AH$69&lt;&gt;"",IF($AE$7:$AE$69&lt;&gt;"",ROW($AE$7:$AE$69)-MIN(ROW($AE$7:$AE$69))+1,""),""),ROW()-ROW(A$72)+1)),"##0")," "),"")</f>
        <v>0</v>
      </c>
      <c r="AG107">
        <f t="array" ref="AG107">IFERROR(CONCATENATE((INDEX($A$7:$A$69,SMALL(IF($AH$7:$AH$69&lt;&gt;"",IF($AE$7:$AE$69&lt;&gt;"",ROW($AE$7:$AE$69)-MIN(ROW($AE$7:$AE$69))+1,""),""),ROW()-ROW(A$72)+1))),),"")</f>
        <v>0</v>
      </c>
      <c r="AJ107">
        <f t="array" ref="AJ107">IFERROR(CONCATENATE((INDEX($AM$7:$AM$69,SMALL(IF($AM$7:$AM$69&lt;&gt;"",IF($AJ$7:$AJ$69&lt;&gt;"",ROW($AJ$7:$AJ$69)-MIN(ROW($AJ$7:$AJ$69))+1,""),""),ROW()-ROW(A$72)+1)))," "),"")</f>
        <v>0</v>
      </c>
      <c r="AK107">
        <f t="array" ref="AK107">IFERROR(CONCATENATE(TEXT(INDEX($AJ$7:$AJ$69,SMALL(IF($AM$7:$AM$69&lt;&gt;"",IF($AJ$7:$AJ$69&lt;&gt;"",ROW($AJ$7:$AJ$69)-MIN(ROW($AJ$7:$AJ$69))+1,""),""),ROW()-ROW(A$72)+1)),"##0")," "),"")</f>
        <v>0</v>
      </c>
      <c r="AL107">
        <f t="array" ref="AL107">IFERROR(CONCATENATE((INDEX($A$7:$A$69,SMALL(IF($AM$7:$AM$69&lt;&gt;"",IF($AJ$7:$AJ$69&lt;&gt;"",ROW($AJ$7:$AJ$69)-MIN(ROW($AJ$7:$AJ$69))+1,""),""),ROW()-ROW(A$72)+1))),),"")</f>
        <v>0</v>
      </c>
    </row>
    <row r="108" spans="11:38">
      <c r="K108">
        <f t="array" ref="K108">IFERROR(CONCATENATE(TEXT(INDEX($K$7:$K$69,SMALL(IF($N$7:$N$69&lt;&gt;"",IF($K$7:$K$69&lt;&gt;"",ROW($K$7:$K$69)-MIN(ROW($K$7:$K$69))+1,""),""),ROW()-ROW(A$72)+1)),"##0"),","),"")</f>
        <v>0</v>
      </c>
      <c r="L108">
        <f t="array" ref="L108">IFERROR(CONCATENATE((INDEX($N$7:$N$69,SMALL(IF($N$7:$N$69&lt;&gt;"",IF($K$7:$K$69&lt;&gt;"",ROW($K$7:$K$69)-MIN(ROW($K$7:$K$69))+1,""),""),ROW()-ROW(A$72)+1))),","),"")</f>
        <v>0</v>
      </c>
      <c r="M108">
        <f t="array" ref="M108">IFERROR(CONCATENATE((INDEX($A$7:$A$69,SMALL(IF($N$7:$N$69&lt;&gt;"",IF($K$7:$K$69&lt;&gt;"",ROW($K$7:$K$69)-MIN(ROW($K$7:$K$69))+1,""),""),ROW()-ROW(A$72)+1))),),"")</f>
        <v>0</v>
      </c>
      <c r="P108">
        <f t="array" ref="P108">IFERROR(CONCATENATE((INDEX($S$7:$S$69,SMALL(IF($S$7:$S$69&lt;&gt;"",IF($P$7:$P$69&lt;&gt;"",ROW($P$7:$P$69)-MIN(ROW($P$7:$P$69))+1,""),""),ROW()-ROW(A$72)+1)))," "),"")</f>
        <v>0</v>
      </c>
      <c r="Q108">
        <f t="array" ref="Q108">IFERROR(CONCATENATE(TEXT(INDEX($P$7:$P$69,SMALL(IF($S$7:$S$69&lt;&gt;"",IF($P$7:$P$69&lt;&gt;"",ROW($P$7:$P$69)-MIN(ROW($P$7:$P$69))+1,""),""),ROW()-ROW(A$72)+1)),"##0")," "),"")</f>
        <v>0</v>
      </c>
      <c r="R108">
        <f t="array" ref="R108">IFERROR(CONCATENATE((INDEX($A$7:$A$69,SMALL(IF($S$7:$S$69&lt;&gt;"",IF($P$7:$P$69&lt;&gt;"",ROW($P$7:$P$69)-MIN(ROW($P$7:$P$69))+1,""),""),ROW()-ROW(A$72)+1))),),"")</f>
        <v>0</v>
      </c>
      <c r="U108">
        <f t="array" ref="U108">IFERROR(CONCATENATE((INDEX($X$7:$X$69,SMALL(IF($X$7:$X$69&lt;&gt;"",IF($U$7:$U$69&lt;&gt;"",ROW($U$7:$U$69)-MIN(ROW($U$7:$U$69))+1,""),""),ROW()-ROW(A$72)+1)))," "),"")</f>
        <v>0</v>
      </c>
      <c r="V108">
        <f t="array" ref="V108">IFERROR(CONCATENATE(TEXT(INDEX($U$7:$U$69,SMALL(IF($X$7:$X$69&lt;&gt;"",IF($U$7:$U$69&lt;&gt;"",ROW($U$7:$U$69)-MIN(ROW($U$7:$U$69))+1,""),""),ROW()-ROW(A$72)+1)),"##0")," "),"")</f>
        <v>0</v>
      </c>
      <c r="W108">
        <f t="array" ref="W108">IFERROR(CONCATENATE((INDEX($A$7:$A$69,SMALL(IF($X$7:$X$69&lt;&gt;"",IF($U$7:$U$69&lt;&gt;"",ROW($U$7:$U$69)-MIN(ROW($U$7:$U$69))+1,""),""),ROW()-ROW(A$72)+1))),),"")</f>
        <v>0</v>
      </c>
      <c r="Z108">
        <f t="array" ref="Z108">IFERROR(CONCATENATE((INDEX($AC$7:$AC$69,SMALL(IF($AC$7:$AC$69&lt;&gt;"",IF($Z$7:$Z$69&lt;&gt;"",ROW($Z$7:$Z$69)-MIN(ROW($Z$7:$Z$69))+1,""),""),ROW()-ROW(A$72)+1))),","),"")</f>
        <v>0</v>
      </c>
      <c r="AA108">
        <f t="array" ref="AA108">IFERROR(CONCATENATE(TEXT(INDEX($Z$7:$Z$69,SMALL(IF($AC$7:$AC$69&lt;&gt;"",IF($Z$7:$Z$69&lt;&gt;"",ROW($Z$7:$Z$69)-MIN(ROW($Z$7:$Z$69))+1,""),""),ROW()-ROW(A$72)+1)),"##0"),","),"")</f>
        <v>0</v>
      </c>
      <c r="AB108">
        <f t="array" ref="AB108">IFERROR(CONCATENATE((INDEX($A$7:$A$69,SMALL(IF($AC$7:$AC$69&lt;&gt;"",IF($Z$7:$Z$69&lt;&gt;"",ROW($Z$7:$Z$69)-MIN(ROW($Z$7:$Z$69))+1,""),""),ROW()-ROW(A$72)+1))),),"")</f>
        <v>0</v>
      </c>
      <c r="AE108">
        <f t="array" ref="AE108">IFERROR(CONCATENATE((INDEX($AH$7:$AH$69,SMALL(IF($AH$7:$AH$69&lt;&gt;"",IF($AE$7:$AE$69&lt;&gt;"",ROW($AE$7:$AE$69)-MIN(ROW($AE$7:$AE$69))+1,""),""),ROW()-ROW(A$72)+1)))," "),"")</f>
        <v>0</v>
      </c>
      <c r="AF108">
        <f t="array" ref="AF108">IFERROR(CONCATENATE(TEXT(INDEX($AE$7:$AE$69,SMALL(IF($AH$7:$AH$69&lt;&gt;"",IF($AE$7:$AE$69&lt;&gt;"",ROW($AE$7:$AE$69)-MIN(ROW($AE$7:$AE$69))+1,""),""),ROW()-ROW(A$72)+1)),"##0")," "),"")</f>
        <v>0</v>
      </c>
      <c r="AG108">
        <f t="array" ref="AG108">IFERROR(CONCATENATE((INDEX($A$7:$A$69,SMALL(IF($AH$7:$AH$69&lt;&gt;"",IF($AE$7:$AE$69&lt;&gt;"",ROW($AE$7:$AE$69)-MIN(ROW($AE$7:$AE$69))+1,""),""),ROW()-ROW(A$72)+1))),),"")</f>
        <v>0</v>
      </c>
      <c r="AJ108">
        <f t="array" ref="AJ108">IFERROR(CONCATENATE((INDEX($AM$7:$AM$69,SMALL(IF($AM$7:$AM$69&lt;&gt;"",IF($AJ$7:$AJ$69&lt;&gt;"",ROW($AJ$7:$AJ$69)-MIN(ROW($AJ$7:$AJ$69))+1,""),""),ROW()-ROW(A$72)+1)))," "),"")</f>
        <v>0</v>
      </c>
      <c r="AK108">
        <f t="array" ref="AK108">IFERROR(CONCATENATE(TEXT(INDEX($AJ$7:$AJ$69,SMALL(IF($AM$7:$AM$69&lt;&gt;"",IF($AJ$7:$AJ$69&lt;&gt;"",ROW($AJ$7:$AJ$69)-MIN(ROW($AJ$7:$AJ$69))+1,""),""),ROW()-ROW(A$72)+1)),"##0")," "),"")</f>
        <v>0</v>
      </c>
      <c r="AL108">
        <f t="array" ref="AL108">IFERROR(CONCATENATE((INDEX($A$7:$A$69,SMALL(IF($AM$7:$AM$69&lt;&gt;"",IF($AJ$7:$AJ$69&lt;&gt;"",ROW($AJ$7:$AJ$69)-MIN(ROW($AJ$7:$AJ$69))+1,""),""),ROW()-ROW(A$72)+1))),),"")</f>
        <v>0</v>
      </c>
    </row>
    <row r="109" spans="11:38">
      <c r="K109">
        <f t="array" ref="K109">IFERROR(CONCATENATE(TEXT(INDEX($K$7:$K$69,SMALL(IF($N$7:$N$69&lt;&gt;"",IF($K$7:$K$69&lt;&gt;"",ROW($K$7:$K$69)-MIN(ROW($K$7:$K$69))+1,""),""),ROW()-ROW(A$72)+1)),"##0"),","),"")</f>
        <v>0</v>
      </c>
      <c r="L109">
        <f t="array" ref="L109">IFERROR(CONCATENATE((INDEX($N$7:$N$69,SMALL(IF($N$7:$N$69&lt;&gt;"",IF($K$7:$K$69&lt;&gt;"",ROW($K$7:$K$69)-MIN(ROW($K$7:$K$69))+1,""),""),ROW()-ROW(A$72)+1))),","),"")</f>
        <v>0</v>
      </c>
      <c r="M109">
        <f t="array" ref="M109">IFERROR(CONCATENATE((INDEX($A$7:$A$69,SMALL(IF($N$7:$N$69&lt;&gt;"",IF($K$7:$K$69&lt;&gt;"",ROW($K$7:$K$69)-MIN(ROW($K$7:$K$69))+1,""),""),ROW()-ROW(A$72)+1))),),"")</f>
        <v>0</v>
      </c>
      <c r="P109">
        <f t="array" ref="P109">IFERROR(CONCATENATE((INDEX($S$7:$S$69,SMALL(IF($S$7:$S$69&lt;&gt;"",IF($P$7:$P$69&lt;&gt;"",ROW($P$7:$P$69)-MIN(ROW($P$7:$P$69))+1,""),""),ROW()-ROW(A$72)+1)))," "),"")</f>
        <v>0</v>
      </c>
      <c r="Q109">
        <f t="array" ref="Q109">IFERROR(CONCATENATE(TEXT(INDEX($P$7:$P$69,SMALL(IF($S$7:$S$69&lt;&gt;"",IF($P$7:$P$69&lt;&gt;"",ROW($P$7:$P$69)-MIN(ROW($P$7:$P$69))+1,""),""),ROW()-ROW(A$72)+1)),"##0")," "),"")</f>
        <v>0</v>
      </c>
      <c r="R109">
        <f t="array" ref="R109">IFERROR(CONCATENATE((INDEX($A$7:$A$69,SMALL(IF($S$7:$S$69&lt;&gt;"",IF($P$7:$P$69&lt;&gt;"",ROW($P$7:$P$69)-MIN(ROW($P$7:$P$69))+1,""),""),ROW()-ROW(A$72)+1))),),"")</f>
        <v>0</v>
      </c>
      <c r="U109">
        <f t="array" ref="U109">IFERROR(CONCATENATE((INDEX($X$7:$X$69,SMALL(IF($X$7:$X$69&lt;&gt;"",IF($U$7:$U$69&lt;&gt;"",ROW($U$7:$U$69)-MIN(ROW($U$7:$U$69))+1,""),""),ROW()-ROW(A$72)+1)))," "),"")</f>
        <v>0</v>
      </c>
      <c r="V109">
        <f t="array" ref="V109">IFERROR(CONCATENATE(TEXT(INDEX($U$7:$U$69,SMALL(IF($X$7:$X$69&lt;&gt;"",IF($U$7:$U$69&lt;&gt;"",ROW($U$7:$U$69)-MIN(ROW($U$7:$U$69))+1,""),""),ROW()-ROW(A$72)+1)),"##0")," "),"")</f>
        <v>0</v>
      </c>
      <c r="W109">
        <f t="array" ref="W109">IFERROR(CONCATENATE((INDEX($A$7:$A$69,SMALL(IF($X$7:$X$69&lt;&gt;"",IF($U$7:$U$69&lt;&gt;"",ROW($U$7:$U$69)-MIN(ROW($U$7:$U$69))+1,""),""),ROW()-ROW(A$72)+1))),),"")</f>
        <v>0</v>
      </c>
      <c r="Z109">
        <f t="array" ref="Z109">IFERROR(CONCATENATE((INDEX($AC$7:$AC$69,SMALL(IF($AC$7:$AC$69&lt;&gt;"",IF($Z$7:$Z$69&lt;&gt;"",ROW($Z$7:$Z$69)-MIN(ROW($Z$7:$Z$69))+1,""),""),ROW()-ROW(A$72)+1))),","),"")</f>
        <v>0</v>
      </c>
      <c r="AA109">
        <f t="array" ref="AA109">IFERROR(CONCATENATE(TEXT(INDEX($Z$7:$Z$69,SMALL(IF($AC$7:$AC$69&lt;&gt;"",IF($Z$7:$Z$69&lt;&gt;"",ROW($Z$7:$Z$69)-MIN(ROW($Z$7:$Z$69))+1,""),""),ROW()-ROW(A$72)+1)),"##0"),","),"")</f>
        <v>0</v>
      </c>
      <c r="AB109">
        <f t="array" ref="AB109">IFERROR(CONCATENATE((INDEX($A$7:$A$69,SMALL(IF($AC$7:$AC$69&lt;&gt;"",IF($Z$7:$Z$69&lt;&gt;"",ROW($Z$7:$Z$69)-MIN(ROW($Z$7:$Z$69))+1,""),""),ROW()-ROW(A$72)+1))),),"")</f>
        <v>0</v>
      </c>
      <c r="AE109">
        <f t="array" ref="AE109">IFERROR(CONCATENATE((INDEX($AH$7:$AH$69,SMALL(IF($AH$7:$AH$69&lt;&gt;"",IF($AE$7:$AE$69&lt;&gt;"",ROW($AE$7:$AE$69)-MIN(ROW($AE$7:$AE$69))+1,""),""),ROW()-ROW(A$72)+1)))," "),"")</f>
        <v>0</v>
      </c>
      <c r="AF109">
        <f t="array" ref="AF109">IFERROR(CONCATENATE(TEXT(INDEX($AE$7:$AE$69,SMALL(IF($AH$7:$AH$69&lt;&gt;"",IF($AE$7:$AE$69&lt;&gt;"",ROW($AE$7:$AE$69)-MIN(ROW($AE$7:$AE$69))+1,""),""),ROW()-ROW(A$72)+1)),"##0")," "),"")</f>
        <v>0</v>
      </c>
      <c r="AG109">
        <f t="array" ref="AG109">IFERROR(CONCATENATE((INDEX($A$7:$A$69,SMALL(IF($AH$7:$AH$69&lt;&gt;"",IF($AE$7:$AE$69&lt;&gt;"",ROW($AE$7:$AE$69)-MIN(ROW($AE$7:$AE$69))+1,""),""),ROW()-ROW(A$72)+1))),),"")</f>
        <v>0</v>
      </c>
      <c r="AJ109">
        <f t="array" ref="AJ109">IFERROR(CONCATENATE((INDEX($AM$7:$AM$69,SMALL(IF($AM$7:$AM$69&lt;&gt;"",IF($AJ$7:$AJ$69&lt;&gt;"",ROW($AJ$7:$AJ$69)-MIN(ROW($AJ$7:$AJ$69))+1,""),""),ROW()-ROW(A$72)+1)))," "),"")</f>
        <v>0</v>
      </c>
      <c r="AK109">
        <f t="array" ref="AK109">IFERROR(CONCATENATE(TEXT(INDEX($AJ$7:$AJ$69,SMALL(IF($AM$7:$AM$69&lt;&gt;"",IF($AJ$7:$AJ$69&lt;&gt;"",ROW($AJ$7:$AJ$69)-MIN(ROW($AJ$7:$AJ$69))+1,""),""),ROW()-ROW(A$72)+1)),"##0")," "),"")</f>
        <v>0</v>
      </c>
      <c r="AL109">
        <f t="array" ref="AL109">IFERROR(CONCATENATE((INDEX($A$7:$A$69,SMALL(IF($AM$7:$AM$69&lt;&gt;"",IF($AJ$7:$AJ$69&lt;&gt;"",ROW($AJ$7:$AJ$69)-MIN(ROW($AJ$7:$AJ$69))+1,""),""),ROW()-ROW(A$72)+1))),),"")</f>
        <v>0</v>
      </c>
    </row>
    <row r="110" spans="11:38">
      <c r="K110">
        <f t="array" ref="K110">IFERROR(CONCATENATE(TEXT(INDEX($K$7:$K$69,SMALL(IF($N$7:$N$69&lt;&gt;"",IF($K$7:$K$69&lt;&gt;"",ROW($K$7:$K$69)-MIN(ROW($K$7:$K$69))+1,""),""),ROW()-ROW(A$72)+1)),"##0"),","),"")</f>
        <v>0</v>
      </c>
      <c r="L110">
        <f t="array" ref="L110">IFERROR(CONCATENATE((INDEX($N$7:$N$69,SMALL(IF($N$7:$N$69&lt;&gt;"",IF($K$7:$K$69&lt;&gt;"",ROW($K$7:$K$69)-MIN(ROW($K$7:$K$69))+1,""),""),ROW()-ROW(A$72)+1))),","),"")</f>
        <v>0</v>
      </c>
      <c r="M110">
        <f t="array" ref="M110">IFERROR(CONCATENATE((INDEX($A$7:$A$69,SMALL(IF($N$7:$N$69&lt;&gt;"",IF($K$7:$K$69&lt;&gt;"",ROW($K$7:$K$69)-MIN(ROW($K$7:$K$69))+1,""),""),ROW()-ROW(A$72)+1))),),"")</f>
        <v>0</v>
      </c>
      <c r="P110">
        <f t="array" ref="P110">IFERROR(CONCATENATE((INDEX($S$7:$S$69,SMALL(IF($S$7:$S$69&lt;&gt;"",IF($P$7:$P$69&lt;&gt;"",ROW($P$7:$P$69)-MIN(ROW($P$7:$P$69))+1,""),""),ROW()-ROW(A$72)+1)))," "),"")</f>
        <v>0</v>
      </c>
      <c r="Q110">
        <f t="array" ref="Q110">IFERROR(CONCATENATE(TEXT(INDEX($P$7:$P$69,SMALL(IF($S$7:$S$69&lt;&gt;"",IF($P$7:$P$69&lt;&gt;"",ROW($P$7:$P$69)-MIN(ROW($P$7:$P$69))+1,""),""),ROW()-ROW(A$72)+1)),"##0")," "),"")</f>
        <v>0</v>
      </c>
      <c r="R110">
        <f t="array" ref="R110">IFERROR(CONCATENATE((INDEX($A$7:$A$69,SMALL(IF($S$7:$S$69&lt;&gt;"",IF($P$7:$P$69&lt;&gt;"",ROW($P$7:$P$69)-MIN(ROW($P$7:$P$69))+1,""),""),ROW()-ROW(A$72)+1))),),"")</f>
        <v>0</v>
      </c>
      <c r="U110">
        <f t="array" ref="U110">IFERROR(CONCATENATE((INDEX($X$7:$X$69,SMALL(IF($X$7:$X$69&lt;&gt;"",IF($U$7:$U$69&lt;&gt;"",ROW($U$7:$U$69)-MIN(ROW($U$7:$U$69))+1,""),""),ROW()-ROW(A$72)+1)))," "),"")</f>
        <v>0</v>
      </c>
      <c r="V110">
        <f t="array" ref="V110">IFERROR(CONCATENATE(TEXT(INDEX($U$7:$U$69,SMALL(IF($X$7:$X$69&lt;&gt;"",IF($U$7:$U$69&lt;&gt;"",ROW($U$7:$U$69)-MIN(ROW($U$7:$U$69))+1,""),""),ROW()-ROW(A$72)+1)),"##0")," "),"")</f>
        <v>0</v>
      </c>
      <c r="W110">
        <f t="array" ref="W110">IFERROR(CONCATENATE((INDEX($A$7:$A$69,SMALL(IF($X$7:$X$69&lt;&gt;"",IF($U$7:$U$69&lt;&gt;"",ROW($U$7:$U$69)-MIN(ROW($U$7:$U$69))+1,""),""),ROW()-ROW(A$72)+1))),),"")</f>
        <v>0</v>
      </c>
      <c r="Z110">
        <f t="array" ref="Z110">IFERROR(CONCATENATE((INDEX($AC$7:$AC$69,SMALL(IF($AC$7:$AC$69&lt;&gt;"",IF($Z$7:$Z$69&lt;&gt;"",ROW($Z$7:$Z$69)-MIN(ROW($Z$7:$Z$69))+1,""),""),ROW()-ROW(A$72)+1))),","),"")</f>
        <v>0</v>
      </c>
      <c r="AA110">
        <f t="array" ref="AA110">IFERROR(CONCATENATE(TEXT(INDEX($Z$7:$Z$69,SMALL(IF($AC$7:$AC$69&lt;&gt;"",IF($Z$7:$Z$69&lt;&gt;"",ROW($Z$7:$Z$69)-MIN(ROW($Z$7:$Z$69))+1,""),""),ROW()-ROW(A$72)+1)),"##0"),","),"")</f>
        <v>0</v>
      </c>
      <c r="AB110">
        <f t="array" ref="AB110">IFERROR(CONCATENATE((INDEX($A$7:$A$69,SMALL(IF($AC$7:$AC$69&lt;&gt;"",IF($Z$7:$Z$69&lt;&gt;"",ROW($Z$7:$Z$69)-MIN(ROW($Z$7:$Z$69))+1,""),""),ROW()-ROW(A$72)+1))),),"")</f>
        <v>0</v>
      </c>
      <c r="AE110">
        <f t="array" ref="AE110">IFERROR(CONCATENATE((INDEX($AH$7:$AH$69,SMALL(IF($AH$7:$AH$69&lt;&gt;"",IF($AE$7:$AE$69&lt;&gt;"",ROW($AE$7:$AE$69)-MIN(ROW($AE$7:$AE$69))+1,""),""),ROW()-ROW(A$72)+1)))," "),"")</f>
        <v>0</v>
      </c>
      <c r="AF110">
        <f t="array" ref="AF110">IFERROR(CONCATENATE(TEXT(INDEX($AE$7:$AE$69,SMALL(IF($AH$7:$AH$69&lt;&gt;"",IF($AE$7:$AE$69&lt;&gt;"",ROW($AE$7:$AE$69)-MIN(ROW($AE$7:$AE$69))+1,""),""),ROW()-ROW(A$72)+1)),"##0")," "),"")</f>
        <v>0</v>
      </c>
      <c r="AG110">
        <f t="array" ref="AG110">IFERROR(CONCATENATE((INDEX($A$7:$A$69,SMALL(IF($AH$7:$AH$69&lt;&gt;"",IF($AE$7:$AE$69&lt;&gt;"",ROW($AE$7:$AE$69)-MIN(ROW($AE$7:$AE$69))+1,""),""),ROW()-ROW(A$72)+1))),),"")</f>
        <v>0</v>
      </c>
      <c r="AJ110">
        <f t="array" ref="AJ110">IFERROR(CONCATENATE((INDEX($AM$7:$AM$69,SMALL(IF($AM$7:$AM$69&lt;&gt;"",IF($AJ$7:$AJ$69&lt;&gt;"",ROW($AJ$7:$AJ$69)-MIN(ROW($AJ$7:$AJ$69))+1,""),""),ROW()-ROW(A$72)+1)))," "),"")</f>
        <v>0</v>
      </c>
      <c r="AK110">
        <f t="array" ref="AK110">IFERROR(CONCATENATE(TEXT(INDEX($AJ$7:$AJ$69,SMALL(IF($AM$7:$AM$69&lt;&gt;"",IF($AJ$7:$AJ$69&lt;&gt;"",ROW($AJ$7:$AJ$69)-MIN(ROW($AJ$7:$AJ$69))+1,""),""),ROW()-ROW(A$72)+1)),"##0")," "),"")</f>
        <v>0</v>
      </c>
      <c r="AL110">
        <f t="array" ref="AL110">IFERROR(CONCATENATE((INDEX($A$7:$A$69,SMALL(IF($AM$7:$AM$69&lt;&gt;"",IF($AJ$7:$AJ$69&lt;&gt;"",ROW($AJ$7:$AJ$69)-MIN(ROW($AJ$7:$AJ$69))+1,""),""),ROW()-ROW(A$72)+1))),),"")</f>
        <v>0</v>
      </c>
    </row>
    <row r="111" spans="11:38">
      <c r="K111">
        <f t="array" ref="K111">IFERROR(CONCATENATE(TEXT(INDEX($K$7:$K$69,SMALL(IF($N$7:$N$69&lt;&gt;"",IF($K$7:$K$69&lt;&gt;"",ROW($K$7:$K$69)-MIN(ROW($K$7:$K$69))+1,""),""),ROW()-ROW(A$72)+1)),"##0"),","),"")</f>
        <v>0</v>
      </c>
      <c r="L111">
        <f t="array" ref="L111">IFERROR(CONCATENATE((INDEX($N$7:$N$69,SMALL(IF($N$7:$N$69&lt;&gt;"",IF($K$7:$K$69&lt;&gt;"",ROW($K$7:$K$69)-MIN(ROW($K$7:$K$69))+1,""),""),ROW()-ROW(A$72)+1))),","),"")</f>
        <v>0</v>
      </c>
      <c r="M111">
        <f t="array" ref="M111">IFERROR(CONCATENATE((INDEX($A$7:$A$69,SMALL(IF($N$7:$N$69&lt;&gt;"",IF($K$7:$K$69&lt;&gt;"",ROW($K$7:$K$69)-MIN(ROW($K$7:$K$69))+1,""),""),ROW()-ROW(A$72)+1))),),"")</f>
        <v>0</v>
      </c>
      <c r="P111">
        <f t="array" ref="P111">IFERROR(CONCATENATE((INDEX($S$7:$S$69,SMALL(IF($S$7:$S$69&lt;&gt;"",IF($P$7:$P$69&lt;&gt;"",ROW($P$7:$P$69)-MIN(ROW($P$7:$P$69))+1,""),""),ROW()-ROW(A$72)+1)))," "),"")</f>
        <v>0</v>
      </c>
      <c r="Q111">
        <f t="array" ref="Q111">IFERROR(CONCATENATE(TEXT(INDEX($P$7:$P$69,SMALL(IF($S$7:$S$69&lt;&gt;"",IF($P$7:$P$69&lt;&gt;"",ROW($P$7:$P$69)-MIN(ROW($P$7:$P$69))+1,""),""),ROW()-ROW(A$72)+1)),"##0")," "),"")</f>
        <v>0</v>
      </c>
      <c r="R111">
        <f t="array" ref="R111">IFERROR(CONCATENATE((INDEX($A$7:$A$69,SMALL(IF($S$7:$S$69&lt;&gt;"",IF($P$7:$P$69&lt;&gt;"",ROW($P$7:$P$69)-MIN(ROW($P$7:$P$69))+1,""),""),ROW()-ROW(A$72)+1))),),"")</f>
        <v>0</v>
      </c>
      <c r="U111">
        <f t="array" ref="U111">IFERROR(CONCATENATE((INDEX($X$7:$X$69,SMALL(IF($X$7:$X$69&lt;&gt;"",IF($U$7:$U$69&lt;&gt;"",ROW($U$7:$U$69)-MIN(ROW($U$7:$U$69))+1,""),""),ROW()-ROW(A$72)+1)))," "),"")</f>
        <v>0</v>
      </c>
      <c r="V111">
        <f t="array" ref="V111">IFERROR(CONCATENATE(TEXT(INDEX($U$7:$U$69,SMALL(IF($X$7:$X$69&lt;&gt;"",IF($U$7:$U$69&lt;&gt;"",ROW($U$7:$U$69)-MIN(ROW($U$7:$U$69))+1,""),""),ROW()-ROW(A$72)+1)),"##0")," "),"")</f>
        <v>0</v>
      </c>
      <c r="W111">
        <f t="array" ref="W111">IFERROR(CONCATENATE((INDEX($A$7:$A$69,SMALL(IF($X$7:$X$69&lt;&gt;"",IF($U$7:$U$69&lt;&gt;"",ROW($U$7:$U$69)-MIN(ROW($U$7:$U$69))+1,""),""),ROW()-ROW(A$72)+1))),),"")</f>
        <v>0</v>
      </c>
      <c r="Z111">
        <f t="array" ref="Z111">IFERROR(CONCATENATE((INDEX($AC$7:$AC$69,SMALL(IF($AC$7:$AC$69&lt;&gt;"",IF($Z$7:$Z$69&lt;&gt;"",ROW($Z$7:$Z$69)-MIN(ROW($Z$7:$Z$69))+1,""),""),ROW()-ROW(A$72)+1))),","),"")</f>
        <v>0</v>
      </c>
      <c r="AA111">
        <f t="array" ref="AA111">IFERROR(CONCATENATE(TEXT(INDEX($Z$7:$Z$69,SMALL(IF($AC$7:$AC$69&lt;&gt;"",IF($Z$7:$Z$69&lt;&gt;"",ROW($Z$7:$Z$69)-MIN(ROW($Z$7:$Z$69))+1,""),""),ROW()-ROW(A$72)+1)),"##0"),","),"")</f>
        <v>0</v>
      </c>
      <c r="AB111">
        <f t="array" ref="AB111">IFERROR(CONCATENATE((INDEX($A$7:$A$69,SMALL(IF($AC$7:$AC$69&lt;&gt;"",IF($Z$7:$Z$69&lt;&gt;"",ROW($Z$7:$Z$69)-MIN(ROW($Z$7:$Z$69))+1,""),""),ROW()-ROW(A$72)+1))),),"")</f>
        <v>0</v>
      </c>
      <c r="AE111">
        <f t="array" ref="AE111">IFERROR(CONCATENATE((INDEX($AH$7:$AH$69,SMALL(IF($AH$7:$AH$69&lt;&gt;"",IF($AE$7:$AE$69&lt;&gt;"",ROW($AE$7:$AE$69)-MIN(ROW($AE$7:$AE$69))+1,""),""),ROW()-ROW(A$72)+1)))," "),"")</f>
        <v>0</v>
      </c>
      <c r="AF111">
        <f t="array" ref="AF111">IFERROR(CONCATENATE(TEXT(INDEX($AE$7:$AE$69,SMALL(IF($AH$7:$AH$69&lt;&gt;"",IF($AE$7:$AE$69&lt;&gt;"",ROW($AE$7:$AE$69)-MIN(ROW($AE$7:$AE$69))+1,""),""),ROW()-ROW(A$72)+1)),"##0")," "),"")</f>
        <v>0</v>
      </c>
      <c r="AG111">
        <f t="array" ref="AG111">IFERROR(CONCATENATE((INDEX($A$7:$A$69,SMALL(IF($AH$7:$AH$69&lt;&gt;"",IF($AE$7:$AE$69&lt;&gt;"",ROW($AE$7:$AE$69)-MIN(ROW($AE$7:$AE$69))+1,""),""),ROW()-ROW(A$72)+1))),),"")</f>
        <v>0</v>
      </c>
      <c r="AJ111">
        <f t="array" ref="AJ111">IFERROR(CONCATENATE((INDEX($AM$7:$AM$69,SMALL(IF($AM$7:$AM$69&lt;&gt;"",IF($AJ$7:$AJ$69&lt;&gt;"",ROW($AJ$7:$AJ$69)-MIN(ROW($AJ$7:$AJ$69))+1,""),""),ROW()-ROW(A$72)+1)))," "),"")</f>
        <v>0</v>
      </c>
      <c r="AK111">
        <f t="array" ref="AK111">IFERROR(CONCATENATE(TEXT(INDEX($AJ$7:$AJ$69,SMALL(IF($AM$7:$AM$69&lt;&gt;"",IF($AJ$7:$AJ$69&lt;&gt;"",ROW($AJ$7:$AJ$69)-MIN(ROW($AJ$7:$AJ$69))+1,""),""),ROW()-ROW(A$72)+1)),"##0")," "),"")</f>
        <v>0</v>
      </c>
      <c r="AL111">
        <f t="array" ref="AL111">IFERROR(CONCATENATE((INDEX($A$7:$A$69,SMALL(IF($AM$7:$AM$69&lt;&gt;"",IF($AJ$7:$AJ$69&lt;&gt;"",ROW($AJ$7:$AJ$69)-MIN(ROW($AJ$7:$AJ$69))+1,""),""),ROW()-ROW(A$72)+1))),),"")</f>
        <v>0</v>
      </c>
    </row>
    <row r="112" spans="11:38">
      <c r="K112">
        <f t="array" ref="K112">IFERROR(CONCATENATE(TEXT(INDEX($K$7:$K$69,SMALL(IF($N$7:$N$69&lt;&gt;"",IF($K$7:$K$69&lt;&gt;"",ROW($K$7:$K$69)-MIN(ROW($K$7:$K$69))+1,""),""),ROW()-ROW(A$72)+1)),"##0"),","),"")</f>
        <v>0</v>
      </c>
      <c r="L112">
        <f t="array" ref="L112">IFERROR(CONCATENATE((INDEX($N$7:$N$69,SMALL(IF($N$7:$N$69&lt;&gt;"",IF($K$7:$K$69&lt;&gt;"",ROW($K$7:$K$69)-MIN(ROW($K$7:$K$69))+1,""),""),ROW()-ROW(A$72)+1))),","),"")</f>
        <v>0</v>
      </c>
      <c r="M112">
        <f t="array" ref="M112">IFERROR(CONCATENATE((INDEX($A$7:$A$69,SMALL(IF($N$7:$N$69&lt;&gt;"",IF($K$7:$K$69&lt;&gt;"",ROW($K$7:$K$69)-MIN(ROW($K$7:$K$69))+1,""),""),ROW()-ROW(A$72)+1))),),"")</f>
        <v>0</v>
      </c>
      <c r="P112">
        <f t="array" ref="P112">IFERROR(CONCATENATE((INDEX($S$7:$S$69,SMALL(IF($S$7:$S$69&lt;&gt;"",IF($P$7:$P$69&lt;&gt;"",ROW($P$7:$P$69)-MIN(ROW($P$7:$P$69))+1,""),""),ROW()-ROW(A$72)+1)))," "),"")</f>
        <v>0</v>
      </c>
      <c r="Q112">
        <f t="array" ref="Q112">IFERROR(CONCATENATE(TEXT(INDEX($P$7:$P$69,SMALL(IF($S$7:$S$69&lt;&gt;"",IF($P$7:$P$69&lt;&gt;"",ROW($P$7:$P$69)-MIN(ROW($P$7:$P$69))+1,""),""),ROW()-ROW(A$72)+1)),"##0")," "),"")</f>
        <v>0</v>
      </c>
      <c r="R112">
        <f t="array" ref="R112">IFERROR(CONCATENATE((INDEX($A$7:$A$69,SMALL(IF($S$7:$S$69&lt;&gt;"",IF($P$7:$P$69&lt;&gt;"",ROW($P$7:$P$69)-MIN(ROW($P$7:$P$69))+1,""),""),ROW()-ROW(A$72)+1))),),"")</f>
        <v>0</v>
      </c>
      <c r="U112">
        <f t="array" ref="U112">IFERROR(CONCATENATE((INDEX($X$7:$X$69,SMALL(IF($X$7:$X$69&lt;&gt;"",IF($U$7:$U$69&lt;&gt;"",ROW($U$7:$U$69)-MIN(ROW($U$7:$U$69))+1,""),""),ROW()-ROW(A$72)+1)))," "),"")</f>
        <v>0</v>
      </c>
      <c r="V112">
        <f t="array" ref="V112">IFERROR(CONCATENATE(TEXT(INDEX($U$7:$U$69,SMALL(IF($X$7:$X$69&lt;&gt;"",IF($U$7:$U$69&lt;&gt;"",ROW($U$7:$U$69)-MIN(ROW($U$7:$U$69))+1,""),""),ROW()-ROW(A$72)+1)),"##0")," "),"")</f>
        <v>0</v>
      </c>
      <c r="W112">
        <f t="array" ref="W112">IFERROR(CONCATENATE((INDEX($A$7:$A$69,SMALL(IF($X$7:$X$69&lt;&gt;"",IF($U$7:$U$69&lt;&gt;"",ROW($U$7:$U$69)-MIN(ROW($U$7:$U$69))+1,""),""),ROW()-ROW(A$72)+1))),),"")</f>
        <v>0</v>
      </c>
      <c r="Z112">
        <f t="array" ref="Z112">IFERROR(CONCATENATE((INDEX($AC$7:$AC$69,SMALL(IF($AC$7:$AC$69&lt;&gt;"",IF($Z$7:$Z$69&lt;&gt;"",ROW($Z$7:$Z$69)-MIN(ROW($Z$7:$Z$69))+1,""),""),ROW()-ROW(A$72)+1))),","),"")</f>
        <v>0</v>
      </c>
      <c r="AA112">
        <f t="array" ref="AA112">IFERROR(CONCATENATE(TEXT(INDEX($Z$7:$Z$69,SMALL(IF($AC$7:$AC$69&lt;&gt;"",IF($Z$7:$Z$69&lt;&gt;"",ROW($Z$7:$Z$69)-MIN(ROW($Z$7:$Z$69))+1,""),""),ROW()-ROW(A$72)+1)),"##0"),","),"")</f>
        <v>0</v>
      </c>
      <c r="AB112">
        <f t="array" ref="AB112">IFERROR(CONCATENATE((INDEX($A$7:$A$69,SMALL(IF($AC$7:$AC$69&lt;&gt;"",IF($Z$7:$Z$69&lt;&gt;"",ROW($Z$7:$Z$69)-MIN(ROW($Z$7:$Z$69))+1,""),""),ROW()-ROW(A$72)+1))),),"")</f>
        <v>0</v>
      </c>
      <c r="AE112">
        <f t="array" ref="AE112">IFERROR(CONCATENATE((INDEX($AH$7:$AH$69,SMALL(IF($AH$7:$AH$69&lt;&gt;"",IF($AE$7:$AE$69&lt;&gt;"",ROW($AE$7:$AE$69)-MIN(ROW($AE$7:$AE$69))+1,""),""),ROW()-ROW(A$72)+1)))," "),"")</f>
        <v>0</v>
      </c>
      <c r="AF112">
        <f t="array" ref="AF112">IFERROR(CONCATENATE(TEXT(INDEX($AE$7:$AE$69,SMALL(IF($AH$7:$AH$69&lt;&gt;"",IF($AE$7:$AE$69&lt;&gt;"",ROW($AE$7:$AE$69)-MIN(ROW($AE$7:$AE$69))+1,""),""),ROW()-ROW(A$72)+1)),"##0")," "),"")</f>
        <v>0</v>
      </c>
      <c r="AG112">
        <f t="array" ref="AG112">IFERROR(CONCATENATE((INDEX($A$7:$A$69,SMALL(IF($AH$7:$AH$69&lt;&gt;"",IF($AE$7:$AE$69&lt;&gt;"",ROW($AE$7:$AE$69)-MIN(ROW($AE$7:$AE$69))+1,""),""),ROW()-ROW(A$72)+1))),),"")</f>
        <v>0</v>
      </c>
      <c r="AJ112">
        <f t="array" ref="AJ112">IFERROR(CONCATENATE((INDEX($AM$7:$AM$69,SMALL(IF($AM$7:$AM$69&lt;&gt;"",IF($AJ$7:$AJ$69&lt;&gt;"",ROW($AJ$7:$AJ$69)-MIN(ROW($AJ$7:$AJ$69))+1,""),""),ROW()-ROW(A$72)+1)))," "),"")</f>
        <v>0</v>
      </c>
      <c r="AK112">
        <f t="array" ref="AK112">IFERROR(CONCATENATE(TEXT(INDEX($AJ$7:$AJ$69,SMALL(IF($AM$7:$AM$69&lt;&gt;"",IF($AJ$7:$AJ$69&lt;&gt;"",ROW($AJ$7:$AJ$69)-MIN(ROW($AJ$7:$AJ$69))+1,""),""),ROW()-ROW(A$72)+1)),"##0")," "),"")</f>
        <v>0</v>
      </c>
      <c r="AL112">
        <f t="array" ref="AL112">IFERROR(CONCATENATE((INDEX($A$7:$A$69,SMALL(IF($AM$7:$AM$69&lt;&gt;"",IF($AJ$7:$AJ$69&lt;&gt;"",ROW($AJ$7:$AJ$69)-MIN(ROW($AJ$7:$AJ$69))+1,""),""),ROW()-ROW(A$72)+1))),),"")</f>
        <v>0</v>
      </c>
    </row>
    <row r="113" spans="11:38">
      <c r="K113">
        <f t="array" ref="K113">IFERROR(CONCATENATE(TEXT(INDEX($K$7:$K$69,SMALL(IF($N$7:$N$69&lt;&gt;"",IF($K$7:$K$69&lt;&gt;"",ROW($K$7:$K$69)-MIN(ROW($K$7:$K$69))+1,""),""),ROW()-ROW(A$72)+1)),"##0"),","),"")</f>
        <v>0</v>
      </c>
      <c r="L113">
        <f t="array" ref="L113">IFERROR(CONCATENATE((INDEX($N$7:$N$69,SMALL(IF($N$7:$N$69&lt;&gt;"",IF($K$7:$K$69&lt;&gt;"",ROW($K$7:$K$69)-MIN(ROW($K$7:$K$69))+1,""),""),ROW()-ROW(A$72)+1))),","),"")</f>
        <v>0</v>
      </c>
      <c r="M113">
        <f t="array" ref="M113">IFERROR(CONCATENATE((INDEX($A$7:$A$69,SMALL(IF($N$7:$N$69&lt;&gt;"",IF($K$7:$K$69&lt;&gt;"",ROW($K$7:$K$69)-MIN(ROW($K$7:$K$69))+1,""),""),ROW()-ROW(A$72)+1))),),"")</f>
        <v>0</v>
      </c>
      <c r="P113">
        <f t="array" ref="P113">IFERROR(CONCATENATE((INDEX($S$7:$S$69,SMALL(IF($S$7:$S$69&lt;&gt;"",IF($P$7:$P$69&lt;&gt;"",ROW($P$7:$P$69)-MIN(ROW($P$7:$P$69))+1,""),""),ROW()-ROW(A$72)+1)))," "),"")</f>
        <v>0</v>
      </c>
      <c r="Q113">
        <f t="array" ref="Q113">IFERROR(CONCATENATE(TEXT(INDEX($P$7:$P$69,SMALL(IF($S$7:$S$69&lt;&gt;"",IF($P$7:$P$69&lt;&gt;"",ROW($P$7:$P$69)-MIN(ROW($P$7:$P$69))+1,""),""),ROW()-ROW(A$72)+1)),"##0")," "),"")</f>
        <v>0</v>
      </c>
      <c r="R113">
        <f t="array" ref="R113">IFERROR(CONCATENATE((INDEX($A$7:$A$69,SMALL(IF($S$7:$S$69&lt;&gt;"",IF($P$7:$P$69&lt;&gt;"",ROW($P$7:$P$69)-MIN(ROW($P$7:$P$69))+1,""),""),ROW()-ROW(A$72)+1))),),"")</f>
        <v>0</v>
      </c>
      <c r="U113">
        <f t="array" ref="U113">IFERROR(CONCATENATE((INDEX($X$7:$X$69,SMALL(IF($X$7:$X$69&lt;&gt;"",IF($U$7:$U$69&lt;&gt;"",ROW($U$7:$U$69)-MIN(ROW($U$7:$U$69))+1,""),""),ROW()-ROW(A$72)+1)))," "),"")</f>
        <v>0</v>
      </c>
      <c r="V113">
        <f t="array" ref="V113">IFERROR(CONCATENATE(TEXT(INDEX($U$7:$U$69,SMALL(IF($X$7:$X$69&lt;&gt;"",IF($U$7:$U$69&lt;&gt;"",ROW($U$7:$U$69)-MIN(ROW($U$7:$U$69))+1,""),""),ROW()-ROW(A$72)+1)),"##0")," "),"")</f>
        <v>0</v>
      </c>
      <c r="W113">
        <f t="array" ref="W113">IFERROR(CONCATENATE((INDEX($A$7:$A$69,SMALL(IF($X$7:$X$69&lt;&gt;"",IF($U$7:$U$69&lt;&gt;"",ROW($U$7:$U$69)-MIN(ROW($U$7:$U$69))+1,""),""),ROW()-ROW(A$72)+1))),),"")</f>
        <v>0</v>
      </c>
      <c r="Z113">
        <f t="array" ref="Z113">IFERROR(CONCATENATE((INDEX($AC$7:$AC$69,SMALL(IF($AC$7:$AC$69&lt;&gt;"",IF($Z$7:$Z$69&lt;&gt;"",ROW($Z$7:$Z$69)-MIN(ROW($Z$7:$Z$69))+1,""),""),ROW()-ROW(A$72)+1))),","),"")</f>
        <v>0</v>
      </c>
      <c r="AA113">
        <f t="array" ref="AA113">IFERROR(CONCATENATE(TEXT(INDEX($Z$7:$Z$69,SMALL(IF($AC$7:$AC$69&lt;&gt;"",IF($Z$7:$Z$69&lt;&gt;"",ROW($Z$7:$Z$69)-MIN(ROW($Z$7:$Z$69))+1,""),""),ROW()-ROW(A$72)+1)),"##0"),","),"")</f>
        <v>0</v>
      </c>
      <c r="AB113">
        <f t="array" ref="AB113">IFERROR(CONCATENATE((INDEX($A$7:$A$69,SMALL(IF($AC$7:$AC$69&lt;&gt;"",IF($Z$7:$Z$69&lt;&gt;"",ROW($Z$7:$Z$69)-MIN(ROW($Z$7:$Z$69))+1,""),""),ROW()-ROW(A$72)+1))),),"")</f>
        <v>0</v>
      </c>
      <c r="AE113">
        <f t="array" ref="AE113">IFERROR(CONCATENATE((INDEX($AH$7:$AH$69,SMALL(IF($AH$7:$AH$69&lt;&gt;"",IF($AE$7:$AE$69&lt;&gt;"",ROW($AE$7:$AE$69)-MIN(ROW($AE$7:$AE$69))+1,""),""),ROW()-ROW(A$72)+1)))," "),"")</f>
        <v>0</v>
      </c>
      <c r="AF113">
        <f t="array" ref="AF113">IFERROR(CONCATENATE(TEXT(INDEX($AE$7:$AE$69,SMALL(IF($AH$7:$AH$69&lt;&gt;"",IF($AE$7:$AE$69&lt;&gt;"",ROW($AE$7:$AE$69)-MIN(ROW($AE$7:$AE$69))+1,""),""),ROW()-ROW(A$72)+1)),"##0")," "),"")</f>
        <v>0</v>
      </c>
      <c r="AG113">
        <f t="array" ref="AG113">IFERROR(CONCATENATE((INDEX($A$7:$A$69,SMALL(IF($AH$7:$AH$69&lt;&gt;"",IF($AE$7:$AE$69&lt;&gt;"",ROW($AE$7:$AE$69)-MIN(ROW($AE$7:$AE$69))+1,""),""),ROW()-ROW(A$72)+1))),),"")</f>
        <v>0</v>
      </c>
      <c r="AJ113">
        <f t="array" ref="AJ113">IFERROR(CONCATENATE((INDEX($AM$7:$AM$69,SMALL(IF($AM$7:$AM$69&lt;&gt;"",IF($AJ$7:$AJ$69&lt;&gt;"",ROW($AJ$7:$AJ$69)-MIN(ROW($AJ$7:$AJ$69))+1,""),""),ROW()-ROW(A$72)+1)))," "),"")</f>
        <v>0</v>
      </c>
      <c r="AK113">
        <f t="array" ref="AK113">IFERROR(CONCATENATE(TEXT(INDEX($AJ$7:$AJ$69,SMALL(IF($AM$7:$AM$69&lt;&gt;"",IF($AJ$7:$AJ$69&lt;&gt;"",ROW($AJ$7:$AJ$69)-MIN(ROW($AJ$7:$AJ$69))+1,""),""),ROW()-ROW(A$72)+1)),"##0")," "),"")</f>
        <v>0</v>
      </c>
      <c r="AL113">
        <f t="array" ref="AL113">IFERROR(CONCATENATE((INDEX($A$7:$A$69,SMALL(IF($AM$7:$AM$69&lt;&gt;"",IF($AJ$7:$AJ$69&lt;&gt;"",ROW($AJ$7:$AJ$69)-MIN(ROW($AJ$7:$AJ$69))+1,""),""),ROW()-ROW(A$72)+1))),),"")</f>
        <v>0</v>
      </c>
    </row>
    <row r="114" spans="11:38">
      <c r="K114">
        <f t="array" ref="K114">IFERROR(CONCATENATE(TEXT(INDEX($K$7:$K$69,SMALL(IF($N$7:$N$69&lt;&gt;"",IF($K$7:$K$69&lt;&gt;"",ROW($K$7:$K$69)-MIN(ROW($K$7:$K$69))+1,""),""),ROW()-ROW(A$72)+1)),"##0"),","),"")</f>
        <v>0</v>
      </c>
      <c r="L114">
        <f t="array" ref="L114">IFERROR(CONCATENATE((INDEX($N$7:$N$69,SMALL(IF($N$7:$N$69&lt;&gt;"",IF($K$7:$K$69&lt;&gt;"",ROW($K$7:$K$69)-MIN(ROW($K$7:$K$69))+1,""),""),ROW()-ROW(A$72)+1))),","),"")</f>
        <v>0</v>
      </c>
      <c r="M114">
        <f t="array" ref="M114">IFERROR(CONCATENATE((INDEX($A$7:$A$69,SMALL(IF($N$7:$N$69&lt;&gt;"",IF($K$7:$K$69&lt;&gt;"",ROW($K$7:$K$69)-MIN(ROW($K$7:$K$69))+1,""),""),ROW()-ROW(A$72)+1))),),"")</f>
        <v>0</v>
      </c>
      <c r="P114">
        <f t="array" ref="P114">IFERROR(CONCATENATE((INDEX($S$7:$S$69,SMALL(IF($S$7:$S$69&lt;&gt;"",IF($P$7:$P$69&lt;&gt;"",ROW($P$7:$P$69)-MIN(ROW($P$7:$P$69))+1,""),""),ROW()-ROW(A$72)+1)))," "),"")</f>
        <v>0</v>
      </c>
      <c r="Q114">
        <f t="array" ref="Q114">IFERROR(CONCATENATE(TEXT(INDEX($P$7:$P$69,SMALL(IF($S$7:$S$69&lt;&gt;"",IF($P$7:$P$69&lt;&gt;"",ROW($P$7:$P$69)-MIN(ROW($P$7:$P$69))+1,""),""),ROW()-ROW(A$72)+1)),"##0")," "),"")</f>
        <v>0</v>
      </c>
      <c r="R114">
        <f t="array" ref="R114">IFERROR(CONCATENATE((INDEX($A$7:$A$69,SMALL(IF($S$7:$S$69&lt;&gt;"",IF($P$7:$P$69&lt;&gt;"",ROW($P$7:$P$69)-MIN(ROW($P$7:$P$69))+1,""),""),ROW()-ROW(A$72)+1))),),"")</f>
        <v>0</v>
      </c>
      <c r="U114">
        <f t="array" ref="U114">IFERROR(CONCATENATE((INDEX($X$7:$X$69,SMALL(IF($X$7:$X$69&lt;&gt;"",IF($U$7:$U$69&lt;&gt;"",ROW($U$7:$U$69)-MIN(ROW($U$7:$U$69))+1,""),""),ROW()-ROW(A$72)+1)))," "),"")</f>
        <v>0</v>
      </c>
      <c r="V114">
        <f t="array" ref="V114">IFERROR(CONCATENATE(TEXT(INDEX($U$7:$U$69,SMALL(IF($X$7:$X$69&lt;&gt;"",IF($U$7:$U$69&lt;&gt;"",ROW($U$7:$U$69)-MIN(ROW($U$7:$U$69))+1,""),""),ROW()-ROW(A$72)+1)),"##0")," "),"")</f>
        <v>0</v>
      </c>
      <c r="W114">
        <f t="array" ref="W114">IFERROR(CONCATENATE((INDEX($A$7:$A$69,SMALL(IF($X$7:$X$69&lt;&gt;"",IF($U$7:$U$69&lt;&gt;"",ROW($U$7:$U$69)-MIN(ROW($U$7:$U$69))+1,""),""),ROW()-ROW(A$72)+1))),),"")</f>
        <v>0</v>
      </c>
      <c r="Z114">
        <f t="array" ref="Z114">IFERROR(CONCATENATE((INDEX($AC$7:$AC$69,SMALL(IF($AC$7:$AC$69&lt;&gt;"",IF($Z$7:$Z$69&lt;&gt;"",ROW($Z$7:$Z$69)-MIN(ROW($Z$7:$Z$69))+1,""),""),ROW()-ROW(A$72)+1))),","),"")</f>
        <v>0</v>
      </c>
      <c r="AA114">
        <f t="array" ref="AA114">IFERROR(CONCATENATE(TEXT(INDEX($Z$7:$Z$69,SMALL(IF($AC$7:$AC$69&lt;&gt;"",IF($Z$7:$Z$69&lt;&gt;"",ROW($Z$7:$Z$69)-MIN(ROW($Z$7:$Z$69))+1,""),""),ROW()-ROW(A$72)+1)),"##0"),","),"")</f>
        <v>0</v>
      </c>
      <c r="AB114">
        <f t="array" ref="AB114">IFERROR(CONCATENATE((INDEX($A$7:$A$69,SMALL(IF($AC$7:$AC$69&lt;&gt;"",IF($Z$7:$Z$69&lt;&gt;"",ROW($Z$7:$Z$69)-MIN(ROW($Z$7:$Z$69))+1,""),""),ROW()-ROW(A$72)+1))),),"")</f>
        <v>0</v>
      </c>
      <c r="AE114">
        <f t="array" ref="AE114">IFERROR(CONCATENATE((INDEX($AH$7:$AH$69,SMALL(IF($AH$7:$AH$69&lt;&gt;"",IF($AE$7:$AE$69&lt;&gt;"",ROW($AE$7:$AE$69)-MIN(ROW($AE$7:$AE$69))+1,""),""),ROW()-ROW(A$72)+1)))," "),"")</f>
        <v>0</v>
      </c>
      <c r="AF114">
        <f t="array" ref="AF114">IFERROR(CONCATENATE(TEXT(INDEX($AE$7:$AE$69,SMALL(IF($AH$7:$AH$69&lt;&gt;"",IF($AE$7:$AE$69&lt;&gt;"",ROW($AE$7:$AE$69)-MIN(ROW($AE$7:$AE$69))+1,""),""),ROW()-ROW(A$72)+1)),"##0")," "),"")</f>
        <v>0</v>
      </c>
      <c r="AG114">
        <f t="array" ref="AG114">IFERROR(CONCATENATE((INDEX($A$7:$A$69,SMALL(IF($AH$7:$AH$69&lt;&gt;"",IF($AE$7:$AE$69&lt;&gt;"",ROW($AE$7:$AE$69)-MIN(ROW($AE$7:$AE$69))+1,""),""),ROW()-ROW(A$72)+1))),),"")</f>
        <v>0</v>
      </c>
      <c r="AJ114">
        <f t="array" ref="AJ114">IFERROR(CONCATENATE((INDEX($AM$7:$AM$69,SMALL(IF($AM$7:$AM$69&lt;&gt;"",IF($AJ$7:$AJ$69&lt;&gt;"",ROW($AJ$7:$AJ$69)-MIN(ROW($AJ$7:$AJ$69))+1,""),""),ROW()-ROW(A$72)+1)))," "),"")</f>
        <v>0</v>
      </c>
      <c r="AK114">
        <f t="array" ref="AK114">IFERROR(CONCATENATE(TEXT(INDEX($AJ$7:$AJ$69,SMALL(IF($AM$7:$AM$69&lt;&gt;"",IF($AJ$7:$AJ$69&lt;&gt;"",ROW($AJ$7:$AJ$69)-MIN(ROW($AJ$7:$AJ$69))+1,""),""),ROW()-ROW(A$72)+1)),"##0")," "),"")</f>
        <v>0</v>
      </c>
      <c r="AL114">
        <f t="array" ref="AL114">IFERROR(CONCATENATE((INDEX($A$7:$A$69,SMALL(IF($AM$7:$AM$69&lt;&gt;"",IF($AJ$7:$AJ$69&lt;&gt;"",ROW($AJ$7:$AJ$69)-MIN(ROW($AJ$7:$AJ$69))+1,""),""),ROW()-ROW(A$72)+1))),),"")</f>
        <v>0</v>
      </c>
    </row>
    <row r="115" spans="11:38">
      <c r="K115">
        <f t="array" ref="K115">IFERROR(CONCATENATE(TEXT(INDEX($K$7:$K$69,SMALL(IF($N$7:$N$69&lt;&gt;"",IF($K$7:$K$69&lt;&gt;"",ROW($K$7:$K$69)-MIN(ROW($K$7:$K$69))+1,""),""),ROW()-ROW(A$72)+1)),"##0"),","),"")</f>
        <v>0</v>
      </c>
      <c r="L115">
        <f t="array" ref="L115">IFERROR(CONCATENATE((INDEX($N$7:$N$69,SMALL(IF($N$7:$N$69&lt;&gt;"",IF($K$7:$K$69&lt;&gt;"",ROW($K$7:$K$69)-MIN(ROW($K$7:$K$69))+1,""),""),ROW()-ROW(A$72)+1))),","),"")</f>
        <v>0</v>
      </c>
      <c r="M115">
        <f t="array" ref="M115">IFERROR(CONCATENATE((INDEX($A$7:$A$69,SMALL(IF($N$7:$N$69&lt;&gt;"",IF($K$7:$K$69&lt;&gt;"",ROW($K$7:$K$69)-MIN(ROW($K$7:$K$69))+1,""),""),ROW()-ROW(A$72)+1))),),"")</f>
        <v>0</v>
      </c>
      <c r="P115">
        <f t="array" ref="P115">IFERROR(CONCATENATE((INDEX($S$7:$S$69,SMALL(IF($S$7:$S$69&lt;&gt;"",IF($P$7:$P$69&lt;&gt;"",ROW($P$7:$P$69)-MIN(ROW($P$7:$P$69))+1,""),""),ROW()-ROW(A$72)+1)))," "),"")</f>
        <v>0</v>
      </c>
      <c r="Q115">
        <f t="array" ref="Q115">IFERROR(CONCATENATE(TEXT(INDEX($P$7:$P$69,SMALL(IF($S$7:$S$69&lt;&gt;"",IF($P$7:$P$69&lt;&gt;"",ROW($P$7:$P$69)-MIN(ROW($P$7:$P$69))+1,""),""),ROW()-ROW(A$72)+1)),"##0")," "),"")</f>
        <v>0</v>
      </c>
      <c r="R115">
        <f t="array" ref="R115">IFERROR(CONCATENATE((INDEX($A$7:$A$69,SMALL(IF($S$7:$S$69&lt;&gt;"",IF($P$7:$P$69&lt;&gt;"",ROW($P$7:$P$69)-MIN(ROW($P$7:$P$69))+1,""),""),ROW()-ROW(A$72)+1))),),"")</f>
        <v>0</v>
      </c>
      <c r="U115">
        <f t="array" ref="U115">IFERROR(CONCATENATE((INDEX($X$7:$X$69,SMALL(IF($X$7:$X$69&lt;&gt;"",IF($U$7:$U$69&lt;&gt;"",ROW($U$7:$U$69)-MIN(ROW($U$7:$U$69))+1,""),""),ROW()-ROW(A$72)+1)))," "),"")</f>
        <v>0</v>
      </c>
      <c r="V115">
        <f t="array" ref="V115">IFERROR(CONCATENATE(TEXT(INDEX($U$7:$U$69,SMALL(IF($X$7:$X$69&lt;&gt;"",IF($U$7:$U$69&lt;&gt;"",ROW($U$7:$U$69)-MIN(ROW($U$7:$U$69))+1,""),""),ROW()-ROW(A$72)+1)),"##0")," "),"")</f>
        <v>0</v>
      </c>
      <c r="W115">
        <f t="array" ref="W115">IFERROR(CONCATENATE((INDEX($A$7:$A$69,SMALL(IF($X$7:$X$69&lt;&gt;"",IF($U$7:$U$69&lt;&gt;"",ROW($U$7:$U$69)-MIN(ROW($U$7:$U$69))+1,""),""),ROW()-ROW(A$72)+1))),),"")</f>
        <v>0</v>
      </c>
      <c r="Z115">
        <f t="array" ref="Z115">IFERROR(CONCATENATE((INDEX($AC$7:$AC$69,SMALL(IF($AC$7:$AC$69&lt;&gt;"",IF($Z$7:$Z$69&lt;&gt;"",ROW($Z$7:$Z$69)-MIN(ROW($Z$7:$Z$69))+1,""),""),ROW()-ROW(A$72)+1))),","),"")</f>
        <v>0</v>
      </c>
      <c r="AA115">
        <f t="array" ref="AA115">IFERROR(CONCATENATE(TEXT(INDEX($Z$7:$Z$69,SMALL(IF($AC$7:$AC$69&lt;&gt;"",IF($Z$7:$Z$69&lt;&gt;"",ROW($Z$7:$Z$69)-MIN(ROW($Z$7:$Z$69))+1,""),""),ROW()-ROW(A$72)+1)),"##0"),","),"")</f>
        <v>0</v>
      </c>
      <c r="AB115">
        <f t="array" ref="AB115">IFERROR(CONCATENATE((INDEX($A$7:$A$69,SMALL(IF($AC$7:$AC$69&lt;&gt;"",IF($Z$7:$Z$69&lt;&gt;"",ROW($Z$7:$Z$69)-MIN(ROW($Z$7:$Z$69))+1,""),""),ROW()-ROW(A$72)+1))),),"")</f>
        <v>0</v>
      </c>
      <c r="AE115">
        <f t="array" ref="AE115">IFERROR(CONCATENATE((INDEX($AH$7:$AH$69,SMALL(IF($AH$7:$AH$69&lt;&gt;"",IF($AE$7:$AE$69&lt;&gt;"",ROW($AE$7:$AE$69)-MIN(ROW($AE$7:$AE$69))+1,""),""),ROW()-ROW(A$72)+1)))," "),"")</f>
        <v>0</v>
      </c>
      <c r="AF115">
        <f t="array" ref="AF115">IFERROR(CONCATENATE(TEXT(INDEX($AE$7:$AE$69,SMALL(IF($AH$7:$AH$69&lt;&gt;"",IF($AE$7:$AE$69&lt;&gt;"",ROW($AE$7:$AE$69)-MIN(ROW($AE$7:$AE$69))+1,""),""),ROW()-ROW(A$72)+1)),"##0")," "),"")</f>
        <v>0</v>
      </c>
      <c r="AG115">
        <f t="array" ref="AG115">IFERROR(CONCATENATE((INDEX($A$7:$A$69,SMALL(IF($AH$7:$AH$69&lt;&gt;"",IF($AE$7:$AE$69&lt;&gt;"",ROW($AE$7:$AE$69)-MIN(ROW($AE$7:$AE$69))+1,""),""),ROW()-ROW(A$72)+1))),),"")</f>
        <v>0</v>
      </c>
      <c r="AJ115">
        <f t="array" ref="AJ115">IFERROR(CONCATENATE((INDEX($AM$7:$AM$69,SMALL(IF($AM$7:$AM$69&lt;&gt;"",IF($AJ$7:$AJ$69&lt;&gt;"",ROW($AJ$7:$AJ$69)-MIN(ROW($AJ$7:$AJ$69))+1,""),""),ROW()-ROW(A$72)+1)))," "),"")</f>
        <v>0</v>
      </c>
      <c r="AK115">
        <f t="array" ref="AK115">IFERROR(CONCATENATE(TEXT(INDEX($AJ$7:$AJ$69,SMALL(IF($AM$7:$AM$69&lt;&gt;"",IF($AJ$7:$AJ$69&lt;&gt;"",ROW($AJ$7:$AJ$69)-MIN(ROW($AJ$7:$AJ$69))+1,""),""),ROW()-ROW(A$72)+1)),"##0")," "),"")</f>
        <v>0</v>
      </c>
      <c r="AL115">
        <f t="array" ref="AL115">IFERROR(CONCATENATE((INDEX($A$7:$A$69,SMALL(IF($AM$7:$AM$69&lt;&gt;"",IF($AJ$7:$AJ$69&lt;&gt;"",ROW($AJ$7:$AJ$69)-MIN(ROW($AJ$7:$AJ$69))+1,""),""),ROW()-ROW(A$72)+1))),),"")</f>
        <v>0</v>
      </c>
    </row>
    <row r="116" spans="11:38">
      <c r="K116">
        <f t="array" ref="K116">IFERROR(CONCATENATE(TEXT(INDEX($K$7:$K$69,SMALL(IF($N$7:$N$69&lt;&gt;"",IF($K$7:$K$69&lt;&gt;"",ROW($K$7:$K$69)-MIN(ROW($K$7:$K$69))+1,""),""),ROW()-ROW(A$72)+1)),"##0"),","),"")</f>
        <v>0</v>
      </c>
      <c r="L116">
        <f t="array" ref="L116">IFERROR(CONCATENATE((INDEX($N$7:$N$69,SMALL(IF($N$7:$N$69&lt;&gt;"",IF($K$7:$K$69&lt;&gt;"",ROW($K$7:$K$69)-MIN(ROW($K$7:$K$69))+1,""),""),ROW()-ROW(A$72)+1))),","),"")</f>
        <v>0</v>
      </c>
      <c r="M116">
        <f t="array" ref="M116">IFERROR(CONCATENATE((INDEX($A$7:$A$69,SMALL(IF($N$7:$N$69&lt;&gt;"",IF($K$7:$K$69&lt;&gt;"",ROW($K$7:$K$69)-MIN(ROW($K$7:$K$69))+1,""),""),ROW()-ROW(A$72)+1))),),"")</f>
        <v>0</v>
      </c>
      <c r="P116">
        <f t="array" ref="P116">IFERROR(CONCATENATE((INDEX($S$7:$S$69,SMALL(IF($S$7:$S$69&lt;&gt;"",IF($P$7:$P$69&lt;&gt;"",ROW($P$7:$P$69)-MIN(ROW($P$7:$P$69))+1,""),""),ROW()-ROW(A$72)+1)))," "),"")</f>
        <v>0</v>
      </c>
      <c r="Q116">
        <f t="array" ref="Q116">IFERROR(CONCATENATE(TEXT(INDEX($P$7:$P$69,SMALL(IF($S$7:$S$69&lt;&gt;"",IF($P$7:$P$69&lt;&gt;"",ROW($P$7:$P$69)-MIN(ROW($P$7:$P$69))+1,""),""),ROW()-ROW(A$72)+1)),"##0")," "),"")</f>
        <v>0</v>
      </c>
      <c r="R116">
        <f t="array" ref="R116">IFERROR(CONCATENATE((INDEX($A$7:$A$69,SMALL(IF($S$7:$S$69&lt;&gt;"",IF($P$7:$P$69&lt;&gt;"",ROW($P$7:$P$69)-MIN(ROW($P$7:$P$69))+1,""),""),ROW()-ROW(A$72)+1))),),"")</f>
        <v>0</v>
      </c>
      <c r="U116">
        <f t="array" ref="U116">IFERROR(CONCATENATE((INDEX($X$7:$X$69,SMALL(IF($X$7:$X$69&lt;&gt;"",IF($U$7:$U$69&lt;&gt;"",ROW($U$7:$U$69)-MIN(ROW($U$7:$U$69))+1,""),""),ROW()-ROW(A$72)+1)))," "),"")</f>
        <v>0</v>
      </c>
      <c r="V116">
        <f t="array" ref="V116">IFERROR(CONCATENATE(TEXT(INDEX($U$7:$U$69,SMALL(IF($X$7:$X$69&lt;&gt;"",IF($U$7:$U$69&lt;&gt;"",ROW($U$7:$U$69)-MIN(ROW($U$7:$U$69))+1,""),""),ROW()-ROW(A$72)+1)),"##0")," "),"")</f>
        <v>0</v>
      </c>
      <c r="W116">
        <f t="array" ref="W116">IFERROR(CONCATENATE((INDEX($A$7:$A$69,SMALL(IF($X$7:$X$69&lt;&gt;"",IF($U$7:$U$69&lt;&gt;"",ROW($U$7:$U$69)-MIN(ROW($U$7:$U$69))+1,""),""),ROW()-ROW(A$72)+1))),),"")</f>
        <v>0</v>
      </c>
      <c r="Z116">
        <f t="array" ref="Z116">IFERROR(CONCATENATE((INDEX($AC$7:$AC$69,SMALL(IF($AC$7:$AC$69&lt;&gt;"",IF($Z$7:$Z$69&lt;&gt;"",ROW($Z$7:$Z$69)-MIN(ROW($Z$7:$Z$69))+1,""),""),ROW()-ROW(A$72)+1))),","),"")</f>
        <v>0</v>
      </c>
      <c r="AA116">
        <f t="array" ref="AA116">IFERROR(CONCATENATE(TEXT(INDEX($Z$7:$Z$69,SMALL(IF($AC$7:$AC$69&lt;&gt;"",IF($Z$7:$Z$69&lt;&gt;"",ROW($Z$7:$Z$69)-MIN(ROW($Z$7:$Z$69))+1,""),""),ROW()-ROW(A$72)+1)),"##0"),","),"")</f>
        <v>0</v>
      </c>
      <c r="AB116">
        <f t="array" ref="AB116">IFERROR(CONCATENATE((INDEX($A$7:$A$69,SMALL(IF($AC$7:$AC$69&lt;&gt;"",IF($Z$7:$Z$69&lt;&gt;"",ROW($Z$7:$Z$69)-MIN(ROW($Z$7:$Z$69))+1,""),""),ROW()-ROW(A$72)+1))),),"")</f>
        <v>0</v>
      </c>
      <c r="AE116">
        <f t="array" ref="AE116">IFERROR(CONCATENATE((INDEX($AH$7:$AH$69,SMALL(IF($AH$7:$AH$69&lt;&gt;"",IF($AE$7:$AE$69&lt;&gt;"",ROW($AE$7:$AE$69)-MIN(ROW($AE$7:$AE$69))+1,""),""),ROW()-ROW(A$72)+1)))," "),"")</f>
        <v>0</v>
      </c>
      <c r="AF116">
        <f t="array" ref="AF116">IFERROR(CONCATENATE(TEXT(INDEX($AE$7:$AE$69,SMALL(IF($AH$7:$AH$69&lt;&gt;"",IF($AE$7:$AE$69&lt;&gt;"",ROW($AE$7:$AE$69)-MIN(ROW($AE$7:$AE$69))+1,""),""),ROW()-ROW(A$72)+1)),"##0")," "),"")</f>
        <v>0</v>
      </c>
      <c r="AG116">
        <f t="array" ref="AG116">IFERROR(CONCATENATE((INDEX($A$7:$A$69,SMALL(IF($AH$7:$AH$69&lt;&gt;"",IF($AE$7:$AE$69&lt;&gt;"",ROW($AE$7:$AE$69)-MIN(ROW($AE$7:$AE$69))+1,""),""),ROW()-ROW(A$72)+1))),),"")</f>
        <v>0</v>
      </c>
      <c r="AJ116">
        <f t="array" ref="AJ116">IFERROR(CONCATENATE((INDEX($AM$7:$AM$69,SMALL(IF($AM$7:$AM$69&lt;&gt;"",IF($AJ$7:$AJ$69&lt;&gt;"",ROW($AJ$7:$AJ$69)-MIN(ROW($AJ$7:$AJ$69))+1,""),""),ROW()-ROW(A$72)+1)))," "),"")</f>
        <v>0</v>
      </c>
      <c r="AK116">
        <f t="array" ref="AK116">IFERROR(CONCATENATE(TEXT(INDEX($AJ$7:$AJ$69,SMALL(IF($AM$7:$AM$69&lt;&gt;"",IF($AJ$7:$AJ$69&lt;&gt;"",ROW($AJ$7:$AJ$69)-MIN(ROW($AJ$7:$AJ$69))+1,""),""),ROW()-ROW(A$72)+1)),"##0")," "),"")</f>
        <v>0</v>
      </c>
      <c r="AL116">
        <f t="array" ref="AL116">IFERROR(CONCATENATE((INDEX($A$7:$A$69,SMALL(IF($AM$7:$AM$69&lt;&gt;"",IF($AJ$7:$AJ$69&lt;&gt;"",ROW($AJ$7:$AJ$69)-MIN(ROW($AJ$7:$AJ$69))+1,""),""),ROW()-ROW(A$72)+1))),),"")</f>
        <v>0</v>
      </c>
    </row>
    <row r="117" spans="11:38">
      <c r="K117">
        <f t="array" ref="K117">IFERROR(CONCATENATE(TEXT(INDEX($K$7:$K$69,SMALL(IF($N$7:$N$69&lt;&gt;"",IF($K$7:$K$69&lt;&gt;"",ROW($K$7:$K$69)-MIN(ROW($K$7:$K$69))+1,""),""),ROW()-ROW(A$72)+1)),"##0"),","),"")</f>
        <v>0</v>
      </c>
      <c r="L117">
        <f t="array" ref="L117">IFERROR(CONCATENATE((INDEX($N$7:$N$69,SMALL(IF($N$7:$N$69&lt;&gt;"",IF($K$7:$K$69&lt;&gt;"",ROW($K$7:$K$69)-MIN(ROW($K$7:$K$69))+1,""),""),ROW()-ROW(A$72)+1))),","),"")</f>
        <v>0</v>
      </c>
      <c r="M117">
        <f t="array" ref="M117">IFERROR(CONCATENATE((INDEX($A$7:$A$69,SMALL(IF($N$7:$N$69&lt;&gt;"",IF($K$7:$K$69&lt;&gt;"",ROW($K$7:$K$69)-MIN(ROW($K$7:$K$69))+1,""),""),ROW()-ROW(A$72)+1))),),"")</f>
        <v>0</v>
      </c>
      <c r="P117">
        <f t="array" ref="P117">IFERROR(CONCATENATE((INDEX($S$7:$S$69,SMALL(IF($S$7:$S$69&lt;&gt;"",IF($P$7:$P$69&lt;&gt;"",ROW($P$7:$P$69)-MIN(ROW($P$7:$P$69))+1,""),""),ROW()-ROW(A$72)+1)))," "),"")</f>
        <v>0</v>
      </c>
      <c r="Q117">
        <f t="array" ref="Q117">IFERROR(CONCATENATE(TEXT(INDEX($P$7:$P$69,SMALL(IF($S$7:$S$69&lt;&gt;"",IF($P$7:$P$69&lt;&gt;"",ROW($P$7:$P$69)-MIN(ROW($P$7:$P$69))+1,""),""),ROW()-ROW(A$72)+1)),"##0")," "),"")</f>
        <v>0</v>
      </c>
      <c r="R117">
        <f t="array" ref="R117">IFERROR(CONCATENATE((INDEX($A$7:$A$69,SMALL(IF($S$7:$S$69&lt;&gt;"",IF($P$7:$P$69&lt;&gt;"",ROW($P$7:$P$69)-MIN(ROW($P$7:$P$69))+1,""),""),ROW()-ROW(A$72)+1))),),"")</f>
        <v>0</v>
      </c>
      <c r="U117">
        <f t="array" ref="U117">IFERROR(CONCATENATE((INDEX($X$7:$X$69,SMALL(IF($X$7:$X$69&lt;&gt;"",IF($U$7:$U$69&lt;&gt;"",ROW($U$7:$U$69)-MIN(ROW($U$7:$U$69))+1,""),""),ROW()-ROW(A$72)+1)))," "),"")</f>
        <v>0</v>
      </c>
      <c r="V117">
        <f t="array" ref="V117">IFERROR(CONCATENATE(TEXT(INDEX($U$7:$U$69,SMALL(IF($X$7:$X$69&lt;&gt;"",IF($U$7:$U$69&lt;&gt;"",ROW($U$7:$U$69)-MIN(ROW($U$7:$U$69))+1,""),""),ROW()-ROW(A$72)+1)),"##0")," "),"")</f>
        <v>0</v>
      </c>
      <c r="W117">
        <f t="array" ref="W117">IFERROR(CONCATENATE((INDEX($A$7:$A$69,SMALL(IF($X$7:$X$69&lt;&gt;"",IF($U$7:$U$69&lt;&gt;"",ROW($U$7:$U$69)-MIN(ROW($U$7:$U$69))+1,""),""),ROW()-ROW(A$72)+1))),),"")</f>
        <v>0</v>
      </c>
      <c r="Z117">
        <f t="array" ref="Z117">IFERROR(CONCATENATE((INDEX($AC$7:$AC$69,SMALL(IF($AC$7:$AC$69&lt;&gt;"",IF($Z$7:$Z$69&lt;&gt;"",ROW($Z$7:$Z$69)-MIN(ROW($Z$7:$Z$69))+1,""),""),ROW()-ROW(A$72)+1))),","),"")</f>
        <v>0</v>
      </c>
      <c r="AA117">
        <f t="array" ref="AA117">IFERROR(CONCATENATE(TEXT(INDEX($Z$7:$Z$69,SMALL(IF($AC$7:$AC$69&lt;&gt;"",IF($Z$7:$Z$69&lt;&gt;"",ROW($Z$7:$Z$69)-MIN(ROW($Z$7:$Z$69))+1,""),""),ROW()-ROW(A$72)+1)),"##0"),","),"")</f>
        <v>0</v>
      </c>
      <c r="AB117">
        <f t="array" ref="AB117">IFERROR(CONCATENATE((INDEX($A$7:$A$69,SMALL(IF($AC$7:$AC$69&lt;&gt;"",IF($Z$7:$Z$69&lt;&gt;"",ROW($Z$7:$Z$69)-MIN(ROW($Z$7:$Z$69))+1,""),""),ROW()-ROW(A$72)+1))),),"")</f>
        <v>0</v>
      </c>
      <c r="AE117">
        <f t="array" ref="AE117">IFERROR(CONCATENATE((INDEX($AH$7:$AH$69,SMALL(IF($AH$7:$AH$69&lt;&gt;"",IF($AE$7:$AE$69&lt;&gt;"",ROW($AE$7:$AE$69)-MIN(ROW($AE$7:$AE$69))+1,""),""),ROW()-ROW(A$72)+1)))," "),"")</f>
        <v>0</v>
      </c>
      <c r="AF117">
        <f t="array" ref="AF117">IFERROR(CONCATENATE(TEXT(INDEX($AE$7:$AE$69,SMALL(IF($AH$7:$AH$69&lt;&gt;"",IF($AE$7:$AE$69&lt;&gt;"",ROW($AE$7:$AE$69)-MIN(ROW($AE$7:$AE$69))+1,""),""),ROW()-ROW(A$72)+1)),"##0")," "),"")</f>
        <v>0</v>
      </c>
      <c r="AG117">
        <f t="array" ref="AG117">IFERROR(CONCATENATE((INDEX($A$7:$A$69,SMALL(IF($AH$7:$AH$69&lt;&gt;"",IF($AE$7:$AE$69&lt;&gt;"",ROW($AE$7:$AE$69)-MIN(ROW($AE$7:$AE$69))+1,""),""),ROW()-ROW(A$72)+1))),),"")</f>
        <v>0</v>
      </c>
      <c r="AJ117">
        <f t="array" ref="AJ117">IFERROR(CONCATENATE((INDEX($AM$7:$AM$69,SMALL(IF($AM$7:$AM$69&lt;&gt;"",IF($AJ$7:$AJ$69&lt;&gt;"",ROW($AJ$7:$AJ$69)-MIN(ROW($AJ$7:$AJ$69))+1,""),""),ROW()-ROW(A$72)+1)))," "),"")</f>
        <v>0</v>
      </c>
      <c r="AK117">
        <f t="array" ref="AK117">IFERROR(CONCATENATE(TEXT(INDEX($AJ$7:$AJ$69,SMALL(IF($AM$7:$AM$69&lt;&gt;"",IF($AJ$7:$AJ$69&lt;&gt;"",ROW($AJ$7:$AJ$69)-MIN(ROW($AJ$7:$AJ$69))+1,""),""),ROW()-ROW(A$72)+1)),"##0")," "),"")</f>
        <v>0</v>
      </c>
      <c r="AL117">
        <f t="array" ref="AL117">IFERROR(CONCATENATE((INDEX($A$7:$A$69,SMALL(IF($AM$7:$AM$69&lt;&gt;"",IF($AJ$7:$AJ$69&lt;&gt;"",ROW($AJ$7:$AJ$69)-MIN(ROW($AJ$7:$AJ$69))+1,""),""),ROW()-ROW(A$72)+1))),),"")</f>
        <v>0</v>
      </c>
    </row>
    <row r="118" spans="11:38">
      <c r="K118">
        <f t="array" ref="K118">IFERROR(CONCATENATE(TEXT(INDEX($K$7:$K$69,SMALL(IF($N$7:$N$69&lt;&gt;"",IF($K$7:$K$69&lt;&gt;"",ROW($K$7:$K$69)-MIN(ROW($K$7:$K$69))+1,""),""),ROW()-ROW(A$72)+1)),"##0"),","),"")</f>
        <v>0</v>
      </c>
      <c r="L118">
        <f t="array" ref="L118">IFERROR(CONCATENATE((INDEX($N$7:$N$69,SMALL(IF($N$7:$N$69&lt;&gt;"",IF($K$7:$K$69&lt;&gt;"",ROW($K$7:$K$69)-MIN(ROW($K$7:$K$69))+1,""),""),ROW()-ROW(A$72)+1))),","),"")</f>
        <v>0</v>
      </c>
      <c r="M118">
        <f t="array" ref="M118">IFERROR(CONCATENATE((INDEX($A$7:$A$69,SMALL(IF($N$7:$N$69&lt;&gt;"",IF($K$7:$K$69&lt;&gt;"",ROW($K$7:$K$69)-MIN(ROW($K$7:$K$69))+1,""),""),ROW()-ROW(A$72)+1))),),"")</f>
        <v>0</v>
      </c>
      <c r="P118">
        <f t="array" ref="P118">IFERROR(CONCATENATE((INDEX($S$7:$S$69,SMALL(IF($S$7:$S$69&lt;&gt;"",IF($P$7:$P$69&lt;&gt;"",ROW($P$7:$P$69)-MIN(ROW($P$7:$P$69))+1,""),""),ROW()-ROW(A$72)+1)))," "),"")</f>
        <v>0</v>
      </c>
      <c r="Q118">
        <f t="array" ref="Q118">IFERROR(CONCATENATE(TEXT(INDEX($P$7:$P$69,SMALL(IF($S$7:$S$69&lt;&gt;"",IF($P$7:$P$69&lt;&gt;"",ROW($P$7:$P$69)-MIN(ROW($P$7:$P$69))+1,""),""),ROW()-ROW(A$72)+1)),"##0")," "),"")</f>
        <v>0</v>
      </c>
      <c r="R118">
        <f t="array" ref="R118">IFERROR(CONCATENATE((INDEX($A$7:$A$69,SMALL(IF($S$7:$S$69&lt;&gt;"",IF($P$7:$P$69&lt;&gt;"",ROW($P$7:$P$69)-MIN(ROW($P$7:$P$69))+1,""),""),ROW()-ROW(A$72)+1))),),"")</f>
        <v>0</v>
      </c>
      <c r="U118">
        <f t="array" ref="U118">IFERROR(CONCATENATE((INDEX($X$7:$X$69,SMALL(IF($X$7:$X$69&lt;&gt;"",IF($U$7:$U$69&lt;&gt;"",ROW($U$7:$U$69)-MIN(ROW($U$7:$U$69))+1,""),""),ROW()-ROW(A$72)+1)))," "),"")</f>
        <v>0</v>
      </c>
      <c r="V118">
        <f t="array" ref="V118">IFERROR(CONCATENATE(TEXT(INDEX($U$7:$U$69,SMALL(IF($X$7:$X$69&lt;&gt;"",IF($U$7:$U$69&lt;&gt;"",ROW($U$7:$U$69)-MIN(ROW($U$7:$U$69))+1,""),""),ROW()-ROW(A$72)+1)),"##0")," "),"")</f>
        <v>0</v>
      </c>
      <c r="W118">
        <f t="array" ref="W118">IFERROR(CONCATENATE((INDEX($A$7:$A$69,SMALL(IF($X$7:$X$69&lt;&gt;"",IF($U$7:$U$69&lt;&gt;"",ROW($U$7:$U$69)-MIN(ROW($U$7:$U$69))+1,""),""),ROW()-ROW(A$72)+1))),),"")</f>
        <v>0</v>
      </c>
      <c r="Z118">
        <f t="array" ref="Z118">IFERROR(CONCATENATE((INDEX($AC$7:$AC$69,SMALL(IF($AC$7:$AC$69&lt;&gt;"",IF($Z$7:$Z$69&lt;&gt;"",ROW($Z$7:$Z$69)-MIN(ROW($Z$7:$Z$69))+1,""),""),ROW()-ROW(A$72)+1))),","),"")</f>
        <v>0</v>
      </c>
      <c r="AA118">
        <f t="array" ref="AA118">IFERROR(CONCATENATE(TEXT(INDEX($Z$7:$Z$69,SMALL(IF($AC$7:$AC$69&lt;&gt;"",IF($Z$7:$Z$69&lt;&gt;"",ROW($Z$7:$Z$69)-MIN(ROW($Z$7:$Z$69))+1,""),""),ROW()-ROW(A$72)+1)),"##0"),","),"")</f>
        <v>0</v>
      </c>
      <c r="AB118">
        <f t="array" ref="AB118">IFERROR(CONCATENATE((INDEX($A$7:$A$69,SMALL(IF($AC$7:$AC$69&lt;&gt;"",IF($Z$7:$Z$69&lt;&gt;"",ROW($Z$7:$Z$69)-MIN(ROW($Z$7:$Z$69))+1,""),""),ROW()-ROW(A$72)+1))),),"")</f>
        <v>0</v>
      </c>
      <c r="AE118">
        <f t="array" ref="AE118">IFERROR(CONCATENATE((INDEX($AH$7:$AH$69,SMALL(IF($AH$7:$AH$69&lt;&gt;"",IF($AE$7:$AE$69&lt;&gt;"",ROW($AE$7:$AE$69)-MIN(ROW($AE$7:$AE$69))+1,""),""),ROW()-ROW(A$72)+1)))," "),"")</f>
        <v>0</v>
      </c>
      <c r="AF118">
        <f t="array" ref="AF118">IFERROR(CONCATENATE(TEXT(INDEX($AE$7:$AE$69,SMALL(IF($AH$7:$AH$69&lt;&gt;"",IF($AE$7:$AE$69&lt;&gt;"",ROW($AE$7:$AE$69)-MIN(ROW($AE$7:$AE$69))+1,""),""),ROW()-ROW(A$72)+1)),"##0")," "),"")</f>
        <v>0</v>
      </c>
      <c r="AG118">
        <f t="array" ref="AG118">IFERROR(CONCATENATE((INDEX($A$7:$A$69,SMALL(IF($AH$7:$AH$69&lt;&gt;"",IF($AE$7:$AE$69&lt;&gt;"",ROW($AE$7:$AE$69)-MIN(ROW($AE$7:$AE$69))+1,""),""),ROW()-ROW(A$72)+1))),),"")</f>
        <v>0</v>
      </c>
      <c r="AJ118">
        <f t="array" ref="AJ118">IFERROR(CONCATENATE((INDEX($AM$7:$AM$69,SMALL(IF($AM$7:$AM$69&lt;&gt;"",IF($AJ$7:$AJ$69&lt;&gt;"",ROW($AJ$7:$AJ$69)-MIN(ROW($AJ$7:$AJ$69))+1,""),""),ROW()-ROW(A$72)+1)))," "),"")</f>
        <v>0</v>
      </c>
      <c r="AK118">
        <f t="array" ref="AK118">IFERROR(CONCATENATE(TEXT(INDEX($AJ$7:$AJ$69,SMALL(IF($AM$7:$AM$69&lt;&gt;"",IF($AJ$7:$AJ$69&lt;&gt;"",ROW($AJ$7:$AJ$69)-MIN(ROW($AJ$7:$AJ$69))+1,""),""),ROW()-ROW(A$72)+1)),"##0")," "),"")</f>
        <v>0</v>
      </c>
      <c r="AL118">
        <f t="array" ref="AL118">IFERROR(CONCATENATE((INDEX($A$7:$A$69,SMALL(IF($AM$7:$AM$69&lt;&gt;"",IF($AJ$7:$AJ$69&lt;&gt;"",ROW($AJ$7:$AJ$69)-MIN(ROW($AJ$7:$AJ$69))+1,""),""),ROW()-ROW(A$72)+1))),),"")</f>
        <v>0</v>
      </c>
    </row>
    <row r="119" spans="11:38">
      <c r="K119">
        <f t="array" ref="K119">IFERROR(CONCATENATE(TEXT(INDEX($K$7:$K$69,SMALL(IF($N$7:$N$69&lt;&gt;"",IF($K$7:$K$69&lt;&gt;"",ROW($K$7:$K$69)-MIN(ROW($K$7:$K$69))+1,""),""),ROW()-ROW(A$72)+1)),"##0"),","),"")</f>
        <v>0</v>
      </c>
      <c r="L119">
        <f t="array" ref="L119">IFERROR(CONCATENATE((INDEX($N$7:$N$69,SMALL(IF($N$7:$N$69&lt;&gt;"",IF($K$7:$K$69&lt;&gt;"",ROW($K$7:$K$69)-MIN(ROW($K$7:$K$69))+1,""),""),ROW()-ROW(A$72)+1))),","),"")</f>
        <v>0</v>
      </c>
      <c r="M119">
        <f t="array" ref="M119">IFERROR(CONCATENATE((INDEX($A$7:$A$69,SMALL(IF($N$7:$N$69&lt;&gt;"",IF($K$7:$K$69&lt;&gt;"",ROW($K$7:$K$69)-MIN(ROW($K$7:$K$69))+1,""),""),ROW()-ROW(A$72)+1))),),"")</f>
        <v>0</v>
      </c>
      <c r="P119">
        <f t="array" ref="P119">IFERROR(CONCATENATE((INDEX($S$7:$S$69,SMALL(IF($S$7:$S$69&lt;&gt;"",IF($P$7:$P$69&lt;&gt;"",ROW($P$7:$P$69)-MIN(ROW($P$7:$P$69))+1,""),""),ROW()-ROW(A$72)+1)))," "),"")</f>
        <v>0</v>
      </c>
      <c r="Q119">
        <f t="array" ref="Q119">IFERROR(CONCATENATE(TEXT(INDEX($P$7:$P$69,SMALL(IF($S$7:$S$69&lt;&gt;"",IF($P$7:$P$69&lt;&gt;"",ROW($P$7:$P$69)-MIN(ROW($P$7:$P$69))+1,""),""),ROW()-ROW(A$72)+1)),"##0")," "),"")</f>
        <v>0</v>
      </c>
      <c r="R119">
        <f t="array" ref="R119">IFERROR(CONCATENATE((INDEX($A$7:$A$69,SMALL(IF($S$7:$S$69&lt;&gt;"",IF($P$7:$P$69&lt;&gt;"",ROW($P$7:$P$69)-MIN(ROW($P$7:$P$69))+1,""),""),ROW()-ROW(A$72)+1))),),"")</f>
        <v>0</v>
      </c>
      <c r="U119">
        <f t="array" ref="U119">IFERROR(CONCATENATE((INDEX($X$7:$X$69,SMALL(IF($X$7:$X$69&lt;&gt;"",IF($U$7:$U$69&lt;&gt;"",ROW($U$7:$U$69)-MIN(ROW($U$7:$U$69))+1,""),""),ROW()-ROW(A$72)+1)))," "),"")</f>
        <v>0</v>
      </c>
      <c r="V119">
        <f t="array" ref="V119">IFERROR(CONCATENATE(TEXT(INDEX($U$7:$U$69,SMALL(IF($X$7:$X$69&lt;&gt;"",IF($U$7:$U$69&lt;&gt;"",ROW($U$7:$U$69)-MIN(ROW($U$7:$U$69))+1,""),""),ROW()-ROW(A$72)+1)),"##0")," "),"")</f>
        <v>0</v>
      </c>
      <c r="W119">
        <f t="array" ref="W119">IFERROR(CONCATENATE((INDEX($A$7:$A$69,SMALL(IF($X$7:$X$69&lt;&gt;"",IF($U$7:$U$69&lt;&gt;"",ROW($U$7:$U$69)-MIN(ROW($U$7:$U$69))+1,""),""),ROW()-ROW(A$72)+1))),),"")</f>
        <v>0</v>
      </c>
      <c r="Z119">
        <f t="array" ref="Z119">IFERROR(CONCATENATE((INDEX($AC$7:$AC$69,SMALL(IF($AC$7:$AC$69&lt;&gt;"",IF($Z$7:$Z$69&lt;&gt;"",ROW($Z$7:$Z$69)-MIN(ROW($Z$7:$Z$69))+1,""),""),ROW()-ROW(A$72)+1))),","),"")</f>
        <v>0</v>
      </c>
      <c r="AA119">
        <f t="array" ref="AA119">IFERROR(CONCATENATE(TEXT(INDEX($Z$7:$Z$69,SMALL(IF($AC$7:$AC$69&lt;&gt;"",IF($Z$7:$Z$69&lt;&gt;"",ROW($Z$7:$Z$69)-MIN(ROW($Z$7:$Z$69))+1,""),""),ROW()-ROW(A$72)+1)),"##0"),","),"")</f>
        <v>0</v>
      </c>
      <c r="AB119">
        <f t="array" ref="AB119">IFERROR(CONCATENATE((INDEX($A$7:$A$69,SMALL(IF($AC$7:$AC$69&lt;&gt;"",IF($Z$7:$Z$69&lt;&gt;"",ROW($Z$7:$Z$69)-MIN(ROW($Z$7:$Z$69))+1,""),""),ROW()-ROW(A$72)+1))),),"")</f>
        <v>0</v>
      </c>
      <c r="AE119">
        <f t="array" ref="AE119">IFERROR(CONCATENATE((INDEX($AH$7:$AH$69,SMALL(IF($AH$7:$AH$69&lt;&gt;"",IF($AE$7:$AE$69&lt;&gt;"",ROW($AE$7:$AE$69)-MIN(ROW($AE$7:$AE$69))+1,""),""),ROW()-ROW(A$72)+1)))," "),"")</f>
        <v>0</v>
      </c>
      <c r="AF119">
        <f t="array" ref="AF119">IFERROR(CONCATENATE(TEXT(INDEX($AE$7:$AE$69,SMALL(IF($AH$7:$AH$69&lt;&gt;"",IF($AE$7:$AE$69&lt;&gt;"",ROW($AE$7:$AE$69)-MIN(ROW($AE$7:$AE$69))+1,""),""),ROW()-ROW(A$72)+1)),"##0")," "),"")</f>
        <v>0</v>
      </c>
      <c r="AG119">
        <f t="array" ref="AG119">IFERROR(CONCATENATE((INDEX($A$7:$A$69,SMALL(IF($AH$7:$AH$69&lt;&gt;"",IF($AE$7:$AE$69&lt;&gt;"",ROW($AE$7:$AE$69)-MIN(ROW($AE$7:$AE$69))+1,""),""),ROW()-ROW(A$72)+1))),),"")</f>
        <v>0</v>
      </c>
      <c r="AJ119">
        <f t="array" ref="AJ119">IFERROR(CONCATENATE((INDEX($AM$7:$AM$69,SMALL(IF($AM$7:$AM$69&lt;&gt;"",IF($AJ$7:$AJ$69&lt;&gt;"",ROW($AJ$7:$AJ$69)-MIN(ROW($AJ$7:$AJ$69))+1,""),""),ROW()-ROW(A$72)+1)))," "),"")</f>
        <v>0</v>
      </c>
      <c r="AK119">
        <f t="array" ref="AK119">IFERROR(CONCATENATE(TEXT(INDEX($AJ$7:$AJ$69,SMALL(IF($AM$7:$AM$69&lt;&gt;"",IF($AJ$7:$AJ$69&lt;&gt;"",ROW($AJ$7:$AJ$69)-MIN(ROW($AJ$7:$AJ$69))+1,""),""),ROW()-ROW(A$72)+1)),"##0")," "),"")</f>
        <v>0</v>
      </c>
      <c r="AL119">
        <f t="array" ref="AL119">IFERROR(CONCATENATE((INDEX($A$7:$A$69,SMALL(IF($AM$7:$AM$69&lt;&gt;"",IF($AJ$7:$AJ$69&lt;&gt;"",ROW($AJ$7:$AJ$69)-MIN(ROW($AJ$7:$AJ$69))+1,""),""),ROW()-ROW(A$72)+1))),),"")</f>
        <v>0</v>
      </c>
    </row>
    <row r="120" spans="11:38">
      <c r="K120">
        <f t="array" ref="K120">IFERROR(CONCATENATE(TEXT(INDEX($K$7:$K$69,SMALL(IF($N$7:$N$69&lt;&gt;"",IF($K$7:$K$69&lt;&gt;"",ROW($K$7:$K$69)-MIN(ROW($K$7:$K$69))+1,""),""),ROW()-ROW(A$72)+1)),"##0"),","),"")</f>
        <v>0</v>
      </c>
      <c r="L120">
        <f t="array" ref="L120">IFERROR(CONCATENATE((INDEX($N$7:$N$69,SMALL(IF($N$7:$N$69&lt;&gt;"",IF($K$7:$K$69&lt;&gt;"",ROW($K$7:$K$69)-MIN(ROW($K$7:$K$69))+1,""),""),ROW()-ROW(A$72)+1))),","),"")</f>
        <v>0</v>
      </c>
      <c r="M120">
        <f t="array" ref="M120">IFERROR(CONCATENATE((INDEX($A$7:$A$69,SMALL(IF($N$7:$N$69&lt;&gt;"",IF($K$7:$K$69&lt;&gt;"",ROW($K$7:$K$69)-MIN(ROW($K$7:$K$69))+1,""),""),ROW()-ROW(A$72)+1))),),"")</f>
        <v>0</v>
      </c>
      <c r="P120">
        <f t="array" ref="P120">IFERROR(CONCATENATE((INDEX($S$7:$S$69,SMALL(IF($S$7:$S$69&lt;&gt;"",IF($P$7:$P$69&lt;&gt;"",ROW($P$7:$P$69)-MIN(ROW($P$7:$P$69))+1,""),""),ROW()-ROW(A$72)+1)))," "),"")</f>
        <v>0</v>
      </c>
      <c r="Q120">
        <f t="array" ref="Q120">IFERROR(CONCATENATE(TEXT(INDEX($P$7:$P$69,SMALL(IF($S$7:$S$69&lt;&gt;"",IF($P$7:$P$69&lt;&gt;"",ROW($P$7:$P$69)-MIN(ROW($P$7:$P$69))+1,""),""),ROW()-ROW(A$72)+1)),"##0")," "),"")</f>
        <v>0</v>
      </c>
      <c r="R120">
        <f t="array" ref="R120">IFERROR(CONCATENATE((INDEX($A$7:$A$69,SMALL(IF($S$7:$S$69&lt;&gt;"",IF($P$7:$P$69&lt;&gt;"",ROW($P$7:$P$69)-MIN(ROW($P$7:$P$69))+1,""),""),ROW()-ROW(A$72)+1))),),"")</f>
        <v>0</v>
      </c>
      <c r="U120">
        <f t="array" ref="U120">IFERROR(CONCATENATE((INDEX($X$7:$X$69,SMALL(IF($X$7:$X$69&lt;&gt;"",IF($U$7:$U$69&lt;&gt;"",ROW($U$7:$U$69)-MIN(ROW($U$7:$U$69))+1,""),""),ROW()-ROW(A$72)+1)))," "),"")</f>
        <v>0</v>
      </c>
      <c r="V120">
        <f t="array" ref="V120">IFERROR(CONCATENATE(TEXT(INDEX($U$7:$U$69,SMALL(IF($X$7:$X$69&lt;&gt;"",IF($U$7:$U$69&lt;&gt;"",ROW($U$7:$U$69)-MIN(ROW($U$7:$U$69))+1,""),""),ROW()-ROW(A$72)+1)),"##0")," "),"")</f>
        <v>0</v>
      </c>
      <c r="W120">
        <f t="array" ref="W120">IFERROR(CONCATENATE((INDEX($A$7:$A$69,SMALL(IF($X$7:$X$69&lt;&gt;"",IF($U$7:$U$69&lt;&gt;"",ROW($U$7:$U$69)-MIN(ROW($U$7:$U$69))+1,""),""),ROW()-ROW(A$72)+1))),),"")</f>
        <v>0</v>
      </c>
      <c r="Z120">
        <f t="array" ref="Z120">IFERROR(CONCATENATE((INDEX($AC$7:$AC$69,SMALL(IF($AC$7:$AC$69&lt;&gt;"",IF($Z$7:$Z$69&lt;&gt;"",ROW($Z$7:$Z$69)-MIN(ROW($Z$7:$Z$69))+1,""),""),ROW()-ROW(A$72)+1))),","),"")</f>
        <v>0</v>
      </c>
      <c r="AA120">
        <f t="array" ref="AA120">IFERROR(CONCATENATE(TEXT(INDEX($Z$7:$Z$69,SMALL(IF($AC$7:$AC$69&lt;&gt;"",IF($Z$7:$Z$69&lt;&gt;"",ROW($Z$7:$Z$69)-MIN(ROW($Z$7:$Z$69))+1,""),""),ROW()-ROW(A$72)+1)),"##0"),","),"")</f>
        <v>0</v>
      </c>
      <c r="AB120">
        <f t="array" ref="AB120">IFERROR(CONCATENATE((INDEX($A$7:$A$69,SMALL(IF($AC$7:$AC$69&lt;&gt;"",IF($Z$7:$Z$69&lt;&gt;"",ROW($Z$7:$Z$69)-MIN(ROW($Z$7:$Z$69))+1,""),""),ROW()-ROW(A$72)+1))),),"")</f>
        <v>0</v>
      </c>
      <c r="AE120">
        <f t="array" ref="AE120">IFERROR(CONCATENATE((INDEX($AH$7:$AH$69,SMALL(IF($AH$7:$AH$69&lt;&gt;"",IF($AE$7:$AE$69&lt;&gt;"",ROW($AE$7:$AE$69)-MIN(ROW($AE$7:$AE$69))+1,""),""),ROW()-ROW(A$72)+1)))," "),"")</f>
        <v>0</v>
      </c>
      <c r="AF120">
        <f t="array" ref="AF120">IFERROR(CONCATENATE(TEXT(INDEX($AE$7:$AE$69,SMALL(IF($AH$7:$AH$69&lt;&gt;"",IF($AE$7:$AE$69&lt;&gt;"",ROW($AE$7:$AE$69)-MIN(ROW($AE$7:$AE$69))+1,""),""),ROW()-ROW(A$72)+1)),"##0")," "),"")</f>
        <v>0</v>
      </c>
      <c r="AG120">
        <f t="array" ref="AG120">IFERROR(CONCATENATE((INDEX($A$7:$A$69,SMALL(IF($AH$7:$AH$69&lt;&gt;"",IF($AE$7:$AE$69&lt;&gt;"",ROW($AE$7:$AE$69)-MIN(ROW($AE$7:$AE$69))+1,""),""),ROW()-ROW(A$72)+1))),),"")</f>
        <v>0</v>
      </c>
      <c r="AJ120">
        <f t="array" ref="AJ120">IFERROR(CONCATENATE((INDEX($AM$7:$AM$69,SMALL(IF($AM$7:$AM$69&lt;&gt;"",IF($AJ$7:$AJ$69&lt;&gt;"",ROW($AJ$7:$AJ$69)-MIN(ROW($AJ$7:$AJ$69))+1,""),""),ROW()-ROW(A$72)+1)))," "),"")</f>
        <v>0</v>
      </c>
      <c r="AK120">
        <f t="array" ref="AK120">IFERROR(CONCATENATE(TEXT(INDEX($AJ$7:$AJ$69,SMALL(IF($AM$7:$AM$69&lt;&gt;"",IF($AJ$7:$AJ$69&lt;&gt;"",ROW($AJ$7:$AJ$69)-MIN(ROW($AJ$7:$AJ$69))+1,""),""),ROW()-ROW(A$72)+1)),"##0")," "),"")</f>
        <v>0</v>
      </c>
      <c r="AL120">
        <f t="array" ref="AL120">IFERROR(CONCATENATE((INDEX($A$7:$A$69,SMALL(IF($AM$7:$AM$69&lt;&gt;"",IF($AJ$7:$AJ$69&lt;&gt;"",ROW($AJ$7:$AJ$69)-MIN(ROW($AJ$7:$AJ$69))+1,""),""),ROW()-ROW(A$72)+1))),),"")</f>
        <v>0</v>
      </c>
    </row>
    <row r="121" spans="11:38">
      <c r="K121">
        <f t="array" ref="K121">IFERROR(CONCATENATE(TEXT(INDEX($K$7:$K$69,SMALL(IF($N$7:$N$69&lt;&gt;"",IF($K$7:$K$69&lt;&gt;"",ROW($K$7:$K$69)-MIN(ROW($K$7:$K$69))+1,""),""),ROW()-ROW(A$72)+1)),"##0"),","),"")</f>
        <v>0</v>
      </c>
      <c r="L121">
        <f t="array" ref="L121">IFERROR(CONCATENATE((INDEX($N$7:$N$69,SMALL(IF($N$7:$N$69&lt;&gt;"",IF($K$7:$K$69&lt;&gt;"",ROW($K$7:$K$69)-MIN(ROW($K$7:$K$69))+1,""),""),ROW()-ROW(A$72)+1))),","),"")</f>
        <v>0</v>
      </c>
      <c r="M121">
        <f t="array" ref="M121">IFERROR(CONCATENATE((INDEX($A$7:$A$69,SMALL(IF($N$7:$N$69&lt;&gt;"",IF($K$7:$K$69&lt;&gt;"",ROW($K$7:$K$69)-MIN(ROW($K$7:$K$69))+1,""),""),ROW()-ROW(A$72)+1))),),"")</f>
        <v>0</v>
      </c>
      <c r="P121">
        <f t="array" ref="P121">IFERROR(CONCATENATE((INDEX($S$7:$S$69,SMALL(IF($S$7:$S$69&lt;&gt;"",IF($P$7:$P$69&lt;&gt;"",ROW($P$7:$P$69)-MIN(ROW($P$7:$P$69))+1,""),""),ROW()-ROW(A$72)+1)))," "),"")</f>
        <v>0</v>
      </c>
      <c r="Q121">
        <f t="array" ref="Q121">IFERROR(CONCATENATE(TEXT(INDEX($P$7:$P$69,SMALL(IF($S$7:$S$69&lt;&gt;"",IF($P$7:$P$69&lt;&gt;"",ROW($P$7:$P$69)-MIN(ROW($P$7:$P$69))+1,""),""),ROW()-ROW(A$72)+1)),"##0")," "),"")</f>
        <v>0</v>
      </c>
      <c r="R121">
        <f t="array" ref="R121">IFERROR(CONCATENATE((INDEX($A$7:$A$69,SMALL(IF($S$7:$S$69&lt;&gt;"",IF($P$7:$P$69&lt;&gt;"",ROW($P$7:$P$69)-MIN(ROW($P$7:$P$69))+1,""),""),ROW()-ROW(A$72)+1))),),"")</f>
        <v>0</v>
      </c>
      <c r="U121">
        <f t="array" ref="U121">IFERROR(CONCATENATE((INDEX($X$7:$X$69,SMALL(IF($X$7:$X$69&lt;&gt;"",IF($U$7:$U$69&lt;&gt;"",ROW($U$7:$U$69)-MIN(ROW($U$7:$U$69))+1,""),""),ROW()-ROW(A$72)+1)))," "),"")</f>
        <v>0</v>
      </c>
      <c r="V121">
        <f t="array" ref="V121">IFERROR(CONCATENATE(TEXT(INDEX($U$7:$U$69,SMALL(IF($X$7:$X$69&lt;&gt;"",IF($U$7:$U$69&lt;&gt;"",ROW($U$7:$U$69)-MIN(ROW($U$7:$U$69))+1,""),""),ROW()-ROW(A$72)+1)),"##0")," "),"")</f>
        <v>0</v>
      </c>
      <c r="W121">
        <f t="array" ref="W121">IFERROR(CONCATENATE((INDEX($A$7:$A$69,SMALL(IF($X$7:$X$69&lt;&gt;"",IF($U$7:$U$69&lt;&gt;"",ROW($U$7:$U$69)-MIN(ROW($U$7:$U$69))+1,""),""),ROW()-ROW(A$72)+1))),),"")</f>
        <v>0</v>
      </c>
      <c r="Z121">
        <f t="array" ref="Z121">IFERROR(CONCATENATE((INDEX($AC$7:$AC$69,SMALL(IF($AC$7:$AC$69&lt;&gt;"",IF($Z$7:$Z$69&lt;&gt;"",ROW($Z$7:$Z$69)-MIN(ROW($Z$7:$Z$69))+1,""),""),ROW()-ROW(A$72)+1))),","),"")</f>
        <v>0</v>
      </c>
      <c r="AA121">
        <f t="array" ref="AA121">IFERROR(CONCATENATE(TEXT(INDEX($Z$7:$Z$69,SMALL(IF($AC$7:$AC$69&lt;&gt;"",IF($Z$7:$Z$69&lt;&gt;"",ROW($Z$7:$Z$69)-MIN(ROW($Z$7:$Z$69))+1,""),""),ROW()-ROW(A$72)+1)),"##0"),","),"")</f>
        <v>0</v>
      </c>
      <c r="AB121">
        <f t="array" ref="AB121">IFERROR(CONCATENATE((INDEX($A$7:$A$69,SMALL(IF($AC$7:$AC$69&lt;&gt;"",IF($Z$7:$Z$69&lt;&gt;"",ROW($Z$7:$Z$69)-MIN(ROW($Z$7:$Z$69))+1,""),""),ROW()-ROW(A$72)+1))),),"")</f>
        <v>0</v>
      </c>
      <c r="AE121">
        <f t="array" ref="AE121">IFERROR(CONCATENATE((INDEX($AH$7:$AH$69,SMALL(IF($AH$7:$AH$69&lt;&gt;"",IF($AE$7:$AE$69&lt;&gt;"",ROW($AE$7:$AE$69)-MIN(ROW($AE$7:$AE$69))+1,""),""),ROW()-ROW(A$72)+1)))," "),"")</f>
        <v>0</v>
      </c>
      <c r="AF121">
        <f t="array" ref="AF121">IFERROR(CONCATENATE(TEXT(INDEX($AE$7:$AE$69,SMALL(IF($AH$7:$AH$69&lt;&gt;"",IF($AE$7:$AE$69&lt;&gt;"",ROW($AE$7:$AE$69)-MIN(ROW($AE$7:$AE$69))+1,""),""),ROW()-ROW(A$72)+1)),"##0")," "),"")</f>
        <v>0</v>
      </c>
      <c r="AG121">
        <f t="array" ref="AG121">IFERROR(CONCATENATE((INDEX($A$7:$A$69,SMALL(IF($AH$7:$AH$69&lt;&gt;"",IF($AE$7:$AE$69&lt;&gt;"",ROW($AE$7:$AE$69)-MIN(ROW($AE$7:$AE$69))+1,""),""),ROW()-ROW(A$72)+1))),),"")</f>
        <v>0</v>
      </c>
      <c r="AJ121">
        <f t="array" ref="AJ121">IFERROR(CONCATENATE((INDEX($AM$7:$AM$69,SMALL(IF($AM$7:$AM$69&lt;&gt;"",IF($AJ$7:$AJ$69&lt;&gt;"",ROW($AJ$7:$AJ$69)-MIN(ROW($AJ$7:$AJ$69))+1,""),""),ROW()-ROW(A$72)+1)))," "),"")</f>
        <v>0</v>
      </c>
      <c r="AK121">
        <f t="array" ref="AK121">IFERROR(CONCATENATE(TEXT(INDEX($AJ$7:$AJ$69,SMALL(IF($AM$7:$AM$69&lt;&gt;"",IF($AJ$7:$AJ$69&lt;&gt;"",ROW($AJ$7:$AJ$69)-MIN(ROW($AJ$7:$AJ$69))+1,""),""),ROW()-ROW(A$72)+1)),"##0")," "),"")</f>
        <v>0</v>
      </c>
      <c r="AL121">
        <f t="array" ref="AL121">IFERROR(CONCATENATE((INDEX($A$7:$A$69,SMALL(IF($AM$7:$AM$69&lt;&gt;"",IF($AJ$7:$AJ$69&lt;&gt;"",ROW($AJ$7:$AJ$69)-MIN(ROW($AJ$7:$AJ$69))+1,""),""),ROW()-ROW(A$72)+1))),),"")</f>
        <v>0</v>
      </c>
    </row>
    <row r="122" spans="11:38">
      <c r="K122">
        <f t="array" ref="K122">IFERROR(CONCATENATE(TEXT(INDEX($K$7:$K$69,SMALL(IF($N$7:$N$69&lt;&gt;"",IF($K$7:$K$69&lt;&gt;"",ROW($K$7:$K$69)-MIN(ROW($K$7:$K$69))+1,""),""),ROW()-ROW(A$72)+1)),"##0"),","),"")</f>
        <v>0</v>
      </c>
      <c r="L122">
        <f t="array" ref="L122">IFERROR(CONCATENATE((INDEX($N$7:$N$69,SMALL(IF($N$7:$N$69&lt;&gt;"",IF($K$7:$K$69&lt;&gt;"",ROW($K$7:$K$69)-MIN(ROW($K$7:$K$69))+1,""),""),ROW()-ROW(A$72)+1))),","),"")</f>
        <v>0</v>
      </c>
      <c r="M122">
        <f t="array" ref="M122">IFERROR(CONCATENATE((INDEX($A$7:$A$69,SMALL(IF($N$7:$N$69&lt;&gt;"",IF($K$7:$K$69&lt;&gt;"",ROW($K$7:$K$69)-MIN(ROW($K$7:$K$69))+1,""),""),ROW()-ROW(A$72)+1))),),"")</f>
        <v>0</v>
      </c>
      <c r="P122">
        <f t="array" ref="P122">IFERROR(CONCATENATE((INDEX($S$7:$S$69,SMALL(IF($S$7:$S$69&lt;&gt;"",IF($P$7:$P$69&lt;&gt;"",ROW($P$7:$P$69)-MIN(ROW($P$7:$P$69))+1,""),""),ROW()-ROW(A$72)+1)))," "),"")</f>
        <v>0</v>
      </c>
      <c r="Q122">
        <f t="array" ref="Q122">IFERROR(CONCATENATE(TEXT(INDEX($P$7:$P$69,SMALL(IF($S$7:$S$69&lt;&gt;"",IF($P$7:$P$69&lt;&gt;"",ROW($P$7:$P$69)-MIN(ROW($P$7:$P$69))+1,""),""),ROW()-ROW(A$72)+1)),"##0")," "),"")</f>
        <v>0</v>
      </c>
      <c r="R122">
        <f t="array" ref="R122">IFERROR(CONCATENATE((INDEX($A$7:$A$69,SMALL(IF($S$7:$S$69&lt;&gt;"",IF($P$7:$P$69&lt;&gt;"",ROW($P$7:$P$69)-MIN(ROW($P$7:$P$69))+1,""),""),ROW()-ROW(A$72)+1))),),"")</f>
        <v>0</v>
      </c>
      <c r="U122">
        <f t="array" ref="U122">IFERROR(CONCATENATE((INDEX($X$7:$X$69,SMALL(IF($X$7:$X$69&lt;&gt;"",IF($U$7:$U$69&lt;&gt;"",ROW($U$7:$U$69)-MIN(ROW($U$7:$U$69))+1,""),""),ROW()-ROW(A$72)+1)))," "),"")</f>
        <v>0</v>
      </c>
      <c r="V122">
        <f t="array" ref="V122">IFERROR(CONCATENATE(TEXT(INDEX($U$7:$U$69,SMALL(IF($X$7:$X$69&lt;&gt;"",IF($U$7:$U$69&lt;&gt;"",ROW($U$7:$U$69)-MIN(ROW($U$7:$U$69))+1,""),""),ROW()-ROW(A$72)+1)),"##0")," "),"")</f>
        <v>0</v>
      </c>
      <c r="W122">
        <f t="array" ref="W122">IFERROR(CONCATENATE((INDEX($A$7:$A$69,SMALL(IF($X$7:$X$69&lt;&gt;"",IF($U$7:$U$69&lt;&gt;"",ROW($U$7:$U$69)-MIN(ROW($U$7:$U$69))+1,""),""),ROW()-ROW(A$72)+1))),),"")</f>
        <v>0</v>
      </c>
      <c r="Z122">
        <f t="array" ref="Z122">IFERROR(CONCATENATE((INDEX($AC$7:$AC$69,SMALL(IF($AC$7:$AC$69&lt;&gt;"",IF($Z$7:$Z$69&lt;&gt;"",ROW($Z$7:$Z$69)-MIN(ROW($Z$7:$Z$69))+1,""),""),ROW()-ROW(A$72)+1))),","),"")</f>
        <v>0</v>
      </c>
      <c r="AA122">
        <f t="array" ref="AA122">IFERROR(CONCATENATE(TEXT(INDEX($Z$7:$Z$69,SMALL(IF($AC$7:$AC$69&lt;&gt;"",IF($Z$7:$Z$69&lt;&gt;"",ROW($Z$7:$Z$69)-MIN(ROW($Z$7:$Z$69))+1,""),""),ROW()-ROW(A$72)+1)),"##0"),","),"")</f>
        <v>0</v>
      </c>
      <c r="AB122">
        <f t="array" ref="AB122">IFERROR(CONCATENATE((INDEX($A$7:$A$69,SMALL(IF($AC$7:$AC$69&lt;&gt;"",IF($Z$7:$Z$69&lt;&gt;"",ROW($Z$7:$Z$69)-MIN(ROW($Z$7:$Z$69))+1,""),""),ROW()-ROW(A$72)+1))),),"")</f>
        <v>0</v>
      </c>
      <c r="AE122">
        <f t="array" ref="AE122">IFERROR(CONCATENATE((INDEX($AH$7:$AH$69,SMALL(IF($AH$7:$AH$69&lt;&gt;"",IF($AE$7:$AE$69&lt;&gt;"",ROW($AE$7:$AE$69)-MIN(ROW($AE$7:$AE$69))+1,""),""),ROW()-ROW(A$72)+1)))," "),"")</f>
        <v>0</v>
      </c>
      <c r="AF122">
        <f t="array" ref="AF122">IFERROR(CONCATENATE(TEXT(INDEX($AE$7:$AE$69,SMALL(IF($AH$7:$AH$69&lt;&gt;"",IF($AE$7:$AE$69&lt;&gt;"",ROW($AE$7:$AE$69)-MIN(ROW($AE$7:$AE$69))+1,""),""),ROW()-ROW(A$72)+1)),"##0")," "),"")</f>
        <v>0</v>
      </c>
      <c r="AG122">
        <f t="array" ref="AG122">IFERROR(CONCATENATE((INDEX($A$7:$A$69,SMALL(IF($AH$7:$AH$69&lt;&gt;"",IF($AE$7:$AE$69&lt;&gt;"",ROW($AE$7:$AE$69)-MIN(ROW($AE$7:$AE$69))+1,""),""),ROW()-ROW(A$72)+1))),),"")</f>
        <v>0</v>
      </c>
      <c r="AJ122">
        <f t="array" ref="AJ122">IFERROR(CONCATENATE((INDEX($AM$7:$AM$69,SMALL(IF($AM$7:$AM$69&lt;&gt;"",IF($AJ$7:$AJ$69&lt;&gt;"",ROW($AJ$7:$AJ$69)-MIN(ROW($AJ$7:$AJ$69))+1,""),""),ROW()-ROW(A$72)+1)))," "),"")</f>
        <v>0</v>
      </c>
      <c r="AK122">
        <f t="array" ref="AK122">IFERROR(CONCATENATE(TEXT(INDEX($AJ$7:$AJ$69,SMALL(IF($AM$7:$AM$69&lt;&gt;"",IF($AJ$7:$AJ$69&lt;&gt;"",ROW($AJ$7:$AJ$69)-MIN(ROW($AJ$7:$AJ$69))+1,""),""),ROW()-ROW(A$72)+1)),"##0")," "),"")</f>
        <v>0</v>
      </c>
      <c r="AL122">
        <f t="array" ref="AL122">IFERROR(CONCATENATE((INDEX($A$7:$A$69,SMALL(IF($AM$7:$AM$69&lt;&gt;"",IF($AJ$7:$AJ$69&lt;&gt;"",ROW($AJ$7:$AJ$69)-MIN(ROW($AJ$7:$AJ$69))+1,""),""),ROW()-ROW(A$72)+1))),),"")</f>
        <v>0</v>
      </c>
    </row>
    <row r="123" spans="11:38">
      <c r="K123">
        <f t="array" ref="K123">IFERROR(CONCATENATE(TEXT(INDEX($K$7:$K$69,SMALL(IF($N$7:$N$69&lt;&gt;"",IF($K$7:$K$69&lt;&gt;"",ROW($K$7:$K$69)-MIN(ROW($K$7:$K$69))+1,""),""),ROW()-ROW(A$72)+1)),"##0"),","),"")</f>
        <v>0</v>
      </c>
      <c r="L123">
        <f t="array" ref="L123">IFERROR(CONCATENATE((INDEX($N$7:$N$69,SMALL(IF($N$7:$N$69&lt;&gt;"",IF($K$7:$K$69&lt;&gt;"",ROW($K$7:$K$69)-MIN(ROW($K$7:$K$69))+1,""),""),ROW()-ROW(A$72)+1))),","),"")</f>
        <v>0</v>
      </c>
      <c r="M123">
        <f t="array" ref="M123">IFERROR(CONCATENATE((INDEX($A$7:$A$69,SMALL(IF($N$7:$N$69&lt;&gt;"",IF($K$7:$K$69&lt;&gt;"",ROW($K$7:$K$69)-MIN(ROW($K$7:$K$69))+1,""),""),ROW()-ROW(A$72)+1))),),"")</f>
        <v>0</v>
      </c>
      <c r="P123">
        <f t="array" ref="P123">IFERROR(CONCATENATE((INDEX($S$7:$S$69,SMALL(IF($S$7:$S$69&lt;&gt;"",IF($P$7:$P$69&lt;&gt;"",ROW($P$7:$P$69)-MIN(ROW($P$7:$P$69))+1,""),""),ROW()-ROW(A$72)+1)))," "),"")</f>
        <v>0</v>
      </c>
      <c r="Q123">
        <f t="array" ref="Q123">IFERROR(CONCATENATE(TEXT(INDEX($P$7:$P$69,SMALL(IF($S$7:$S$69&lt;&gt;"",IF($P$7:$P$69&lt;&gt;"",ROW($P$7:$P$69)-MIN(ROW($P$7:$P$69))+1,""),""),ROW()-ROW(A$72)+1)),"##0")," "),"")</f>
        <v>0</v>
      </c>
      <c r="R123">
        <f t="array" ref="R123">IFERROR(CONCATENATE((INDEX($A$7:$A$69,SMALL(IF($S$7:$S$69&lt;&gt;"",IF($P$7:$P$69&lt;&gt;"",ROW($P$7:$P$69)-MIN(ROW($P$7:$P$69))+1,""),""),ROW()-ROW(A$72)+1))),),"")</f>
        <v>0</v>
      </c>
      <c r="U123">
        <f t="array" ref="U123">IFERROR(CONCATENATE((INDEX($X$7:$X$69,SMALL(IF($X$7:$X$69&lt;&gt;"",IF($U$7:$U$69&lt;&gt;"",ROW($U$7:$U$69)-MIN(ROW($U$7:$U$69))+1,""),""),ROW()-ROW(A$72)+1)))," "),"")</f>
        <v>0</v>
      </c>
      <c r="V123">
        <f t="array" ref="V123">IFERROR(CONCATENATE(TEXT(INDEX($U$7:$U$69,SMALL(IF($X$7:$X$69&lt;&gt;"",IF($U$7:$U$69&lt;&gt;"",ROW($U$7:$U$69)-MIN(ROW($U$7:$U$69))+1,""),""),ROW()-ROW(A$72)+1)),"##0")," "),"")</f>
        <v>0</v>
      </c>
      <c r="W123">
        <f t="array" ref="W123">IFERROR(CONCATENATE((INDEX($A$7:$A$69,SMALL(IF($X$7:$X$69&lt;&gt;"",IF($U$7:$U$69&lt;&gt;"",ROW($U$7:$U$69)-MIN(ROW($U$7:$U$69))+1,""),""),ROW()-ROW(A$72)+1))),),"")</f>
        <v>0</v>
      </c>
      <c r="Z123">
        <f t="array" ref="Z123">IFERROR(CONCATENATE((INDEX($AC$7:$AC$69,SMALL(IF($AC$7:$AC$69&lt;&gt;"",IF($Z$7:$Z$69&lt;&gt;"",ROW($Z$7:$Z$69)-MIN(ROW($Z$7:$Z$69))+1,""),""),ROW()-ROW(A$72)+1))),","),"")</f>
        <v>0</v>
      </c>
      <c r="AA123">
        <f t="array" ref="AA123">IFERROR(CONCATENATE(TEXT(INDEX($Z$7:$Z$69,SMALL(IF($AC$7:$AC$69&lt;&gt;"",IF($Z$7:$Z$69&lt;&gt;"",ROW($Z$7:$Z$69)-MIN(ROW($Z$7:$Z$69))+1,""),""),ROW()-ROW(A$72)+1)),"##0"),","),"")</f>
        <v>0</v>
      </c>
      <c r="AB123">
        <f t="array" ref="AB123">IFERROR(CONCATENATE((INDEX($A$7:$A$69,SMALL(IF($AC$7:$AC$69&lt;&gt;"",IF($Z$7:$Z$69&lt;&gt;"",ROW($Z$7:$Z$69)-MIN(ROW($Z$7:$Z$69))+1,""),""),ROW()-ROW(A$72)+1))),),"")</f>
        <v>0</v>
      </c>
      <c r="AE123">
        <f t="array" ref="AE123">IFERROR(CONCATENATE((INDEX($AH$7:$AH$69,SMALL(IF($AH$7:$AH$69&lt;&gt;"",IF($AE$7:$AE$69&lt;&gt;"",ROW($AE$7:$AE$69)-MIN(ROW($AE$7:$AE$69))+1,""),""),ROW()-ROW(A$72)+1)))," "),"")</f>
        <v>0</v>
      </c>
      <c r="AF123">
        <f t="array" ref="AF123">IFERROR(CONCATENATE(TEXT(INDEX($AE$7:$AE$69,SMALL(IF($AH$7:$AH$69&lt;&gt;"",IF($AE$7:$AE$69&lt;&gt;"",ROW($AE$7:$AE$69)-MIN(ROW($AE$7:$AE$69))+1,""),""),ROW()-ROW(A$72)+1)),"##0")," "),"")</f>
        <v>0</v>
      </c>
      <c r="AG123">
        <f t="array" ref="AG123">IFERROR(CONCATENATE((INDEX($A$7:$A$69,SMALL(IF($AH$7:$AH$69&lt;&gt;"",IF($AE$7:$AE$69&lt;&gt;"",ROW($AE$7:$AE$69)-MIN(ROW($AE$7:$AE$69))+1,""),""),ROW()-ROW(A$72)+1))),),"")</f>
        <v>0</v>
      </c>
      <c r="AJ123">
        <f t="array" ref="AJ123">IFERROR(CONCATENATE((INDEX($AM$7:$AM$69,SMALL(IF($AM$7:$AM$69&lt;&gt;"",IF($AJ$7:$AJ$69&lt;&gt;"",ROW($AJ$7:$AJ$69)-MIN(ROW($AJ$7:$AJ$69))+1,""),""),ROW()-ROW(A$72)+1)))," "),"")</f>
        <v>0</v>
      </c>
      <c r="AK123">
        <f t="array" ref="AK123">IFERROR(CONCATENATE(TEXT(INDEX($AJ$7:$AJ$69,SMALL(IF($AM$7:$AM$69&lt;&gt;"",IF($AJ$7:$AJ$69&lt;&gt;"",ROW($AJ$7:$AJ$69)-MIN(ROW($AJ$7:$AJ$69))+1,""),""),ROW()-ROW(A$72)+1)),"##0")," "),"")</f>
        <v>0</v>
      </c>
      <c r="AL123">
        <f t="array" ref="AL123">IFERROR(CONCATENATE((INDEX($A$7:$A$69,SMALL(IF($AM$7:$AM$69&lt;&gt;"",IF($AJ$7:$AJ$69&lt;&gt;"",ROW($AJ$7:$AJ$69)-MIN(ROW($AJ$7:$AJ$69))+1,""),""),ROW()-ROW(A$72)+1))),),"")</f>
        <v>0</v>
      </c>
    </row>
    <row r="124" spans="11:38">
      <c r="K124">
        <f t="array" ref="K124">IFERROR(CONCATENATE(TEXT(INDEX($K$7:$K$69,SMALL(IF($N$7:$N$69&lt;&gt;"",IF($K$7:$K$69&lt;&gt;"",ROW($K$7:$K$69)-MIN(ROW($K$7:$K$69))+1,""),""),ROW()-ROW(A$72)+1)),"##0"),","),"")</f>
        <v>0</v>
      </c>
      <c r="L124">
        <f t="array" ref="L124">IFERROR(CONCATENATE((INDEX($N$7:$N$69,SMALL(IF($N$7:$N$69&lt;&gt;"",IF($K$7:$K$69&lt;&gt;"",ROW($K$7:$K$69)-MIN(ROW($K$7:$K$69))+1,""),""),ROW()-ROW(A$72)+1))),","),"")</f>
        <v>0</v>
      </c>
      <c r="M124">
        <f t="array" ref="M124">IFERROR(CONCATENATE((INDEX($A$7:$A$69,SMALL(IF($N$7:$N$69&lt;&gt;"",IF($K$7:$K$69&lt;&gt;"",ROW($K$7:$K$69)-MIN(ROW($K$7:$K$69))+1,""),""),ROW()-ROW(A$72)+1))),),"")</f>
        <v>0</v>
      </c>
      <c r="P124">
        <f t="array" ref="P124">IFERROR(CONCATENATE((INDEX($S$7:$S$69,SMALL(IF($S$7:$S$69&lt;&gt;"",IF($P$7:$P$69&lt;&gt;"",ROW($P$7:$P$69)-MIN(ROW($P$7:$P$69))+1,""),""),ROW()-ROW(A$72)+1)))," "),"")</f>
        <v>0</v>
      </c>
      <c r="Q124">
        <f t="array" ref="Q124">IFERROR(CONCATENATE(TEXT(INDEX($P$7:$P$69,SMALL(IF($S$7:$S$69&lt;&gt;"",IF($P$7:$P$69&lt;&gt;"",ROW($P$7:$P$69)-MIN(ROW($P$7:$P$69))+1,""),""),ROW()-ROW(A$72)+1)),"##0")," "),"")</f>
        <v>0</v>
      </c>
      <c r="R124">
        <f t="array" ref="R124">IFERROR(CONCATENATE((INDEX($A$7:$A$69,SMALL(IF($S$7:$S$69&lt;&gt;"",IF($P$7:$P$69&lt;&gt;"",ROW($P$7:$P$69)-MIN(ROW($P$7:$P$69))+1,""),""),ROW()-ROW(A$72)+1))),),"")</f>
        <v>0</v>
      </c>
      <c r="U124">
        <f t="array" ref="U124">IFERROR(CONCATENATE((INDEX($X$7:$X$69,SMALL(IF($X$7:$X$69&lt;&gt;"",IF($U$7:$U$69&lt;&gt;"",ROW($U$7:$U$69)-MIN(ROW($U$7:$U$69))+1,""),""),ROW()-ROW(A$72)+1)))," "),"")</f>
        <v>0</v>
      </c>
      <c r="V124">
        <f t="array" ref="V124">IFERROR(CONCATENATE(TEXT(INDEX($U$7:$U$69,SMALL(IF($X$7:$X$69&lt;&gt;"",IF($U$7:$U$69&lt;&gt;"",ROW($U$7:$U$69)-MIN(ROW($U$7:$U$69))+1,""),""),ROW()-ROW(A$72)+1)),"##0")," "),"")</f>
        <v>0</v>
      </c>
      <c r="W124">
        <f t="array" ref="W124">IFERROR(CONCATENATE((INDEX($A$7:$A$69,SMALL(IF($X$7:$X$69&lt;&gt;"",IF($U$7:$U$69&lt;&gt;"",ROW($U$7:$U$69)-MIN(ROW($U$7:$U$69))+1,""),""),ROW()-ROW(A$72)+1))),),"")</f>
        <v>0</v>
      </c>
      <c r="Z124">
        <f t="array" ref="Z124">IFERROR(CONCATENATE((INDEX($AC$7:$AC$69,SMALL(IF($AC$7:$AC$69&lt;&gt;"",IF($Z$7:$Z$69&lt;&gt;"",ROW($Z$7:$Z$69)-MIN(ROW($Z$7:$Z$69))+1,""),""),ROW()-ROW(A$72)+1))),","),"")</f>
        <v>0</v>
      </c>
      <c r="AA124">
        <f t="array" ref="AA124">IFERROR(CONCATENATE(TEXT(INDEX($Z$7:$Z$69,SMALL(IF($AC$7:$AC$69&lt;&gt;"",IF($Z$7:$Z$69&lt;&gt;"",ROW($Z$7:$Z$69)-MIN(ROW($Z$7:$Z$69))+1,""),""),ROW()-ROW(A$72)+1)),"##0"),","),"")</f>
        <v>0</v>
      </c>
      <c r="AB124">
        <f t="array" ref="AB124">IFERROR(CONCATENATE((INDEX($A$7:$A$69,SMALL(IF($AC$7:$AC$69&lt;&gt;"",IF($Z$7:$Z$69&lt;&gt;"",ROW($Z$7:$Z$69)-MIN(ROW($Z$7:$Z$69))+1,""),""),ROW()-ROW(A$72)+1))),),"")</f>
        <v>0</v>
      </c>
      <c r="AE124">
        <f t="array" ref="AE124">IFERROR(CONCATENATE((INDEX($AH$7:$AH$69,SMALL(IF($AH$7:$AH$69&lt;&gt;"",IF($AE$7:$AE$69&lt;&gt;"",ROW($AE$7:$AE$69)-MIN(ROW($AE$7:$AE$69))+1,""),""),ROW()-ROW(A$72)+1)))," "),"")</f>
        <v>0</v>
      </c>
      <c r="AF124">
        <f t="array" ref="AF124">IFERROR(CONCATENATE(TEXT(INDEX($AE$7:$AE$69,SMALL(IF($AH$7:$AH$69&lt;&gt;"",IF($AE$7:$AE$69&lt;&gt;"",ROW($AE$7:$AE$69)-MIN(ROW($AE$7:$AE$69))+1,""),""),ROW()-ROW(A$72)+1)),"##0")," "),"")</f>
        <v>0</v>
      </c>
      <c r="AG124">
        <f t="array" ref="AG124">IFERROR(CONCATENATE((INDEX($A$7:$A$69,SMALL(IF($AH$7:$AH$69&lt;&gt;"",IF($AE$7:$AE$69&lt;&gt;"",ROW($AE$7:$AE$69)-MIN(ROW($AE$7:$AE$69))+1,""),""),ROW()-ROW(A$72)+1))),),"")</f>
        <v>0</v>
      </c>
      <c r="AJ124">
        <f t="array" ref="AJ124">IFERROR(CONCATENATE((INDEX($AM$7:$AM$69,SMALL(IF($AM$7:$AM$69&lt;&gt;"",IF($AJ$7:$AJ$69&lt;&gt;"",ROW($AJ$7:$AJ$69)-MIN(ROW($AJ$7:$AJ$69))+1,""),""),ROW()-ROW(A$72)+1)))," "),"")</f>
        <v>0</v>
      </c>
      <c r="AK124">
        <f t="array" ref="AK124">IFERROR(CONCATENATE(TEXT(INDEX($AJ$7:$AJ$69,SMALL(IF($AM$7:$AM$69&lt;&gt;"",IF($AJ$7:$AJ$69&lt;&gt;"",ROW($AJ$7:$AJ$69)-MIN(ROW($AJ$7:$AJ$69))+1,""),""),ROW()-ROW(A$72)+1)),"##0")," "),"")</f>
        <v>0</v>
      </c>
      <c r="AL124">
        <f t="array" ref="AL124">IFERROR(CONCATENATE((INDEX($A$7:$A$69,SMALL(IF($AM$7:$AM$69&lt;&gt;"",IF($AJ$7:$AJ$69&lt;&gt;"",ROW($AJ$7:$AJ$69)-MIN(ROW($AJ$7:$AJ$69))+1,""),""),ROW()-ROW(A$72)+1))),),"")</f>
        <v>0</v>
      </c>
    </row>
    <row r="125" spans="11:38">
      <c r="K125">
        <f t="array" ref="K125">IFERROR(CONCATENATE(TEXT(INDEX($K$7:$K$69,SMALL(IF($N$7:$N$69&lt;&gt;"",IF($K$7:$K$69&lt;&gt;"",ROW($K$7:$K$69)-MIN(ROW($K$7:$K$69))+1,""),""),ROW()-ROW(A$72)+1)),"##0"),","),"")</f>
        <v>0</v>
      </c>
      <c r="L125">
        <f t="array" ref="L125">IFERROR(CONCATENATE((INDEX($N$7:$N$69,SMALL(IF($N$7:$N$69&lt;&gt;"",IF($K$7:$K$69&lt;&gt;"",ROW($K$7:$K$69)-MIN(ROW($K$7:$K$69))+1,""),""),ROW()-ROW(A$72)+1))),","),"")</f>
        <v>0</v>
      </c>
      <c r="M125">
        <f t="array" ref="M125">IFERROR(CONCATENATE((INDEX($A$7:$A$69,SMALL(IF($N$7:$N$69&lt;&gt;"",IF($K$7:$K$69&lt;&gt;"",ROW($K$7:$K$69)-MIN(ROW($K$7:$K$69))+1,""),""),ROW()-ROW(A$72)+1))),),"")</f>
        <v>0</v>
      </c>
      <c r="P125">
        <f t="array" ref="P125">IFERROR(CONCATENATE((INDEX($S$7:$S$69,SMALL(IF($S$7:$S$69&lt;&gt;"",IF($P$7:$P$69&lt;&gt;"",ROW($P$7:$P$69)-MIN(ROW($P$7:$P$69))+1,""),""),ROW()-ROW(A$72)+1)))," "),"")</f>
        <v>0</v>
      </c>
      <c r="Q125">
        <f t="array" ref="Q125">IFERROR(CONCATENATE(TEXT(INDEX($P$7:$P$69,SMALL(IF($S$7:$S$69&lt;&gt;"",IF($P$7:$P$69&lt;&gt;"",ROW($P$7:$P$69)-MIN(ROW($P$7:$P$69))+1,""),""),ROW()-ROW(A$72)+1)),"##0")," "),"")</f>
        <v>0</v>
      </c>
      <c r="R125">
        <f t="array" ref="R125">IFERROR(CONCATENATE((INDEX($A$7:$A$69,SMALL(IF($S$7:$S$69&lt;&gt;"",IF($P$7:$P$69&lt;&gt;"",ROW($P$7:$P$69)-MIN(ROW($P$7:$P$69))+1,""),""),ROW()-ROW(A$72)+1))),),"")</f>
        <v>0</v>
      </c>
      <c r="U125">
        <f t="array" ref="U125">IFERROR(CONCATENATE((INDEX($X$7:$X$69,SMALL(IF($X$7:$X$69&lt;&gt;"",IF($U$7:$U$69&lt;&gt;"",ROW($U$7:$U$69)-MIN(ROW($U$7:$U$69))+1,""),""),ROW()-ROW(A$72)+1)))," "),"")</f>
        <v>0</v>
      </c>
      <c r="V125">
        <f t="array" ref="V125">IFERROR(CONCATENATE(TEXT(INDEX($U$7:$U$69,SMALL(IF($X$7:$X$69&lt;&gt;"",IF($U$7:$U$69&lt;&gt;"",ROW($U$7:$U$69)-MIN(ROW($U$7:$U$69))+1,""),""),ROW()-ROW(A$72)+1)),"##0")," "),"")</f>
        <v>0</v>
      </c>
      <c r="W125">
        <f t="array" ref="W125">IFERROR(CONCATENATE((INDEX($A$7:$A$69,SMALL(IF($X$7:$X$69&lt;&gt;"",IF($U$7:$U$69&lt;&gt;"",ROW($U$7:$U$69)-MIN(ROW($U$7:$U$69))+1,""),""),ROW()-ROW(A$72)+1))),),"")</f>
        <v>0</v>
      </c>
      <c r="Z125">
        <f t="array" ref="Z125">IFERROR(CONCATENATE((INDEX($AC$7:$AC$69,SMALL(IF($AC$7:$AC$69&lt;&gt;"",IF($Z$7:$Z$69&lt;&gt;"",ROW($Z$7:$Z$69)-MIN(ROW($Z$7:$Z$69))+1,""),""),ROW()-ROW(A$72)+1))),","),"")</f>
        <v>0</v>
      </c>
      <c r="AA125">
        <f t="array" ref="AA125">IFERROR(CONCATENATE(TEXT(INDEX($Z$7:$Z$69,SMALL(IF($AC$7:$AC$69&lt;&gt;"",IF($Z$7:$Z$69&lt;&gt;"",ROW($Z$7:$Z$69)-MIN(ROW($Z$7:$Z$69))+1,""),""),ROW()-ROW(A$72)+1)),"##0"),","),"")</f>
        <v>0</v>
      </c>
      <c r="AB125">
        <f t="array" ref="AB125">IFERROR(CONCATENATE((INDEX($A$7:$A$69,SMALL(IF($AC$7:$AC$69&lt;&gt;"",IF($Z$7:$Z$69&lt;&gt;"",ROW($Z$7:$Z$69)-MIN(ROW($Z$7:$Z$69))+1,""),""),ROW()-ROW(A$72)+1))),),"")</f>
        <v>0</v>
      </c>
      <c r="AE125">
        <f t="array" ref="AE125">IFERROR(CONCATENATE((INDEX($AH$7:$AH$69,SMALL(IF($AH$7:$AH$69&lt;&gt;"",IF($AE$7:$AE$69&lt;&gt;"",ROW($AE$7:$AE$69)-MIN(ROW($AE$7:$AE$69))+1,""),""),ROW()-ROW(A$72)+1)))," "),"")</f>
        <v>0</v>
      </c>
      <c r="AF125">
        <f t="array" ref="AF125">IFERROR(CONCATENATE(TEXT(INDEX($AE$7:$AE$69,SMALL(IF($AH$7:$AH$69&lt;&gt;"",IF($AE$7:$AE$69&lt;&gt;"",ROW($AE$7:$AE$69)-MIN(ROW($AE$7:$AE$69))+1,""),""),ROW()-ROW(A$72)+1)),"##0")," "),"")</f>
        <v>0</v>
      </c>
      <c r="AG125">
        <f t="array" ref="AG125">IFERROR(CONCATENATE((INDEX($A$7:$A$69,SMALL(IF($AH$7:$AH$69&lt;&gt;"",IF($AE$7:$AE$69&lt;&gt;"",ROW($AE$7:$AE$69)-MIN(ROW($AE$7:$AE$69))+1,""),""),ROW()-ROW(A$72)+1))),),"")</f>
        <v>0</v>
      </c>
      <c r="AJ125">
        <f t="array" ref="AJ125">IFERROR(CONCATENATE((INDEX($AM$7:$AM$69,SMALL(IF($AM$7:$AM$69&lt;&gt;"",IF($AJ$7:$AJ$69&lt;&gt;"",ROW($AJ$7:$AJ$69)-MIN(ROW($AJ$7:$AJ$69))+1,""),""),ROW()-ROW(A$72)+1)))," "),"")</f>
        <v>0</v>
      </c>
      <c r="AK125">
        <f t="array" ref="AK125">IFERROR(CONCATENATE(TEXT(INDEX($AJ$7:$AJ$69,SMALL(IF($AM$7:$AM$69&lt;&gt;"",IF($AJ$7:$AJ$69&lt;&gt;"",ROW($AJ$7:$AJ$69)-MIN(ROW($AJ$7:$AJ$69))+1,""),""),ROW()-ROW(A$72)+1)),"##0")," "),"")</f>
        <v>0</v>
      </c>
      <c r="AL125">
        <f t="array" ref="AL125">IFERROR(CONCATENATE((INDEX($A$7:$A$69,SMALL(IF($AM$7:$AM$69&lt;&gt;"",IF($AJ$7:$AJ$69&lt;&gt;"",ROW($AJ$7:$AJ$69)-MIN(ROW($AJ$7:$AJ$69))+1,""),""),ROW()-ROW(A$72)+1))),),"")</f>
        <v>0</v>
      </c>
    </row>
    <row r="126" spans="11:38">
      <c r="K126">
        <f t="array" ref="K126">IFERROR(CONCATENATE(TEXT(INDEX($K$7:$K$69,SMALL(IF($N$7:$N$69&lt;&gt;"",IF($K$7:$K$69&lt;&gt;"",ROW($K$7:$K$69)-MIN(ROW($K$7:$K$69))+1,""),""),ROW()-ROW(A$72)+1)),"##0"),","),"")</f>
        <v>0</v>
      </c>
      <c r="L126">
        <f t="array" ref="L126">IFERROR(CONCATENATE((INDEX($N$7:$N$69,SMALL(IF($N$7:$N$69&lt;&gt;"",IF($K$7:$K$69&lt;&gt;"",ROW($K$7:$K$69)-MIN(ROW($K$7:$K$69))+1,""),""),ROW()-ROW(A$72)+1))),","),"")</f>
        <v>0</v>
      </c>
      <c r="M126">
        <f t="array" ref="M126">IFERROR(CONCATENATE((INDEX($A$7:$A$69,SMALL(IF($N$7:$N$69&lt;&gt;"",IF($K$7:$K$69&lt;&gt;"",ROW($K$7:$K$69)-MIN(ROW($K$7:$K$69))+1,""),""),ROW()-ROW(A$72)+1))),),"")</f>
        <v>0</v>
      </c>
      <c r="P126">
        <f t="array" ref="P126">IFERROR(CONCATENATE((INDEX($S$7:$S$69,SMALL(IF($S$7:$S$69&lt;&gt;"",IF($P$7:$P$69&lt;&gt;"",ROW($P$7:$P$69)-MIN(ROW($P$7:$P$69))+1,""),""),ROW()-ROW(A$72)+1)))," "),"")</f>
        <v>0</v>
      </c>
      <c r="Q126">
        <f t="array" ref="Q126">IFERROR(CONCATENATE(TEXT(INDEX($P$7:$P$69,SMALL(IF($S$7:$S$69&lt;&gt;"",IF($P$7:$P$69&lt;&gt;"",ROW($P$7:$P$69)-MIN(ROW($P$7:$P$69))+1,""),""),ROW()-ROW(A$72)+1)),"##0")," "),"")</f>
        <v>0</v>
      </c>
      <c r="R126">
        <f t="array" ref="R126">IFERROR(CONCATENATE((INDEX($A$7:$A$69,SMALL(IF($S$7:$S$69&lt;&gt;"",IF($P$7:$P$69&lt;&gt;"",ROW($P$7:$P$69)-MIN(ROW($P$7:$P$69))+1,""),""),ROW()-ROW(A$72)+1))),),"")</f>
        <v>0</v>
      </c>
      <c r="U126">
        <f t="array" ref="U126">IFERROR(CONCATENATE((INDEX($X$7:$X$69,SMALL(IF($X$7:$X$69&lt;&gt;"",IF($U$7:$U$69&lt;&gt;"",ROW($U$7:$U$69)-MIN(ROW($U$7:$U$69))+1,""),""),ROW()-ROW(A$72)+1)))," "),"")</f>
        <v>0</v>
      </c>
      <c r="V126">
        <f t="array" ref="V126">IFERROR(CONCATENATE(TEXT(INDEX($U$7:$U$69,SMALL(IF($X$7:$X$69&lt;&gt;"",IF($U$7:$U$69&lt;&gt;"",ROW($U$7:$U$69)-MIN(ROW($U$7:$U$69))+1,""),""),ROW()-ROW(A$72)+1)),"##0")," "),"")</f>
        <v>0</v>
      </c>
      <c r="W126">
        <f t="array" ref="W126">IFERROR(CONCATENATE((INDEX($A$7:$A$69,SMALL(IF($X$7:$X$69&lt;&gt;"",IF($U$7:$U$69&lt;&gt;"",ROW($U$7:$U$69)-MIN(ROW($U$7:$U$69))+1,""),""),ROW()-ROW(A$72)+1))),),"")</f>
        <v>0</v>
      </c>
      <c r="Z126">
        <f t="array" ref="Z126">IFERROR(CONCATENATE((INDEX($AC$7:$AC$69,SMALL(IF($AC$7:$AC$69&lt;&gt;"",IF($Z$7:$Z$69&lt;&gt;"",ROW($Z$7:$Z$69)-MIN(ROW($Z$7:$Z$69))+1,""),""),ROW()-ROW(A$72)+1))),","),"")</f>
        <v>0</v>
      </c>
      <c r="AA126">
        <f t="array" ref="AA126">IFERROR(CONCATENATE(TEXT(INDEX($Z$7:$Z$69,SMALL(IF($AC$7:$AC$69&lt;&gt;"",IF($Z$7:$Z$69&lt;&gt;"",ROW($Z$7:$Z$69)-MIN(ROW($Z$7:$Z$69))+1,""),""),ROW()-ROW(A$72)+1)),"##0"),","),"")</f>
        <v>0</v>
      </c>
      <c r="AB126">
        <f t="array" ref="AB126">IFERROR(CONCATENATE((INDEX($A$7:$A$69,SMALL(IF($AC$7:$AC$69&lt;&gt;"",IF($Z$7:$Z$69&lt;&gt;"",ROW($Z$7:$Z$69)-MIN(ROW($Z$7:$Z$69))+1,""),""),ROW()-ROW(A$72)+1))),),"")</f>
        <v>0</v>
      </c>
      <c r="AE126">
        <f t="array" ref="AE126">IFERROR(CONCATENATE((INDEX($AH$7:$AH$69,SMALL(IF($AH$7:$AH$69&lt;&gt;"",IF($AE$7:$AE$69&lt;&gt;"",ROW($AE$7:$AE$69)-MIN(ROW($AE$7:$AE$69))+1,""),""),ROW()-ROW(A$72)+1)))," "),"")</f>
        <v>0</v>
      </c>
      <c r="AF126">
        <f t="array" ref="AF126">IFERROR(CONCATENATE(TEXT(INDEX($AE$7:$AE$69,SMALL(IF($AH$7:$AH$69&lt;&gt;"",IF($AE$7:$AE$69&lt;&gt;"",ROW($AE$7:$AE$69)-MIN(ROW($AE$7:$AE$69))+1,""),""),ROW()-ROW(A$72)+1)),"##0")," "),"")</f>
        <v>0</v>
      </c>
      <c r="AG126">
        <f t="array" ref="AG126">IFERROR(CONCATENATE((INDEX($A$7:$A$69,SMALL(IF($AH$7:$AH$69&lt;&gt;"",IF($AE$7:$AE$69&lt;&gt;"",ROW($AE$7:$AE$69)-MIN(ROW($AE$7:$AE$69))+1,""),""),ROW()-ROW(A$72)+1))),),"")</f>
        <v>0</v>
      </c>
      <c r="AJ126">
        <f t="array" ref="AJ126">IFERROR(CONCATENATE((INDEX($AM$7:$AM$69,SMALL(IF($AM$7:$AM$69&lt;&gt;"",IF($AJ$7:$AJ$69&lt;&gt;"",ROW($AJ$7:$AJ$69)-MIN(ROW($AJ$7:$AJ$69))+1,""),""),ROW()-ROW(A$72)+1)))," "),"")</f>
        <v>0</v>
      </c>
      <c r="AK126">
        <f t="array" ref="AK126">IFERROR(CONCATENATE(TEXT(INDEX($AJ$7:$AJ$69,SMALL(IF($AM$7:$AM$69&lt;&gt;"",IF($AJ$7:$AJ$69&lt;&gt;"",ROW($AJ$7:$AJ$69)-MIN(ROW($AJ$7:$AJ$69))+1,""),""),ROW()-ROW(A$72)+1)),"##0")," "),"")</f>
        <v>0</v>
      </c>
      <c r="AL126">
        <f t="array" ref="AL126">IFERROR(CONCATENATE((INDEX($A$7:$A$69,SMALL(IF($AM$7:$AM$69&lt;&gt;"",IF($AJ$7:$AJ$69&lt;&gt;"",ROW($AJ$7:$AJ$69)-MIN(ROW($AJ$7:$AJ$69))+1,""),""),ROW()-ROW(A$72)+1))),),"")</f>
        <v>0</v>
      </c>
    </row>
    <row r="127" spans="11:38">
      <c r="K127">
        <f t="array" ref="K127">IFERROR(CONCATENATE(TEXT(INDEX($K$7:$K$69,SMALL(IF($N$7:$N$69&lt;&gt;"",IF($K$7:$K$69&lt;&gt;"",ROW($K$7:$K$69)-MIN(ROW($K$7:$K$69))+1,""),""),ROW()-ROW(A$72)+1)),"##0"),","),"")</f>
        <v>0</v>
      </c>
      <c r="L127">
        <f t="array" ref="L127">IFERROR(CONCATENATE((INDEX($N$7:$N$69,SMALL(IF($N$7:$N$69&lt;&gt;"",IF($K$7:$K$69&lt;&gt;"",ROW($K$7:$K$69)-MIN(ROW($K$7:$K$69))+1,""),""),ROW()-ROW(A$72)+1))),","),"")</f>
        <v>0</v>
      </c>
      <c r="M127">
        <f t="array" ref="M127">IFERROR(CONCATENATE((INDEX($A$7:$A$69,SMALL(IF($N$7:$N$69&lt;&gt;"",IF($K$7:$K$69&lt;&gt;"",ROW($K$7:$K$69)-MIN(ROW($K$7:$K$69))+1,""),""),ROW()-ROW(A$72)+1))),),"")</f>
        <v>0</v>
      </c>
      <c r="P127">
        <f t="array" ref="P127">IFERROR(CONCATENATE((INDEX($S$7:$S$69,SMALL(IF($S$7:$S$69&lt;&gt;"",IF($P$7:$P$69&lt;&gt;"",ROW($P$7:$P$69)-MIN(ROW($P$7:$P$69))+1,""),""),ROW()-ROW(A$72)+1)))," "),"")</f>
        <v>0</v>
      </c>
      <c r="Q127">
        <f t="array" ref="Q127">IFERROR(CONCATENATE(TEXT(INDEX($P$7:$P$69,SMALL(IF($S$7:$S$69&lt;&gt;"",IF($P$7:$P$69&lt;&gt;"",ROW($P$7:$P$69)-MIN(ROW($P$7:$P$69))+1,""),""),ROW()-ROW(A$72)+1)),"##0")," "),"")</f>
        <v>0</v>
      </c>
      <c r="R127">
        <f t="array" ref="R127">IFERROR(CONCATENATE((INDEX($A$7:$A$69,SMALL(IF($S$7:$S$69&lt;&gt;"",IF($P$7:$P$69&lt;&gt;"",ROW($P$7:$P$69)-MIN(ROW($P$7:$P$69))+1,""),""),ROW()-ROW(A$72)+1))),),"")</f>
        <v>0</v>
      </c>
      <c r="U127">
        <f t="array" ref="U127">IFERROR(CONCATENATE((INDEX($X$7:$X$69,SMALL(IF($X$7:$X$69&lt;&gt;"",IF($U$7:$U$69&lt;&gt;"",ROW($U$7:$U$69)-MIN(ROW($U$7:$U$69))+1,""),""),ROW()-ROW(A$72)+1)))," "),"")</f>
        <v>0</v>
      </c>
      <c r="V127">
        <f t="array" ref="V127">IFERROR(CONCATENATE(TEXT(INDEX($U$7:$U$69,SMALL(IF($X$7:$X$69&lt;&gt;"",IF($U$7:$U$69&lt;&gt;"",ROW($U$7:$U$69)-MIN(ROW($U$7:$U$69))+1,""),""),ROW()-ROW(A$72)+1)),"##0")," "),"")</f>
        <v>0</v>
      </c>
      <c r="W127">
        <f t="array" ref="W127">IFERROR(CONCATENATE((INDEX($A$7:$A$69,SMALL(IF($X$7:$X$69&lt;&gt;"",IF($U$7:$U$69&lt;&gt;"",ROW($U$7:$U$69)-MIN(ROW($U$7:$U$69))+1,""),""),ROW()-ROW(A$72)+1))),),"")</f>
        <v>0</v>
      </c>
      <c r="Z127">
        <f t="array" ref="Z127">IFERROR(CONCATENATE((INDEX($AC$7:$AC$69,SMALL(IF($AC$7:$AC$69&lt;&gt;"",IF($Z$7:$Z$69&lt;&gt;"",ROW($Z$7:$Z$69)-MIN(ROW($Z$7:$Z$69))+1,""),""),ROW()-ROW(A$72)+1))),","),"")</f>
        <v>0</v>
      </c>
      <c r="AA127">
        <f t="array" ref="AA127">IFERROR(CONCATENATE(TEXT(INDEX($Z$7:$Z$69,SMALL(IF($AC$7:$AC$69&lt;&gt;"",IF($Z$7:$Z$69&lt;&gt;"",ROW($Z$7:$Z$69)-MIN(ROW($Z$7:$Z$69))+1,""),""),ROW()-ROW(A$72)+1)),"##0"),","),"")</f>
        <v>0</v>
      </c>
      <c r="AB127">
        <f t="array" ref="AB127">IFERROR(CONCATENATE((INDEX($A$7:$A$69,SMALL(IF($AC$7:$AC$69&lt;&gt;"",IF($Z$7:$Z$69&lt;&gt;"",ROW($Z$7:$Z$69)-MIN(ROW($Z$7:$Z$69))+1,""),""),ROW()-ROW(A$72)+1))),),"")</f>
        <v>0</v>
      </c>
      <c r="AE127">
        <f t="array" ref="AE127">IFERROR(CONCATENATE((INDEX($AH$7:$AH$69,SMALL(IF($AH$7:$AH$69&lt;&gt;"",IF($AE$7:$AE$69&lt;&gt;"",ROW($AE$7:$AE$69)-MIN(ROW($AE$7:$AE$69))+1,""),""),ROW()-ROW(A$72)+1)))," "),"")</f>
        <v>0</v>
      </c>
      <c r="AF127">
        <f t="array" ref="AF127">IFERROR(CONCATENATE(TEXT(INDEX($AE$7:$AE$69,SMALL(IF($AH$7:$AH$69&lt;&gt;"",IF($AE$7:$AE$69&lt;&gt;"",ROW($AE$7:$AE$69)-MIN(ROW($AE$7:$AE$69))+1,""),""),ROW()-ROW(A$72)+1)),"##0")," "),"")</f>
        <v>0</v>
      </c>
      <c r="AG127">
        <f t="array" ref="AG127">IFERROR(CONCATENATE((INDEX($A$7:$A$69,SMALL(IF($AH$7:$AH$69&lt;&gt;"",IF($AE$7:$AE$69&lt;&gt;"",ROW($AE$7:$AE$69)-MIN(ROW($AE$7:$AE$69))+1,""),""),ROW()-ROW(A$72)+1))),),"")</f>
        <v>0</v>
      </c>
      <c r="AJ127">
        <f t="array" ref="AJ127">IFERROR(CONCATENATE((INDEX($AM$7:$AM$69,SMALL(IF($AM$7:$AM$69&lt;&gt;"",IF($AJ$7:$AJ$69&lt;&gt;"",ROW($AJ$7:$AJ$69)-MIN(ROW($AJ$7:$AJ$69))+1,""),""),ROW()-ROW(A$72)+1)))," "),"")</f>
        <v>0</v>
      </c>
      <c r="AK127">
        <f t="array" ref="AK127">IFERROR(CONCATENATE(TEXT(INDEX($AJ$7:$AJ$69,SMALL(IF($AM$7:$AM$69&lt;&gt;"",IF($AJ$7:$AJ$69&lt;&gt;"",ROW($AJ$7:$AJ$69)-MIN(ROW($AJ$7:$AJ$69))+1,""),""),ROW()-ROW(A$72)+1)),"##0")," "),"")</f>
        <v>0</v>
      </c>
      <c r="AL127">
        <f t="array" ref="AL127">IFERROR(CONCATENATE((INDEX($A$7:$A$69,SMALL(IF($AM$7:$AM$69&lt;&gt;"",IF($AJ$7:$AJ$69&lt;&gt;"",ROW($AJ$7:$AJ$69)-MIN(ROW($AJ$7:$AJ$69))+1,""),""),ROW()-ROW(A$72)+1))),),"")</f>
        <v>0</v>
      </c>
    </row>
    <row r="128" spans="11:38">
      <c r="K128">
        <f t="array" ref="K128">IFERROR(CONCATENATE(TEXT(INDEX($K$7:$K$69,SMALL(IF($N$7:$N$69&lt;&gt;"",IF($K$7:$K$69&lt;&gt;"",ROW($K$7:$K$69)-MIN(ROW($K$7:$K$69))+1,""),""),ROW()-ROW(A$72)+1)),"##0"),","),"")</f>
        <v>0</v>
      </c>
      <c r="L128">
        <f t="array" ref="L128">IFERROR(CONCATENATE((INDEX($N$7:$N$69,SMALL(IF($N$7:$N$69&lt;&gt;"",IF($K$7:$K$69&lt;&gt;"",ROW($K$7:$K$69)-MIN(ROW($K$7:$K$69))+1,""),""),ROW()-ROW(A$72)+1))),","),"")</f>
        <v>0</v>
      </c>
      <c r="M128">
        <f t="array" ref="M128">IFERROR(CONCATENATE((INDEX($A$7:$A$69,SMALL(IF($N$7:$N$69&lt;&gt;"",IF($K$7:$K$69&lt;&gt;"",ROW($K$7:$K$69)-MIN(ROW($K$7:$K$69))+1,""),""),ROW()-ROW(A$72)+1))),),"")</f>
        <v>0</v>
      </c>
      <c r="P128">
        <f t="array" ref="P128">IFERROR(CONCATENATE((INDEX($S$7:$S$69,SMALL(IF($S$7:$S$69&lt;&gt;"",IF($P$7:$P$69&lt;&gt;"",ROW($P$7:$P$69)-MIN(ROW($P$7:$P$69))+1,""),""),ROW()-ROW(A$72)+1)))," "),"")</f>
        <v>0</v>
      </c>
      <c r="Q128">
        <f t="array" ref="Q128">IFERROR(CONCATENATE(TEXT(INDEX($P$7:$P$69,SMALL(IF($S$7:$S$69&lt;&gt;"",IF($P$7:$P$69&lt;&gt;"",ROW($P$7:$P$69)-MIN(ROW($P$7:$P$69))+1,""),""),ROW()-ROW(A$72)+1)),"##0")," "),"")</f>
        <v>0</v>
      </c>
      <c r="R128">
        <f t="array" ref="R128">IFERROR(CONCATENATE((INDEX($A$7:$A$69,SMALL(IF($S$7:$S$69&lt;&gt;"",IF($P$7:$P$69&lt;&gt;"",ROW($P$7:$P$69)-MIN(ROW($P$7:$P$69))+1,""),""),ROW()-ROW(A$72)+1))),),"")</f>
        <v>0</v>
      </c>
      <c r="U128">
        <f t="array" ref="U128">IFERROR(CONCATENATE((INDEX($X$7:$X$69,SMALL(IF($X$7:$X$69&lt;&gt;"",IF($U$7:$U$69&lt;&gt;"",ROW($U$7:$U$69)-MIN(ROW($U$7:$U$69))+1,""),""),ROW()-ROW(A$72)+1)))," "),"")</f>
        <v>0</v>
      </c>
      <c r="V128">
        <f t="array" ref="V128">IFERROR(CONCATENATE(TEXT(INDEX($U$7:$U$69,SMALL(IF($X$7:$X$69&lt;&gt;"",IF($U$7:$U$69&lt;&gt;"",ROW($U$7:$U$69)-MIN(ROW($U$7:$U$69))+1,""),""),ROW()-ROW(A$72)+1)),"##0")," "),"")</f>
        <v>0</v>
      </c>
      <c r="W128">
        <f t="array" ref="W128">IFERROR(CONCATENATE((INDEX($A$7:$A$69,SMALL(IF($X$7:$X$69&lt;&gt;"",IF($U$7:$U$69&lt;&gt;"",ROW($U$7:$U$69)-MIN(ROW($U$7:$U$69))+1,""),""),ROW()-ROW(A$72)+1))),),"")</f>
        <v>0</v>
      </c>
      <c r="Z128">
        <f t="array" ref="Z128">IFERROR(CONCATENATE((INDEX($AC$7:$AC$69,SMALL(IF($AC$7:$AC$69&lt;&gt;"",IF($Z$7:$Z$69&lt;&gt;"",ROW($Z$7:$Z$69)-MIN(ROW($Z$7:$Z$69))+1,""),""),ROW()-ROW(A$72)+1))),","),"")</f>
        <v>0</v>
      </c>
      <c r="AA128">
        <f t="array" ref="AA128">IFERROR(CONCATENATE(TEXT(INDEX($Z$7:$Z$69,SMALL(IF($AC$7:$AC$69&lt;&gt;"",IF($Z$7:$Z$69&lt;&gt;"",ROW($Z$7:$Z$69)-MIN(ROW($Z$7:$Z$69))+1,""),""),ROW()-ROW(A$72)+1)),"##0"),","),"")</f>
        <v>0</v>
      </c>
      <c r="AB128">
        <f t="array" ref="AB128">IFERROR(CONCATENATE((INDEX($A$7:$A$69,SMALL(IF($AC$7:$AC$69&lt;&gt;"",IF($Z$7:$Z$69&lt;&gt;"",ROW($Z$7:$Z$69)-MIN(ROW($Z$7:$Z$69))+1,""),""),ROW()-ROW(A$72)+1))),),"")</f>
        <v>0</v>
      </c>
      <c r="AE128">
        <f t="array" ref="AE128">IFERROR(CONCATENATE((INDEX($AH$7:$AH$69,SMALL(IF($AH$7:$AH$69&lt;&gt;"",IF($AE$7:$AE$69&lt;&gt;"",ROW($AE$7:$AE$69)-MIN(ROW($AE$7:$AE$69))+1,""),""),ROW()-ROW(A$72)+1)))," "),"")</f>
        <v>0</v>
      </c>
      <c r="AF128">
        <f t="array" ref="AF128">IFERROR(CONCATENATE(TEXT(INDEX($AE$7:$AE$69,SMALL(IF($AH$7:$AH$69&lt;&gt;"",IF($AE$7:$AE$69&lt;&gt;"",ROW($AE$7:$AE$69)-MIN(ROW($AE$7:$AE$69))+1,""),""),ROW()-ROW(A$72)+1)),"##0")," "),"")</f>
        <v>0</v>
      </c>
      <c r="AG128">
        <f t="array" ref="AG128">IFERROR(CONCATENATE((INDEX($A$7:$A$69,SMALL(IF($AH$7:$AH$69&lt;&gt;"",IF($AE$7:$AE$69&lt;&gt;"",ROW($AE$7:$AE$69)-MIN(ROW($AE$7:$AE$69))+1,""),""),ROW()-ROW(A$72)+1))),),"")</f>
        <v>0</v>
      </c>
      <c r="AJ128">
        <f t="array" ref="AJ128">IFERROR(CONCATENATE((INDEX($AM$7:$AM$69,SMALL(IF($AM$7:$AM$69&lt;&gt;"",IF($AJ$7:$AJ$69&lt;&gt;"",ROW($AJ$7:$AJ$69)-MIN(ROW($AJ$7:$AJ$69))+1,""),""),ROW()-ROW(A$72)+1)))," "),"")</f>
        <v>0</v>
      </c>
      <c r="AK128">
        <f t="array" ref="AK128">IFERROR(CONCATENATE(TEXT(INDEX($AJ$7:$AJ$69,SMALL(IF($AM$7:$AM$69&lt;&gt;"",IF($AJ$7:$AJ$69&lt;&gt;"",ROW($AJ$7:$AJ$69)-MIN(ROW($AJ$7:$AJ$69))+1,""),""),ROW()-ROW(A$72)+1)),"##0")," "),"")</f>
        <v>0</v>
      </c>
      <c r="AL128">
        <f t="array" ref="AL128">IFERROR(CONCATENATE((INDEX($A$7:$A$69,SMALL(IF($AM$7:$AM$69&lt;&gt;"",IF($AJ$7:$AJ$69&lt;&gt;"",ROW($AJ$7:$AJ$69)-MIN(ROW($AJ$7:$AJ$69))+1,""),""),ROW()-ROW(A$72)+1))),),"")</f>
        <v>0</v>
      </c>
    </row>
    <row r="129" spans="11:38">
      <c r="K129">
        <f t="array" ref="K129">IFERROR(CONCATENATE(TEXT(INDEX($K$7:$K$69,SMALL(IF($N$7:$N$69&lt;&gt;"",IF($K$7:$K$69&lt;&gt;"",ROW($K$7:$K$69)-MIN(ROW($K$7:$K$69))+1,""),""),ROW()-ROW(A$72)+1)),"##0"),","),"")</f>
        <v>0</v>
      </c>
      <c r="L129">
        <f t="array" ref="L129">IFERROR(CONCATENATE((INDEX($N$7:$N$69,SMALL(IF($N$7:$N$69&lt;&gt;"",IF($K$7:$K$69&lt;&gt;"",ROW($K$7:$K$69)-MIN(ROW($K$7:$K$69))+1,""),""),ROW()-ROW(A$72)+1))),","),"")</f>
        <v>0</v>
      </c>
      <c r="M129">
        <f t="array" ref="M129">IFERROR(CONCATENATE((INDEX($A$7:$A$69,SMALL(IF($N$7:$N$69&lt;&gt;"",IF($K$7:$K$69&lt;&gt;"",ROW($K$7:$K$69)-MIN(ROW($K$7:$K$69))+1,""),""),ROW()-ROW(A$72)+1))),),"")</f>
        <v>0</v>
      </c>
      <c r="P129">
        <f t="array" ref="P129">IFERROR(CONCATENATE((INDEX($S$7:$S$69,SMALL(IF($S$7:$S$69&lt;&gt;"",IF($P$7:$P$69&lt;&gt;"",ROW($P$7:$P$69)-MIN(ROW($P$7:$P$69))+1,""),""),ROW()-ROW(A$72)+1)))," "),"")</f>
        <v>0</v>
      </c>
      <c r="Q129">
        <f t="array" ref="Q129">IFERROR(CONCATENATE(TEXT(INDEX($P$7:$P$69,SMALL(IF($S$7:$S$69&lt;&gt;"",IF($P$7:$P$69&lt;&gt;"",ROW($P$7:$P$69)-MIN(ROW($P$7:$P$69))+1,""),""),ROW()-ROW(A$72)+1)),"##0")," "),"")</f>
        <v>0</v>
      </c>
      <c r="R129">
        <f t="array" ref="R129">IFERROR(CONCATENATE((INDEX($A$7:$A$69,SMALL(IF($S$7:$S$69&lt;&gt;"",IF($P$7:$P$69&lt;&gt;"",ROW($P$7:$P$69)-MIN(ROW($P$7:$P$69))+1,""),""),ROW()-ROW(A$72)+1))),),"")</f>
        <v>0</v>
      </c>
      <c r="U129">
        <f t="array" ref="U129">IFERROR(CONCATENATE((INDEX($X$7:$X$69,SMALL(IF($X$7:$X$69&lt;&gt;"",IF($U$7:$U$69&lt;&gt;"",ROW($U$7:$U$69)-MIN(ROW($U$7:$U$69))+1,""),""),ROW()-ROW(A$72)+1)))," "),"")</f>
        <v>0</v>
      </c>
      <c r="V129">
        <f t="array" ref="V129">IFERROR(CONCATENATE(TEXT(INDEX($U$7:$U$69,SMALL(IF($X$7:$X$69&lt;&gt;"",IF($U$7:$U$69&lt;&gt;"",ROW($U$7:$U$69)-MIN(ROW($U$7:$U$69))+1,""),""),ROW()-ROW(A$72)+1)),"##0")," "),"")</f>
        <v>0</v>
      </c>
      <c r="W129">
        <f t="array" ref="W129">IFERROR(CONCATENATE((INDEX($A$7:$A$69,SMALL(IF($X$7:$X$69&lt;&gt;"",IF($U$7:$U$69&lt;&gt;"",ROW($U$7:$U$69)-MIN(ROW($U$7:$U$69))+1,""),""),ROW()-ROW(A$72)+1))),),"")</f>
        <v>0</v>
      </c>
      <c r="Z129">
        <f t="array" ref="Z129">IFERROR(CONCATENATE((INDEX($AC$7:$AC$69,SMALL(IF($AC$7:$AC$69&lt;&gt;"",IF($Z$7:$Z$69&lt;&gt;"",ROW($Z$7:$Z$69)-MIN(ROW($Z$7:$Z$69))+1,""),""),ROW()-ROW(A$72)+1))),","),"")</f>
        <v>0</v>
      </c>
      <c r="AA129">
        <f t="array" ref="AA129">IFERROR(CONCATENATE(TEXT(INDEX($Z$7:$Z$69,SMALL(IF($AC$7:$AC$69&lt;&gt;"",IF($Z$7:$Z$69&lt;&gt;"",ROW($Z$7:$Z$69)-MIN(ROW($Z$7:$Z$69))+1,""),""),ROW()-ROW(A$72)+1)),"##0"),","),"")</f>
        <v>0</v>
      </c>
      <c r="AB129">
        <f t="array" ref="AB129">IFERROR(CONCATENATE((INDEX($A$7:$A$69,SMALL(IF($AC$7:$AC$69&lt;&gt;"",IF($Z$7:$Z$69&lt;&gt;"",ROW($Z$7:$Z$69)-MIN(ROW($Z$7:$Z$69))+1,""),""),ROW()-ROW(A$72)+1))),),"")</f>
        <v>0</v>
      </c>
      <c r="AE129">
        <f t="array" ref="AE129">IFERROR(CONCATENATE((INDEX($AH$7:$AH$69,SMALL(IF($AH$7:$AH$69&lt;&gt;"",IF($AE$7:$AE$69&lt;&gt;"",ROW($AE$7:$AE$69)-MIN(ROW($AE$7:$AE$69))+1,""),""),ROW()-ROW(A$72)+1)))," "),"")</f>
        <v>0</v>
      </c>
      <c r="AF129">
        <f t="array" ref="AF129">IFERROR(CONCATENATE(TEXT(INDEX($AE$7:$AE$69,SMALL(IF($AH$7:$AH$69&lt;&gt;"",IF($AE$7:$AE$69&lt;&gt;"",ROW($AE$7:$AE$69)-MIN(ROW($AE$7:$AE$69))+1,""),""),ROW()-ROW(A$72)+1)),"##0")," "),"")</f>
        <v>0</v>
      </c>
      <c r="AG129">
        <f t="array" ref="AG129">IFERROR(CONCATENATE((INDEX($A$7:$A$69,SMALL(IF($AH$7:$AH$69&lt;&gt;"",IF($AE$7:$AE$69&lt;&gt;"",ROW($AE$7:$AE$69)-MIN(ROW($AE$7:$AE$69))+1,""),""),ROW()-ROW(A$72)+1))),),"")</f>
        <v>0</v>
      </c>
      <c r="AJ129">
        <f t="array" ref="AJ129">IFERROR(CONCATENATE((INDEX($AM$7:$AM$69,SMALL(IF($AM$7:$AM$69&lt;&gt;"",IF($AJ$7:$AJ$69&lt;&gt;"",ROW($AJ$7:$AJ$69)-MIN(ROW($AJ$7:$AJ$69))+1,""),""),ROW()-ROW(A$72)+1)))," "),"")</f>
        <v>0</v>
      </c>
      <c r="AK129">
        <f t="array" ref="AK129">IFERROR(CONCATENATE(TEXT(INDEX($AJ$7:$AJ$69,SMALL(IF($AM$7:$AM$69&lt;&gt;"",IF($AJ$7:$AJ$69&lt;&gt;"",ROW($AJ$7:$AJ$69)-MIN(ROW($AJ$7:$AJ$69))+1,""),""),ROW()-ROW(A$72)+1)),"##0")," "),"")</f>
        <v>0</v>
      </c>
      <c r="AL129">
        <f t="array" ref="AL129">IFERROR(CONCATENATE((INDEX($A$7:$A$69,SMALL(IF($AM$7:$AM$69&lt;&gt;"",IF($AJ$7:$AJ$69&lt;&gt;"",ROW($AJ$7:$AJ$69)-MIN(ROW($AJ$7:$AJ$69))+1,""),""),ROW()-ROW(A$72)+1))),),"")</f>
        <v>0</v>
      </c>
    </row>
    <row r="130" spans="11:38">
      <c r="K130">
        <f t="array" ref="K130">IFERROR(CONCATENATE(TEXT(INDEX($K$7:$K$69,SMALL(IF($N$7:$N$69&lt;&gt;"",IF($K$7:$K$69&lt;&gt;"",ROW($K$7:$K$69)-MIN(ROW($K$7:$K$69))+1,""),""),ROW()-ROW(A$72)+1)),"##0"),","),"")</f>
        <v>0</v>
      </c>
      <c r="L130">
        <f t="array" ref="L130">IFERROR(CONCATENATE((INDEX($N$7:$N$69,SMALL(IF($N$7:$N$69&lt;&gt;"",IF($K$7:$K$69&lt;&gt;"",ROW($K$7:$K$69)-MIN(ROW($K$7:$K$69))+1,""),""),ROW()-ROW(A$72)+1))),","),"")</f>
        <v>0</v>
      </c>
      <c r="M130">
        <f t="array" ref="M130">IFERROR(CONCATENATE((INDEX($A$7:$A$69,SMALL(IF($N$7:$N$69&lt;&gt;"",IF($K$7:$K$69&lt;&gt;"",ROW($K$7:$K$69)-MIN(ROW($K$7:$K$69))+1,""),""),ROW()-ROW(A$72)+1))),),"")</f>
        <v>0</v>
      </c>
      <c r="P130">
        <f t="array" ref="P130">IFERROR(CONCATENATE((INDEX($S$7:$S$69,SMALL(IF($S$7:$S$69&lt;&gt;"",IF($P$7:$P$69&lt;&gt;"",ROW($P$7:$P$69)-MIN(ROW($P$7:$P$69))+1,""),""),ROW()-ROW(A$72)+1)))," "),"")</f>
        <v>0</v>
      </c>
      <c r="Q130">
        <f t="array" ref="Q130">IFERROR(CONCATENATE(TEXT(INDEX($P$7:$P$69,SMALL(IF($S$7:$S$69&lt;&gt;"",IF($P$7:$P$69&lt;&gt;"",ROW($P$7:$P$69)-MIN(ROW($P$7:$P$69))+1,""),""),ROW()-ROW(A$72)+1)),"##0")," "),"")</f>
        <v>0</v>
      </c>
      <c r="R130">
        <f t="array" ref="R130">IFERROR(CONCATENATE((INDEX($A$7:$A$69,SMALL(IF($S$7:$S$69&lt;&gt;"",IF($P$7:$P$69&lt;&gt;"",ROW($P$7:$P$69)-MIN(ROW($P$7:$P$69))+1,""),""),ROW()-ROW(A$72)+1))),),"")</f>
        <v>0</v>
      </c>
      <c r="U130">
        <f t="array" ref="U130">IFERROR(CONCATENATE((INDEX($X$7:$X$69,SMALL(IF($X$7:$X$69&lt;&gt;"",IF($U$7:$U$69&lt;&gt;"",ROW($U$7:$U$69)-MIN(ROW($U$7:$U$69))+1,""),""),ROW()-ROW(A$72)+1)))," "),"")</f>
        <v>0</v>
      </c>
      <c r="V130">
        <f t="array" ref="V130">IFERROR(CONCATENATE(TEXT(INDEX($U$7:$U$69,SMALL(IF($X$7:$X$69&lt;&gt;"",IF($U$7:$U$69&lt;&gt;"",ROW($U$7:$U$69)-MIN(ROW($U$7:$U$69))+1,""),""),ROW()-ROW(A$72)+1)),"##0")," "),"")</f>
        <v>0</v>
      </c>
      <c r="W130">
        <f t="array" ref="W130">IFERROR(CONCATENATE((INDEX($A$7:$A$69,SMALL(IF($X$7:$X$69&lt;&gt;"",IF($U$7:$U$69&lt;&gt;"",ROW($U$7:$U$69)-MIN(ROW($U$7:$U$69))+1,""),""),ROW()-ROW(A$72)+1))),),"")</f>
        <v>0</v>
      </c>
      <c r="Z130">
        <f t="array" ref="Z130">IFERROR(CONCATENATE((INDEX($AC$7:$AC$69,SMALL(IF($AC$7:$AC$69&lt;&gt;"",IF($Z$7:$Z$69&lt;&gt;"",ROW($Z$7:$Z$69)-MIN(ROW($Z$7:$Z$69))+1,""),""),ROW()-ROW(A$72)+1))),","),"")</f>
        <v>0</v>
      </c>
      <c r="AA130">
        <f t="array" ref="AA130">IFERROR(CONCATENATE(TEXT(INDEX($Z$7:$Z$69,SMALL(IF($AC$7:$AC$69&lt;&gt;"",IF($Z$7:$Z$69&lt;&gt;"",ROW($Z$7:$Z$69)-MIN(ROW($Z$7:$Z$69))+1,""),""),ROW()-ROW(A$72)+1)),"##0"),","),"")</f>
        <v>0</v>
      </c>
      <c r="AB130">
        <f t="array" ref="AB130">IFERROR(CONCATENATE((INDEX($A$7:$A$69,SMALL(IF($AC$7:$AC$69&lt;&gt;"",IF($Z$7:$Z$69&lt;&gt;"",ROW($Z$7:$Z$69)-MIN(ROW($Z$7:$Z$69))+1,""),""),ROW()-ROW(A$72)+1))),),"")</f>
        <v>0</v>
      </c>
      <c r="AE130">
        <f t="array" ref="AE130">IFERROR(CONCATENATE((INDEX($AH$7:$AH$69,SMALL(IF($AH$7:$AH$69&lt;&gt;"",IF($AE$7:$AE$69&lt;&gt;"",ROW($AE$7:$AE$69)-MIN(ROW($AE$7:$AE$69))+1,""),""),ROW()-ROW(A$72)+1)))," "),"")</f>
        <v>0</v>
      </c>
      <c r="AF130">
        <f t="array" ref="AF130">IFERROR(CONCATENATE(TEXT(INDEX($AE$7:$AE$69,SMALL(IF($AH$7:$AH$69&lt;&gt;"",IF($AE$7:$AE$69&lt;&gt;"",ROW($AE$7:$AE$69)-MIN(ROW($AE$7:$AE$69))+1,""),""),ROW()-ROW(A$72)+1)),"##0")," "),"")</f>
        <v>0</v>
      </c>
      <c r="AG130">
        <f t="array" ref="AG130">IFERROR(CONCATENATE((INDEX($A$7:$A$69,SMALL(IF($AH$7:$AH$69&lt;&gt;"",IF($AE$7:$AE$69&lt;&gt;"",ROW($AE$7:$AE$69)-MIN(ROW($AE$7:$AE$69))+1,""),""),ROW()-ROW(A$72)+1))),),"")</f>
        <v>0</v>
      </c>
      <c r="AJ130">
        <f t="array" ref="AJ130">IFERROR(CONCATENATE((INDEX($AM$7:$AM$69,SMALL(IF($AM$7:$AM$69&lt;&gt;"",IF($AJ$7:$AJ$69&lt;&gt;"",ROW($AJ$7:$AJ$69)-MIN(ROW($AJ$7:$AJ$69))+1,""),""),ROW()-ROW(A$72)+1)))," "),"")</f>
        <v>0</v>
      </c>
      <c r="AK130">
        <f t="array" ref="AK130">IFERROR(CONCATENATE(TEXT(INDEX($AJ$7:$AJ$69,SMALL(IF($AM$7:$AM$69&lt;&gt;"",IF($AJ$7:$AJ$69&lt;&gt;"",ROW($AJ$7:$AJ$69)-MIN(ROW($AJ$7:$AJ$69))+1,""),""),ROW()-ROW(A$72)+1)),"##0")," "),"")</f>
        <v>0</v>
      </c>
      <c r="AL130">
        <f t="array" ref="AL130">IFERROR(CONCATENATE((INDEX($A$7:$A$69,SMALL(IF($AM$7:$AM$69&lt;&gt;"",IF($AJ$7:$AJ$69&lt;&gt;"",ROW($AJ$7:$AJ$69)-MIN(ROW($AJ$7:$AJ$69))+1,""),""),ROW()-ROW(A$72)+1))),),"")</f>
        <v>0</v>
      </c>
    </row>
    <row r="131" spans="11:38">
      <c r="K131">
        <f t="array" ref="K131">IFERROR(CONCATENATE(TEXT(INDEX($K$7:$K$69,SMALL(IF($N$7:$N$69&lt;&gt;"",IF($K$7:$K$69&lt;&gt;"",ROW($K$7:$K$69)-MIN(ROW($K$7:$K$69))+1,""),""),ROW()-ROW(A$72)+1)),"##0"),","),"")</f>
        <v>0</v>
      </c>
      <c r="L131">
        <f t="array" ref="L131">IFERROR(CONCATENATE((INDEX($N$7:$N$69,SMALL(IF($N$7:$N$69&lt;&gt;"",IF($K$7:$K$69&lt;&gt;"",ROW($K$7:$K$69)-MIN(ROW($K$7:$K$69))+1,""),""),ROW()-ROW(A$72)+1))),","),"")</f>
        <v>0</v>
      </c>
      <c r="M131">
        <f t="array" ref="M131">IFERROR(CONCATENATE((INDEX($A$7:$A$69,SMALL(IF($N$7:$N$69&lt;&gt;"",IF($K$7:$K$69&lt;&gt;"",ROW($K$7:$K$69)-MIN(ROW($K$7:$K$69))+1,""),""),ROW()-ROW(A$72)+1))),),"")</f>
        <v>0</v>
      </c>
      <c r="P131">
        <f t="array" ref="P131">IFERROR(CONCATENATE((INDEX($S$7:$S$69,SMALL(IF($S$7:$S$69&lt;&gt;"",IF($P$7:$P$69&lt;&gt;"",ROW($P$7:$P$69)-MIN(ROW($P$7:$P$69))+1,""),""),ROW()-ROW(A$72)+1)))," "),"")</f>
        <v>0</v>
      </c>
      <c r="Q131">
        <f t="array" ref="Q131">IFERROR(CONCATENATE(TEXT(INDEX($P$7:$P$69,SMALL(IF($S$7:$S$69&lt;&gt;"",IF($P$7:$P$69&lt;&gt;"",ROW($P$7:$P$69)-MIN(ROW($P$7:$P$69))+1,""),""),ROW()-ROW(A$72)+1)),"##0")," "),"")</f>
        <v>0</v>
      </c>
      <c r="R131">
        <f t="array" ref="R131">IFERROR(CONCATENATE((INDEX($A$7:$A$69,SMALL(IF($S$7:$S$69&lt;&gt;"",IF($P$7:$P$69&lt;&gt;"",ROW($P$7:$P$69)-MIN(ROW($P$7:$P$69))+1,""),""),ROW()-ROW(A$72)+1))),),"")</f>
        <v>0</v>
      </c>
      <c r="U131">
        <f t="array" ref="U131">IFERROR(CONCATENATE((INDEX($X$7:$X$69,SMALL(IF($X$7:$X$69&lt;&gt;"",IF($U$7:$U$69&lt;&gt;"",ROW($U$7:$U$69)-MIN(ROW($U$7:$U$69))+1,""),""),ROW()-ROW(A$72)+1)))," "),"")</f>
        <v>0</v>
      </c>
      <c r="V131">
        <f t="array" ref="V131">IFERROR(CONCATENATE(TEXT(INDEX($U$7:$U$69,SMALL(IF($X$7:$X$69&lt;&gt;"",IF($U$7:$U$69&lt;&gt;"",ROW($U$7:$U$69)-MIN(ROW($U$7:$U$69))+1,""),""),ROW()-ROW(A$72)+1)),"##0")," "),"")</f>
        <v>0</v>
      </c>
      <c r="W131">
        <f t="array" ref="W131">IFERROR(CONCATENATE((INDEX($A$7:$A$69,SMALL(IF($X$7:$X$69&lt;&gt;"",IF($U$7:$U$69&lt;&gt;"",ROW($U$7:$U$69)-MIN(ROW($U$7:$U$69))+1,""),""),ROW()-ROW(A$72)+1))),),"")</f>
        <v>0</v>
      </c>
      <c r="Z131">
        <f t="array" ref="Z131">IFERROR(CONCATENATE((INDEX($AC$7:$AC$69,SMALL(IF($AC$7:$AC$69&lt;&gt;"",IF($Z$7:$Z$69&lt;&gt;"",ROW($Z$7:$Z$69)-MIN(ROW($Z$7:$Z$69))+1,""),""),ROW()-ROW(A$72)+1))),","),"")</f>
        <v>0</v>
      </c>
      <c r="AA131">
        <f t="array" ref="AA131">IFERROR(CONCATENATE(TEXT(INDEX($Z$7:$Z$69,SMALL(IF($AC$7:$AC$69&lt;&gt;"",IF($Z$7:$Z$69&lt;&gt;"",ROW($Z$7:$Z$69)-MIN(ROW($Z$7:$Z$69))+1,""),""),ROW()-ROW(A$72)+1)),"##0"),","),"")</f>
        <v>0</v>
      </c>
      <c r="AB131">
        <f t="array" ref="AB131">IFERROR(CONCATENATE((INDEX($A$7:$A$69,SMALL(IF($AC$7:$AC$69&lt;&gt;"",IF($Z$7:$Z$69&lt;&gt;"",ROW($Z$7:$Z$69)-MIN(ROW($Z$7:$Z$69))+1,""),""),ROW()-ROW(A$72)+1))),),"")</f>
        <v>0</v>
      </c>
      <c r="AE131">
        <f t="array" ref="AE131">IFERROR(CONCATENATE((INDEX($AH$7:$AH$69,SMALL(IF($AH$7:$AH$69&lt;&gt;"",IF($AE$7:$AE$69&lt;&gt;"",ROW($AE$7:$AE$69)-MIN(ROW($AE$7:$AE$69))+1,""),""),ROW()-ROW(A$72)+1)))," "),"")</f>
        <v>0</v>
      </c>
      <c r="AF131">
        <f t="array" ref="AF131">IFERROR(CONCATENATE(TEXT(INDEX($AE$7:$AE$69,SMALL(IF($AH$7:$AH$69&lt;&gt;"",IF($AE$7:$AE$69&lt;&gt;"",ROW($AE$7:$AE$69)-MIN(ROW($AE$7:$AE$69))+1,""),""),ROW()-ROW(A$72)+1)),"##0")," "),"")</f>
        <v>0</v>
      </c>
      <c r="AG131">
        <f t="array" ref="AG131">IFERROR(CONCATENATE((INDEX($A$7:$A$69,SMALL(IF($AH$7:$AH$69&lt;&gt;"",IF($AE$7:$AE$69&lt;&gt;"",ROW($AE$7:$AE$69)-MIN(ROW($AE$7:$AE$69))+1,""),""),ROW()-ROW(A$72)+1))),),"")</f>
        <v>0</v>
      </c>
      <c r="AJ131">
        <f t="array" ref="AJ131">IFERROR(CONCATENATE((INDEX($AM$7:$AM$69,SMALL(IF($AM$7:$AM$69&lt;&gt;"",IF($AJ$7:$AJ$69&lt;&gt;"",ROW($AJ$7:$AJ$69)-MIN(ROW($AJ$7:$AJ$69))+1,""),""),ROW()-ROW(A$72)+1)))," "),"")</f>
        <v>0</v>
      </c>
      <c r="AK131">
        <f t="array" ref="AK131">IFERROR(CONCATENATE(TEXT(INDEX($AJ$7:$AJ$69,SMALL(IF($AM$7:$AM$69&lt;&gt;"",IF($AJ$7:$AJ$69&lt;&gt;"",ROW($AJ$7:$AJ$69)-MIN(ROW($AJ$7:$AJ$69))+1,""),""),ROW()-ROW(A$72)+1)),"##0")," "),"")</f>
        <v>0</v>
      </c>
      <c r="AL131">
        <f t="array" ref="AL131">IFERROR(CONCATENATE((INDEX($A$7:$A$69,SMALL(IF($AM$7:$AM$69&lt;&gt;"",IF($AJ$7:$AJ$69&lt;&gt;"",ROW($AJ$7:$AJ$69)-MIN(ROW($AJ$7:$AJ$69))+1,""),""),ROW()-ROW(A$72)+1))),),"")</f>
        <v>0</v>
      </c>
    </row>
    <row r="132" spans="11:38">
      <c r="K132">
        <f t="array" ref="K132">IFERROR(CONCATENATE(TEXT(INDEX($K$7:$K$69,SMALL(IF($N$7:$N$69&lt;&gt;"",IF($K$7:$K$69&lt;&gt;"",ROW($K$7:$K$69)-MIN(ROW($K$7:$K$69))+1,""),""),ROW()-ROW(A$72)+1)),"##0"),","),"")</f>
        <v>0</v>
      </c>
      <c r="L132">
        <f t="array" ref="L132">IFERROR(CONCATENATE((INDEX($N$7:$N$69,SMALL(IF($N$7:$N$69&lt;&gt;"",IF($K$7:$K$69&lt;&gt;"",ROW($K$7:$K$69)-MIN(ROW($K$7:$K$69))+1,""),""),ROW()-ROW(A$72)+1))),","),"")</f>
        <v>0</v>
      </c>
      <c r="M132">
        <f t="array" ref="M132">IFERROR(CONCATENATE((INDEX($A$7:$A$69,SMALL(IF($N$7:$N$69&lt;&gt;"",IF($K$7:$K$69&lt;&gt;"",ROW($K$7:$K$69)-MIN(ROW($K$7:$K$69))+1,""),""),ROW()-ROW(A$72)+1))),),"")</f>
        <v>0</v>
      </c>
      <c r="P132">
        <f t="array" ref="P132">IFERROR(CONCATENATE((INDEX($S$7:$S$69,SMALL(IF($S$7:$S$69&lt;&gt;"",IF($P$7:$P$69&lt;&gt;"",ROW($P$7:$P$69)-MIN(ROW($P$7:$P$69))+1,""),""),ROW()-ROW(A$72)+1)))," "),"")</f>
        <v>0</v>
      </c>
      <c r="Q132">
        <f t="array" ref="Q132">IFERROR(CONCATENATE(TEXT(INDEX($P$7:$P$69,SMALL(IF($S$7:$S$69&lt;&gt;"",IF($P$7:$P$69&lt;&gt;"",ROW($P$7:$P$69)-MIN(ROW($P$7:$P$69))+1,""),""),ROW()-ROW(A$72)+1)),"##0")," "),"")</f>
        <v>0</v>
      </c>
      <c r="R132">
        <f t="array" ref="R132">IFERROR(CONCATENATE((INDEX($A$7:$A$69,SMALL(IF($S$7:$S$69&lt;&gt;"",IF($P$7:$P$69&lt;&gt;"",ROW($P$7:$P$69)-MIN(ROW($P$7:$P$69))+1,""),""),ROW()-ROW(A$72)+1))),),"")</f>
        <v>0</v>
      </c>
      <c r="U132">
        <f t="array" ref="U132">IFERROR(CONCATENATE((INDEX($X$7:$X$69,SMALL(IF($X$7:$X$69&lt;&gt;"",IF($U$7:$U$69&lt;&gt;"",ROW($U$7:$U$69)-MIN(ROW($U$7:$U$69))+1,""),""),ROW()-ROW(A$72)+1)))," "),"")</f>
        <v>0</v>
      </c>
      <c r="V132">
        <f t="array" ref="V132">IFERROR(CONCATENATE(TEXT(INDEX($U$7:$U$69,SMALL(IF($X$7:$X$69&lt;&gt;"",IF($U$7:$U$69&lt;&gt;"",ROW($U$7:$U$69)-MIN(ROW($U$7:$U$69))+1,""),""),ROW()-ROW(A$72)+1)),"##0")," "),"")</f>
        <v>0</v>
      </c>
      <c r="W132">
        <f t="array" ref="W132">IFERROR(CONCATENATE((INDEX($A$7:$A$69,SMALL(IF($X$7:$X$69&lt;&gt;"",IF($U$7:$U$69&lt;&gt;"",ROW($U$7:$U$69)-MIN(ROW($U$7:$U$69))+1,""),""),ROW()-ROW(A$72)+1))),),"")</f>
        <v>0</v>
      </c>
      <c r="Z132">
        <f t="array" ref="Z132">IFERROR(CONCATENATE((INDEX($AC$7:$AC$69,SMALL(IF($AC$7:$AC$69&lt;&gt;"",IF($Z$7:$Z$69&lt;&gt;"",ROW($Z$7:$Z$69)-MIN(ROW($Z$7:$Z$69))+1,""),""),ROW()-ROW(A$72)+1))),","),"")</f>
        <v>0</v>
      </c>
      <c r="AA132">
        <f t="array" ref="AA132">IFERROR(CONCATENATE(TEXT(INDEX($Z$7:$Z$69,SMALL(IF($AC$7:$AC$69&lt;&gt;"",IF($Z$7:$Z$69&lt;&gt;"",ROW($Z$7:$Z$69)-MIN(ROW($Z$7:$Z$69))+1,""),""),ROW()-ROW(A$72)+1)),"##0"),","),"")</f>
        <v>0</v>
      </c>
      <c r="AB132">
        <f t="array" ref="AB132">IFERROR(CONCATENATE((INDEX($A$7:$A$69,SMALL(IF($AC$7:$AC$69&lt;&gt;"",IF($Z$7:$Z$69&lt;&gt;"",ROW($Z$7:$Z$69)-MIN(ROW($Z$7:$Z$69))+1,""),""),ROW()-ROW(A$72)+1))),),"")</f>
        <v>0</v>
      </c>
      <c r="AE132">
        <f t="array" ref="AE132">IFERROR(CONCATENATE((INDEX($AH$7:$AH$69,SMALL(IF($AH$7:$AH$69&lt;&gt;"",IF($AE$7:$AE$69&lt;&gt;"",ROW($AE$7:$AE$69)-MIN(ROW($AE$7:$AE$69))+1,""),""),ROW()-ROW(A$72)+1)))," "),"")</f>
        <v>0</v>
      </c>
      <c r="AF132">
        <f t="array" ref="AF132">IFERROR(CONCATENATE(TEXT(INDEX($AE$7:$AE$69,SMALL(IF($AH$7:$AH$69&lt;&gt;"",IF($AE$7:$AE$69&lt;&gt;"",ROW($AE$7:$AE$69)-MIN(ROW($AE$7:$AE$69))+1,""),""),ROW()-ROW(A$72)+1)),"##0")," "),"")</f>
        <v>0</v>
      </c>
      <c r="AG132">
        <f t="array" ref="AG132">IFERROR(CONCATENATE((INDEX($A$7:$A$69,SMALL(IF($AH$7:$AH$69&lt;&gt;"",IF($AE$7:$AE$69&lt;&gt;"",ROW($AE$7:$AE$69)-MIN(ROW($AE$7:$AE$69))+1,""),""),ROW()-ROW(A$72)+1))),),"")</f>
        <v>0</v>
      </c>
      <c r="AJ132">
        <f t="array" ref="AJ132">IFERROR(CONCATENATE((INDEX($AM$7:$AM$69,SMALL(IF($AM$7:$AM$69&lt;&gt;"",IF($AJ$7:$AJ$69&lt;&gt;"",ROW($AJ$7:$AJ$69)-MIN(ROW($AJ$7:$AJ$69))+1,""),""),ROW()-ROW(A$72)+1)))," "),"")</f>
        <v>0</v>
      </c>
      <c r="AK132">
        <f t="array" ref="AK132">IFERROR(CONCATENATE(TEXT(INDEX($AJ$7:$AJ$69,SMALL(IF($AM$7:$AM$69&lt;&gt;"",IF($AJ$7:$AJ$69&lt;&gt;"",ROW($AJ$7:$AJ$69)-MIN(ROW($AJ$7:$AJ$69))+1,""),""),ROW()-ROW(A$72)+1)),"##0")," "),"")</f>
        <v>0</v>
      </c>
      <c r="AL132">
        <f t="array" ref="AL132">IFERROR(CONCATENATE((INDEX($A$7:$A$69,SMALL(IF($AM$7:$AM$69&lt;&gt;"",IF($AJ$7:$AJ$69&lt;&gt;"",ROW($AJ$7:$AJ$69)-MIN(ROW($AJ$7:$AJ$69))+1,""),""),ROW()-ROW(A$72)+1))),),"")</f>
        <v>0</v>
      </c>
    </row>
    <row r="133" spans="11:38">
      <c r="K133">
        <f t="array" ref="K133">IFERROR(CONCATENATE(TEXT(INDEX($K$7:$K$69,SMALL(IF($N$7:$N$69&lt;&gt;"",IF($K$7:$K$69&lt;&gt;"",ROW($K$7:$K$69)-MIN(ROW($K$7:$K$69))+1,""),""),ROW()-ROW(A$72)+1)),"##0"),","),"")</f>
        <v>0</v>
      </c>
      <c r="L133">
        <f t="array" ref="L133">IFERROR(CONCATENATE((INDEX($N$7:$N$69,SMALL(IF($N$7:$N$69&lt;&gt;"",IF($K$7:$K$69&lt;&gt;"",ROW($K$7:$K$69)-MIN(ROW($K$7:$K$69))+1,""),""),ROW()-ROW(A$72)+1))),","),"")</f>
        <v>0</v>
      </c>
      <c r="M133">
        <f t="array" ref="M133">IFERROR(CONCATENATE((INDEX($A$7:$A$69,SMALL(IF($N$7:$N$69&lt;&gt;"",IF($K$7:$K$69&lt;&gt;"",ROW($K$7:$K$69)-MIN(ROW($K$7:$K$69))+1,""),""),ROW()-ROW(A$72)+1))),),"")</f>
        <v>0</v>
      </c>
      <c r="P133">
        <f t="array" ref="P133">IFERROR(CONCATENATE((INDEX($S$7:$S$69,SMALL(IF($S$7:$S$69&lt;&gt;"",IF($P$7:$P$69&lt;&gt;"",ROW($P$7:$P$69)-MIN(ROW($P$7:$P$69))+1,""),""),ROW()-ROW(A$72)+1)))," "),"")</f>
        <v>0</v>
      </c>
      <c r="Q133">
        <f t="array" ref="Q133">IFERROR(CONCATENATE(TEXT(INDEX($P$7:$P$69,SMALL(IF($S$7:$S$69&lt;&gt;"",IF($P$7:$P$69&lt;&gt;"",ROW($P$7:$P$69)-MIN(ROW($P$7:$P$69))+1,""),""),ROW()-ROW(A$72)+1)),"##0")," "),"")</f>
        <v>0</v>
      </c>
      <c r="R133">
        <f t="array" ref="R133">IFERROR(CONCATENATE((INDEX($A$7:$A$69,SMALL(IF($S$7:$S$69&lt;&gt;"",IF($P$7:$P$69&lt;&gt;"",ROW($P$7:$P$69)-MIN(ROW($P$7:$P$69))+1,""),""),ROW()-ROW(A$72)+1))),),"")</f>
        <v>0</v>
      </c>
      <c r="U133">
        <f t="array" ref="U133">IFERROR(CONCATENATE((INDEX($X$7:$X$69,SMALL(IF($X$7:$X$69&lt;&gt;"",IF($U$7:$U$69&lt;&gt;"",ROW($U$7:$U$69)-MIN(ROW($U$7:$U$69))+1,""),""),ROW()-ROW(A$72)+1)))," "),"")</f>
        <v>0</v>
      </c>
      <c r="V133">
        <f t="array" ref="V133">IFERROR(CONCATENATE(TEXT(INDEX($U$7:$U$69,SMALL(IF($X$7:$X$69&lt;&gt;"",IF($U$7:$U$69&lt;&gt;"",ROW($U$7:$U$69)-MIN(ROW($U$7:$U$69))+1,""),""),ROW()-ROW(A$72)+1)),"##0")," "),"")</f>
        <v>0</v>
      </c>
      <c r="W133">
        <f t="array" ref="W133">IFERROR(CONCATENATE((INDEX($A$7:$A$69,SMALL(IF($X$7:$X$69&lt;&gt;"",IF($U$7:$U$69&lt;&gt;"",ROW($U$7:$U$69)-MIN(ROW($U$7:$U$69))+1,""),""),ROW()-ROW(A$72)+1))),),"")</f>
        <v>0</v>
      </c>
      <c r="Z133">
        <f t="array" ref="Z133">IFERROR(CONCATENATE((INDEX($AC$7:$AC$69,SMALL(IF($AC$7:$AC$69&lt;&gt;"",IF($Z$7:$Z$69&lt;&gt;"",ROW($Z$7:$Z$69)-MIN(ROW($Z$7:$Z$69))+1,""),""),ROW()-ROW(A$72)+1))),","),"")</f>
        <v>0</v>
      </c>
      <c r="AA133">
        <f t="array" ref="AA133">IFERROR(CONCATENATE(TEXT(INDEX($Z$7:$Z$69,SMALL(IF($AC$7:$AC$69&lt;&gt;"",IF($Z$7:$Z$69&lt;&gt;"",ROW($Z$7:$Z$69)-MIN(ROW($Z$7:$Z$69))+1,""),""),ROW()-ROW(A$72)+1)),"##0"),","),"")</f>
        <v>0</v>
      </c>
      <c r="AB133">
        <f t="array" ref="AB133">IFERROR(CONCATENATE((INDEX($A$7:$A$69,SMALL(IF($AC$7:$AC$69&lt;&gt;"",IF($Z$7:$Z$69&lt;&gt;"",ROW($Z$7:$Z$69)-MIN(ROW($Z$7:$Z$69))+1,""),""),ROW()-ROW(A$72)+1))),),"")</f>
        <v>0</v>
      </c>
      <c r="AE133">
        <f t="array" ref="AE133">IFERROR(CONCATENATE((INDEX($AH$7:$AH$69,SMALL(IF($AH$7:$AH$69&lt;&gt;"",IF($AE$7:$AE$69&lt;&gt;"",ROW($AE$7:$AE$69)-MIN(ROW($AE$7:$AE$69))+1,""),""),ROW()-ROW(A$72)+1)))," "),"")</f>
        <v>0</v>
      </c>
      <c r="AF133">
        <f t="array" ref="AF133">IFERROR(CONCATENATE(TEXT(INDEX($AE$7:$AE$69,SMALL(IF($AH$7:$AH$69&lt;&gt;"",IF($AE$7:$AE$69&lt;&gt;"",ROW($AE$7:$AE$69)-MIN(ROW($AE$7:$AE$69))+1,""),""),ROW()-ROW(A$72)+1)),"##0")," "),"")</f>
        <v>0</v>
      </c>
      <c r="AG133">
        <f t="array" ref="AG133">IFERROR(CONCATENATE((INDEX($A$7:$A$69,SMALL(IF($AH$7:$AH$69&lt;&gt;"",IF($AE$7:$AE$69&lt;&gt;"",ROW($AE$7:$AE$69)-MIN(ROW($AE$7:$AE$69))+1,""),""),ROW()-ROW(A$72)+1))),),"")</f>
        <v>0</v>
      </c>
      <c r="AJ133">
        <f t="array" ref="AJ133">IFERROR(CONCATENATE((INDEX($AM$7:$AM$69,SMALL(IF($AM$7:$AM$69&lt;&gt;"",IF($AJ$7:$AJ$69&lt;&gt;"",ROW($AJ$7:$AJ$69)-MIN(ROW($AJ$7:$AJ$69))+1,""),""),ROW()-ROW(A$72)+1)))," "),"")</f>
        <v>0</v>
      </c>
      <c r="AK133">
        <f t="array" ref="AK133">IFERROR(CONCATENATE(TEXT(INDEX($AJ$7:$AJ$69,SMALL(IF($AM$7:$AM$69&lt;&gt;"",IF($AJ$7:$AJ$69&lt;&gt;"",ROW($AJ$7:$AJ$69)-MIN(ROW($AJ$7:$AJ$69))+1,""),""),ROW()-ROW(A$72)+1)),"##0")," "),"")</f>
        <v>0</v>
      </c>
      <c r="AL133">
        <f t="array" ref="AL133">IFERROR(CONCATENATE((INDEX($A$7:$A$69,SMALL(IF($AM$7:$AM$69&lt;&gt;"",IF($AJ$7:$AJ$69&lt;&gt;"",ROW($AJ$7:$AJ$69)-MIN(ROW($AJ$7:$AJ$69))+1,""),""),ROW()-ROW(A$72)+1))),),"")</f>
        <v>0</v>
      </c>
    </row>
    <row r="134" spans="11:38">
      <c r="K134">
        <f t="array" ref="K134">IFERROR(CONCATENATE(TEXT(INDEX($K$7:$K$69,SMALL(IF($N$7:$N$69&lt;&gt;"",IF($K$7:$K$69&lt;&gt;"",ROW($K$7:$K$69)-MIN(ROW($K$7:$K$69))+1,""),""),ROW()-ROW(A$72)+1)),"##0"),","),"")</f>
        <v>0</v>
      </c>
      <c r="L134">
        <f t="array" ref="L134">IFERROR(CONCATENATE((INDEX($N$7:$N$69,SMALL(IF($N$7:$N$69&lt;&gt;"",IF($K$7:$K$69&lt;&gt;"",ROW($K$7:$K$69)-MIN(ROW($K$7:$K$69))+1,""),""),ROW()-ROW(A$72)+1))),","),"")</f>
        <v>0</v>
      </c>
      <c r="M134">
        <f t="array" ref="M134">IFERROR(CONCATENATE((INDEX($A$7:$A$69,SMALL(IF($N$7:$N$69&lt;&gt;"",IF($K$7:$K$69&lt;&gt;"",ROW($K$7:$K$69)-MIN(ROW($K$7:$K$69))+1,""),""),ROW()-ROW(A$72)+1))),),"")</f>
        <v>0</v>
      </c>
      <c r="P134">
        <f t="array" ref="P134">IFERROR(CONCATENATE((INDEX($S$7:$S$69,SMALL(IF($S$7:$S$69&lt;&gt;"",IF($P$7:$P$69&lt;&gt;"",ROW($P$7:$P$69)-MIN(ROW($P$7:$P$69))+1,""),""),ROW()-ROW(A$72)+1)))," "),"")</f>
        <v>0</v>
      </c>
      <c r="Q134">
        <f t="array" ref="Q134">IFERROR(CONCATENATE(TEXT(INDEX($P$7:$P$69,SMALL(IF($S$7:$S$69&lt;&gt;"",IF($P$7:$P$69&lt;&gt;"",ROW($P$7:$P$69)-MIN(ROW($P$7:$P$69))+1,""),""),ROW()-ROW(A$72)+1)),"##0")," "),"")</f>
        <v>0</v>
      </c>
      <c r="R134">
        <f t="array" ref="R134">IFERROR(CONCATENATE((INDEX($A$7:$A$69,SMALL(IF($S$7:$S$69&lt;&gt;"",IF($P$7:$P$69&lt;&gt;"",ROW($P$7:$P$69)-MIN(ROW($P$7:$P$69))+1,""),""),ROW()-ROW(A$72)+1))),),"")</f>
        <v>0</v>
      </c>
      <c r="U134">
        <f t="array" ref="U134">IFERROR(CONCATENATE((INDEX($X$7:$X$69,SMALL(IF($X$7:$X$69&lt;&gt;"",IF($U$7:$U$69&lt;&gt;"",ROW($U$7:$U$69)-MIN(ROW($U$7:$U$69))+1,""),""),ROW()-ROW(A$72)+1)))," "),"")</f>
        <v>0</v>
      </c>
      <c r="V134">
        <f t="array" ref="V134">IFERROR(CONCATENATE(TEXT(INDEX($U$7:$U$69,SMALL(IF($X$7:$X$69&lt;&gt;"",IF($U$7:$U$69&lt;&gt;"",ROW($U$7:$U$69)-MIN(ROW($U$7:$U$69))+1,""),""),ROW()-ROW(A$72)+1)),"##0")," "),"")</f>
        <v>0</v>
      </c>
      <c r="W134">
        <f t="array" ref="W134">IFERROR(CONCATENATE((INDEX($A$7:$A$69,SMALL(IF($X$7:$X$69&lt;&gt;"",IF($U$7:$U$69&lt;&gt;"",ROW($U$7:$U$69)-MIN(ROW($U$7:$U$69))+1,""),""),ROW()-ROW(A$72)+1))),),"")</f>
        <v>0</v>
      </c>
      <c r="Z134">
        <f t="array" ref="Z134">IFERROR(CONCATENATE((INDEX($AC$7:$AC$69,SMALL(IF($AC$7:$AC$69&lt;&gt;"",IF($Z$7:$Z$69&lt;&gt;"",ROW($Z$7:$Z$69)-MIN(ROW($Z$7:$Z$69))+1,""),""),ROW()-ROW(A$72)+1))),","),"")</f>
        <v>0</v>
      </c>
      <c r="AA134">
        <f t="array" ref="AA134">IFERROR(CONCATENATE(TEXT(INDEX($Z$7:$Z$69,SMALL(IF($AC$7:$AC$69&lt;&gt;"",IF($Z$7:$Z$69&lt;&gt;"",ROW($Z$7:$Z$69)-MIN(ROW($Z$7:$Z$69))+1,""),""),ROW()-ROW(A$72)+1)),"##0"),","),"")</f>
        <v>0</v>
      </c>
      <c r="AB134">
        <f t="array" ref="AB134">IFERROR(CONCATENATE((INDEX($A$7:$A$69,SMALL(IF($AC$7:$AC$69&lt;&gt;"",IF($Z$7:$Z$69&lt;&gt;"",ROW($Z$7:$Z$69)-MIN(ROW($Z$7:$Z$69))+1,""),""),ROW()-ROW(A$72)+1))),),"")</f>
        <v>0</v>
      </c>
      <c r="AE134">
        <f t="array" ref="AE134">IFERROR(CONCATENATE((INDEX($AH$7:$AH$69,SMALL(IF($AH$7:$AH$69&lt;&gt;"",IF($AE$7:$AE$69&lt;&gt;"",ROW($AE$7:$AE$69)-MIN(ROW($AE$7:$AE$69))+1,""),""),ROW()-ROW(A$72)+1)))," "),"")</f>
        <v>0</v>
      </c>
      <c r="AF134">
        <f t="array" ref="AF134">IFERROR(CONCATENATE(TEXT(INDEX($AE$7:$AE$69,SMALL(IF($AH$7:$AH$69&lt;&gt;"",IF($AE$7:$AE$69&lt;&gt;"",ROW($AE$7:$AE$69)-MIN(ROW($AE$7:$AE$69))+1,""),""),ROW()-ROW(A$72)+1)),"##0")," "),"")</f>
        <v>0</v>
      </c>
      <c r="AG134">
        <f t="array" ref="AG134">IFERROR(CONCATENATE((INDEX($A$7:$A$69,SMALL(IF($AH$7:$AH$69&lt;&gt;"",IF($AE$7:$AE$69&lt;&gt;"",ROW($AE$7:$AE$69)-MIN(ROW($AE$7:$AE$69))+1,""),""),ROW()-ROW(A$72)+1))),),"")</f>
        <v>0</v>
      </c>
      <c r="AJ134">
        <f t="array" ref="AJ134">IFERROR(CONCATENATE((INDEX($AM$7:$AM$69,SMALL(IF($AM$7:$AM$69&lt;&gt;"",IF($AJ$7:$AJ$69&lt;&gt;"",ROW($AJ$7:$AJ$69)-MIN(ROW($AJ$7:$AJ$69))+1,""),""),ROW()-ROW(A$72)+1)))," "),"")</f>
        <v>0</v>
      </c>
      <c r="AK134">
        <f t="array" ref="AK134">IFERROR(CONCATENATE(TEXT(INDEX($AJ$7:$AJ$69,SMALL(IF($AM$7:$AM$69&lt;&gt;"",IF($AJ$7:$AJ$69&lt;&gt;"",ROW($AJ$7:$AJ$69)-MIN(ROW($AJ$7:$AJ$69))+1,""),""),ROW()-ROW(A$72)+1)),"##0")," "),"")</f>
        <v>0</v>
      </c>
      <c r="AL134">
        <f t="array" ref="AL134">IFERROR(CONCATENATE((INDEX($A$7:$A$69,SMALL(IF($AM$7:$AM$69&lt;&gt;"",IF($AJ$7:$AJ$69&lt;&gt;"",ROW($AJ$7:$AJ$69)-MIN(ROW($AJ$7:$AJ$69))+1,""),""),ROW()-ROW(A$72)+1))),),"")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0">
    <cfRule type="cellIs" dxfId="3" priority="643" operator="lessThanOrEqual">
      <formula>H10</formula>
    </cfRule>
  </conditionalFormatting>
  <conditionalFormatting sqref="AA11">
    <cfRule type="cellIs" dxfId="3" priority="648" operator="lessThanOrEqual">
      <formula>H11</formula>
    </cfRule>
  </conditionalFormatting>
  <conditionalFormatting sqref="AA12">
    <cfRule type="cellIs" dxfId="3" priority="653" operator="lessThanOrEqual">
      <formula>H12</formula>
    </cfRule>
  </conditionalFormatting>
  <conditionalFormatting sqref="AA15">
    <cfRule type="cellIs" dxfId="3" priority="658" operator="lessThanOrEqual">
      <formula>H15</formula>
    </cfRule>
  </conditionalFormatting>
  <conditionalFormatting sqref="AA18">
    <cfRule type="cellIs" dxfId="3" priority="663" operator="lessThanOrEqual">
      <formula>H18</formula>
    </cfRule>
  </conditionalFormatting>
  <conditionalFormatting sqref="AA21">
    <cfRule type="cellIs" dxfId="3" priority="668" operator="lessThanOrEqual">
      <formula>H21</formula>
    </cfRule>
  </conditionalFormatting>
  <conditionalFormatting sqref="AA22">
    <cfRule type="cellIs" dxfId="3" priority="673" operator="lessThanOrEqual">
      <formula>H22</formula>
    </cfRule>
  </conditionalFormatting>
  <conditionalFormatting sqref="AA23">
    <cfRule type="cellIs" dxfId="3" priority="678" operator="lessThanOrEqual">
      <formula>H23</formula>
    </cfRule>
  </conditionalFormatting>
  <conditionalFormatting sqref="AA24">
    <cfRule type="cellIs" dxfId="3" priority="683" operator="lessThanOrEqual">
      <formula>H24</formula>
    </cfRule>
  </conditionalFormatting>
  <conditionalFormatting sqref="AA27">
    <cfRule type="cellIs" dxfId="3" priority="688" operator="lessThanOrEqual">
      <formula>H27</formula>
    </cfRule>
  </conditionalFormatting>
  <conditionalFormatting sqref="AA31">
    <cfRule type="cellIs" dxfId="3" priority="693" operator="lessThanOrEqual">
      <formula>H31</formula>
    </cfRule>
  </conditionalFormatting>
  <conditionalFormatting sqref="AA33">
    <cfRule type="cellIs" dxfId="3" priority="698" operator="lessThanOrEqual">
      <formula>H33</formula>
    </cfRule>
  </conditionalFormatting>
  <conditionalFormatting sqref="AA34">
    <cfRule type="cellIs" dxfId="3" priority="703" operator="lessThanOrEqual">
      <formula>H34</formula>
    </cfRule>
  </conditionalFormatting>
  <conditionalFormatting sqref="AA35">
    <cfRule type="cellIs" dxfId="3" priority="708" operator="lessThanOrEqual">
      <formula>H35</formula>
    </cfRule>
  </conditionalFormatting>
  <conditionalFormatting sqref="AA36">
    <cfRule type="cellIs" dxfId="3" priority="713" operator="lessThanOrEqual">
      <formula>H36</formula>
    </cfRule>
  </conditionalFormatting>
  <conditionalFormatting sqref="AA37">
    <cfRule type="cellIs" dxfId="3" priority="718" operator="lessThanOrEqual">
      <formula>H37</formula>
    </cfRule>
  </conditionalFormatting>
  <conditionalFormatting sqref="AA38">
    <cfRule type="cellIs" dxfId="3" priority="723" operator="lessThanOrEqual">
      <formula>H38</formula>
    </cfRule>
  </conditionalFormatting>
  <conditionalFormatting sqref="AA39">
    <cfRule type="cellIs" dxfId="3" priority="728" operator="lessThanOrEqual">
      <formula>H39</formula>
    </cfRule>
  </conditionalFormatting>
  <conditionalFormatting sqref="AA40">
    <cfRule type="cellIs" dxfId="3" priority="733" operator="lessThanOrEqual">
      <formula>H40</formula>
    </cfRule>
  </conditionalFormatting>
  <conditionalFormatting sqref="AA41">
    <cfRule type="cellIs" dxfId="3" priority="738" operator="lessThanOrEqual">
      <formula>H41</formula>
    </cfRule>
  </conditionalFormatting>
  <conditionalFormatting sqref="AA42">
    <cfRule type="cellIs" dxfId="3" priority="743" operator="lessThanOrEqual">
      <formula>H42</formula>
    </cfRule>
  </conditionalFormatting>
  <conditionalFormatting sqref="AA48">
    <cfRule type="cellIs" dxfId="3" priority="748" operator="lessThanOrEqual">
      <formula>H48</formula>
    </cfRule>
  </conditionalFormatting>
  <conditionalFormatting sqref="AA51">
    <cfRule type="cellIs" dxfId="3" priority="753" operator="lessThanOrEqual">
      <formula>H51</formula>
    </cfRule>
  </conditionalFormatting>
  <conditionalFormatting sqref="AA55">
    <cfRule type="cellIs" dxfId="3" priority="758" operator="lessThanOrEqual">
      <formula>H55</formula>
    </cfRule>
  </conditionalFormatting>
  <conditionalFormatting sqref="AA63">
    <cfRule type="cellIs" dxfId="3" priority="763" operator="lessThanOrEqual">
      <formula>H63</formula>
    </cfRule>
  </conditionalFormatting>
  <conditionalFormatting sqref="AA65">
    <cfRule type="cellIs" dxfId="3" priority="768" operator="lessThanOrEqual">
      <formula>H65</formula>
    </cfRule>
  </conditionalFormatting>
  <conditionalFormatting sqref="AA66">
    <cfRule type="cellIs" dxfId="3" priority="773" operator="lessThanOrEqual">
      <formula>H66</formula>
    </cfRule>
  </conditionalFormatting>
  <conditionalFormatting sqref="AA7">
    <cfRule type="cellIs" dxfId="3" priority="633" operator="lessThanOrEqual">
      <formula>H7</formula>
    </cfRule>
  </conditionalFormatting>
  <conditionalFormatting sqref="AA8">
    <cfRule type="cellIs" dxfId="3" priority="638" operator="lessThanOrEqual">
      <formula>H8</formula>
    </cfRule>
  </conditionalFormatting>
  <conditionalFormatting sqref="AB10">
    <cfRule type="cellIs" dxfId="3" priority="644" operator="lessThanOrEqual">
      <formula>I10</formula>
    </cfRule>
  </conditionalFormatting>
  <conditionalFormatting sqref="AB11">
    <cfRule type="cellIs" dxfId="3" priority="649" operator="lessThanOrEqual">
      <formula>I11</formula>
    </cfRule>
  </conditionalFormatting>
  <conditionalFormatting sqref="AB12">
    <cfRule type="cellIs" dxfId="3" priority="654" operator="lessThanOrEqual">
      <formula>I12</formula>
    </cfRule>
  </conditionalFormatting>
  <conditionalFormatting sqref="AB15">
    <cfRule type="cellIs" dxfId="3" priority="659" operator="lessThanOrEqual">
      <formula>I15</formula>
    </cfRule>
  </conditionalFormatting>
  <conditionalFormatting sqref="AB18">
    <cfRule type="cellIs" dxfId="3" priority="664" operator="lessThanOrEqual">
      <formula>I18</formula>
    </cfRule>
  </conditionalFormatting>
  <conditionalFormatting sqref="AB21">
    <cfRule type="cellIs" dxfId="3" priority="669" operator="lessThanOrEqual">
      <formula>I21</formula>
    </cfRule>
  </conditionalFormatting>
  <conditionalFormatting sqref="AB22">
    <cfRule type="cellIs" dxfId="3" priority="674" operator="lessThanOrEqual">
      <formula>I22</formula>
    </cfRule>
  </conditionalFormatting>
  <conditionalFormatting sqref="AB23">
    <cfRule type="cellIs" dxfId="3" priority="679" operator="lessThanOrEqual">
      <formula>I23</formula>
    </cfRule>
  </conditionalFormatting>
  <conditionalFormatting sqref="AB24">
    <cfRule type="cellIs" dxfId="3" priority="684" operator="lessThanOrEqual">
      <formula>I24</formula>
    </cfRule>
  </conditionalFormatting>
  <conditionalFormatting sqref="AB27">
    <cfRule type="cellIs" dxfId="3" priority="689" operator="lessThanOrEqual">
      <formula>I27</formula>
    </cfRule>
  </conditionalFormatting>
  <conditionalFormatting sqref="AB31">
    <cfRule type="cellIs" dxfId="3" priority="694" operator="lessThanOrEqual">
      <formula>I31</formula>
    </cfRule>
  </conditionalFormatting>
  <conditionalFormatting sqref="AB33">
    <cfRule type="cellIs" dxfId="3" priority="699" operator="lessThanOrEqual">
      <formula>I33</formula>
    </cfRule>
  </conditionalFormatting>
  <conditionalFormatting sqref="AB34">
    <cfRule type="cellIs" dxfId="3" priority="704" operator="lessThanOrEqual">
      <formula>I34</formula>
    </cfRule>
  </conditionalFormatting>
  <conditionalFormatting sqref="AB35">
    <cfRule type="cellIs" dxfId="3" priority="709" operator="lessThanOrEqual">
      <formula>I35</formula>
    </cfRule>
  </conditionalFormatting>
  <conditionalFormatting sqref="AB36">
    <cfRule type="cellIs" dxfId="3" priority="714" operator="lessThanOrEqual">
      <formula>I36</formula>
    </cfRule>
  </conditionalFormatting>
  <conditionalFormatting sqref="AB37">
    <cfRule type="cellIs" dxfId="3" priority="719" operator="lessThanOrEqual">
      <formula>I37</formula>
    </cfRule>
  </conditionalFormatting>
  <conditionalFormatting sqref="AB38">
    <cfRule type="cellIs" dxfId="3" priority="724" operator="lessThanOrEqual">
      <formula>I38</formula>
    </cfRule>
  </conditionalFormatting>
  <conditionalFormatting sqref="AB39">
    <cfRule type="cellIs" dxfId="3" priority="729" operator="lessThanOrEqual">
      <formula>I39</formula>
    </cfRule>
  </conditionalFormatting>
  <conditionalFormatting sqref="AB40">
    <cfRule type="cellIs" dxfId="3" priority="734" operator="lessThanOrEqual">
      <formula>I40</formula>
    </cfRule>
  </conditionalFormatting>
  <conditionalFormatting sqref="AB41">
    <cfRule type="cellIs" dxfId="3" priority="739" operator="lessThanOrEqual">
      <formula>I41</formula>
    </cfRule>
  </conditionalFormatting>
  <conditionalFormatting sqref="AB42">
    <cfRule type="cellIs" dxfId="3" priority="744" operator="lessThanOrEqual">
      <formula>I42</formula>
    </cfRule>
  </conditionalFormatting>
  <conditionalFormatting sqref="AB48">
    <cfRule type="cellIs" dxfId="3" priority="749" operator="lessThanOrEqual">
      <formula>I48</formula>
    </cfRule>
  </conditionalFormatting>
  <conditionalFormatting sqref="AB51">
    <cfRule type="cellIs" dxfId="3" priority="754" operator="lessThanOrEqual">
      <formula>I51</formula>
    </cfRule>
  </conditionalFormatting>
  <conditionalFormatting sqref="AB55">
    <cfRule type="cellIs" dxfId="3" priority="759" operator="lessThanOrEqual">
      <formula>I55</formula>
    </cfRule>
  </conditionalFormatting>
  <conditionalFormatting sqref="AB63">
    <cfRule type="cellIs" dxfId="3" priority="764" operator="lessThanOrEqual">
      <formula>I63</formula>
    </cfRule>
  </conditionalFormatting>
  <conditionalFormatting sqref="AB65">
    <cfRule type="cellIs" dxfId="3" priority="769" operator="lessThanOrEqual">
      <formula>I65</formula>
    </cfRule>
  </conditionalFormatting>
  <conditionalFormatting sqref="AB66">
    <cfRule type="cellIs" dxfId="3" priority="774" operator="lessThanOrEqual">
      <formula>I66</formula>
    </cfRule>
  </conditionalFormatting>
  <conditionalFormatting sqref="AB7">
    <cfRule type="cellIs" dxfId="3" priority="634" operator="lessThanOrEqual">
      <formula>I7</formula>
    </cfRule>
  </conditionalFormatting>
  <conditionalFormatting sqref="AB8">
    <cfRule type="cellIs" dxfId="3" priority="639" operator="lessThanOrEqual">
      <formula>I8</formula>
    </cfRule>
  </conditionalFormatting>
  <conditionalFormatting sqref="AD10">
    <cfRule type="cellIs" dxfId="0" priority="780" operator="equal">
      <formula>0</formula>
    </cfRule>
    <cfRule type="cellIs" dxfId="1" priority="781" operator="lessThan">
      <formula>G10</formula>
    </cfRule>
  </conditionalFormatting>
  <conditionalFormatting sqref="AD11">
    <cfRule type="cellIs" dxfId="0" priority="785" operator="equal">
      <formula>0</formula>
    </cfRule>
    <cfRule type="cellIs" dxfId="1" priority="786" operator="lessThan">
      <formula>G11</formula>
    </cfRule>
  </conditionalFormatting>
  <conditionalFormatting sqref="AD12">
    <cfRule type="cellIs" dxfId="0" priority="790" operator="equal">
      <formula>0</formula>
    </cfRule>
    <cfRule type="cellIs" dxfId="1" priority="791" operator="lessThan">
      <formula>G12</formula>
    </cfRule>
  </conditionalFormatting>
  <conditionalFormatting sqref="AD15">
    <cfRule type="cellIs" dxfId="0" priority="795" operator="equal">
      <formula>0</formula>
    </cfRule>
    <cfRule type="cellIs" dxfId="1" priority="796" operator="lessThan">
      <formula>G15</formula>
    </cfRule>
  </conditionalFormatting>
  <conditionalFormatting sqref="AD18">
    <cfRule type="cellIs" dxfId="0" priority="800" operator="equal">
      <formula>0</formula>
    </cfRule>
    <cfRule type="cellIs" dxfId="1" priority="801" operator="lessThan">
      <formula>G18</formula>
    </cfRule>
  </conditionalFormatting>
  <conditionalFormatting sqref="AD22">
    <cfRule type="cellIs" dxfId="0" priority="805" operator="equal">
      <formula>0</formula>
    </cfRule>
    <cfRule type="cellIs" dxfId="1" priority="806" operator="lessThan">
      <formula>G22</formula>
    </cfRule>
  </conditionalFormatting>
  <conditionalFormatting sqref="AD23">
    <cfRule type="cellIs" dxfId="0" priority="810" operator="equal">
      <formula>0</formula>
    </cfRule>
    <cfRule type="cellIs" dxfId="1" priority="811" operator="lessThan">
      <formula>G23</formula>
    </cfRule>
  </conditionalFormatting>
  <conditionalFormatting sqref="AD24">
    <cfRule type="cellIs" dxfId="0" priority="815" operator="equal">
      <formula>0</formula>
    </cfRule>
    <cfRule type="cellIs" dxfId="1" priority="816" operator="lessThan">
      <formula>G24</formula>
    </cfRule>
  </conditionalFormatting>
  <conditionalFormatting sqref="AD27">
    <cfRule type="cellIs" dxfId="0" priority="820" operator="equal">
      <formula>0</formula>
    </cfRule>
    <cfRule type="cellIs" dxfId="1" priority="821" operator="lessThan">
      <formula>G27</formula>
    </cfRule>
  </conditionalFormatting>
  <conditionalFormatting sqref="AD28">
    <cfRule type="cellIs" dxfId="0" priority="825" operator="equal">
      <formula>0</formula>
    </cfRule>
    <cfRule type="cellIs" dxfId="1" priority="826" operator="lessThan">
      <formula>G28</formula>
    </cfRule>
  </conditionalFormatting>
  <conditionalFormatting sqref="AD31">
    <cfRule type="cellIs" dxfId="0" priority="830" operator="equal">
      <formula>0</formula>
    </cfRule>
    <cfRule type="cellIs" dxfId="1" priority="831" operator="lessThan">
      <formula>G31</formula>
    </cfRule>
  </conditionalFormatting>
  <conditionalFormatting sqref="AD33">
    <cfRule type="cellIs" dxfId="0" priority="835" operator="equal">
      <formula>0</formula>
    </cfRule>
    <cfRule type="cellIs" dxfId="1" priority="836" operator="lessThan">
      <formula>G33</formula>
    </cfRule>
  </conditionalFormatting>
  <conditionalFormatting sqref="AD36">
    <cfRule type="cellIs" dxfId="0" priority="840" operator="equal">
      <formula>0</formula>
    </cfRule>
    <cfRule type="cellIs" dxfId="1" priority="841" operator="lessThan">
      <formula>G36</formula>
    </cfRule>
  </conditionalFormatting>
  <conditionalFormatting sqref="AD41">
    <cfRule type="cellIs" dxfId="0" priority="845" operator="equal">
      <formula>0</formula>
    </cfRule>
    <cfRule type="cellIs" dxfId="1" priority="846" operator="lessThan">
      <formula>G41</formula>
    </cfRule>
  </conditionalFormatting>
  <conditionalFormatting sqref="AD55">
    <cfRule type="cellIs" dxfId="0" priority="850" operator="equal">
      <formula>0</formula>
    </cfRule>
    <cfRule type="cellIs" dxfId="1" priority="851" operator="lessThan">
      <formula>G55</formula>
    </cfRule>
  </conditionalFormatting>
  <conditionalFormatting sqref="AD63">
    <cfRule type="cellIs" dxfId="0" priority="855" operator="equal">
      <formula>0</formula>
    </cfRule>
    <cfRule type="cellIs" dxfId="1" priority="856" operator="lessThan">
      <formula>G63</formula>
    </cfRule>
  </conditionalFormatting>
  <conditionalFormatting sqref="AD65">
    <cfRule type="cellIs" dxfId="0" priority="860" operator="equal">
      <formula>0</formula>
    </cfRule>
    <cfRule type="cellIs" dxfId="1" priority="861" operator="lessThan">
      <formula>G65</formula>
    </cfRule>
  </conditionalFormatting>
  <conditionalFormatting sqref="AD66">
    <cfRule type="cellIs" dxfId="0" priority="865" operator="equal">
      <formula>0</formula>
    </cfRule>
    <cfRule type="cellIs" dxfId="1" priority="866" operator="lessThan">
      <formula>G66</formula>
    </cfRule>
  </conditionalFormatting>
  <conditionalFormatting sqref="AD8">
    <cfRule type="cellIs" dxfId="0" priority="775" operator="equal">
      <formula>0</formula>
    </cfRule>
    <cfRule type="cellIs" dxfId="1" priority="776" operator="lessThan">
      <formula>G8</formula>
    </cfRule>
  </conditionalFormatting>
  <conditionalFormatting sqref="AE10">
    <cfRule type="cellIs" dxfId="0" priority="782" operator="greaterThan">
      <formula>AD10</formula>
    </cfRule>
  </conditionalFormatting>
  <conditionalFormatting sqref="AE11">
    <cfRule type="cellIs" dxfId="0" priority="787" operator="greaterThan">
      <formula>AD11</formula>
    </cfRule>
  </conditionalFormatting>
  <conditionalFormatting sqref="AE12">
    <cfRule type="cellIs" dxfId="0" priority="792" operator="greaterThan">
      <formula>AD12</formula>
    </cfRule>
  </conditionalFormatting>
  <conditionalFormatting sqref="AE15">
    <cfRule type="cellIs" dxfId="0" priority="797" operator="greaterThan">
      <formula>AD15</formula>
    </cfRule>
  </conditionalFormatting>
  <conditionalFormatting sqref="AE18">
    <cfRule type="cellIs" dxfId="0" priority="802" operator="greaterThan">
      <formula>AD18</formula>
    </cfRule>
  </conditionalFormatting>
  <conditionalFormatting sqref="AE22">
    <cfRule type="cellIs" dxfId="0" priority="807" operator="greaterThan">
      <formula>AD22</formula>
    </cfRule>
  </conditionalFormatting>
  <conditionalFormatting sqref="AE23">
    <cfRule type="cellIs" dxfId="0" priority="812" operator="greaterThan">
      <formula>AD23</formula>
    </cfRule>
  </conditionalFormatting>
  <conditionalFormatting sqref="AE24">
    <cfRule type="cellIs" dxfId="0" priority="817" operator="greaterThan">
      <formula>AD24</formula>
    </cfRule>
  </conditionalFormatting>
  <conditionalFormatting sqref="AE27">
    <cfRule type="cellIs" dxfId="0" priority="822" operator="greaterThan">
      <formula>AD27</formula>
    </cfRule>
  </conditionalFormatting>
  <conditionalFormatting sqref="AE28">
    <cfRule type="cellIs" dxfId="0" priority="827" operator="greaterThan">
      <formula>AD28</formula>
    </cfRule>
  </conditionalFormatting>
  <conditionalFormatting sqref="AE31">
    <cfRule type="cellIs" dxfId="0" priority="832" operator="greaterThan">
      <formula>AD31</formula>
    </cfRule>
  </conditionalFormatting>
  <conditionalFormatting sqref="AE33">
    <cfRule type="cellIs" dxfId="0" priority="837" operator="greaterThan">
      <formula>AD33</formula>
    </cfRule>
  </conditionalFormatting>
  <conditionalFormatting sqref="AE36">
    <cfRule type="cellIs" dxfId="0" priority="842" operator="greaterThan">
      <formula>AD36</formula>
    </cfRule>
  </conditionalFormatting>
  <conditionalFormatting sqref="AE41">
    <cfRule type="cellIs" dxfId="0" priority="847" operator="greaterThan">
      <formula>AD41</formula>
    </cfRule>
  </conditionalFormatting>
  <conditionalFormatting sqref="AE55">
    <cfRule type="cellIs" dxfId="0" priority="852" operator="greaterThan">
      <formula>AD55</formula>
    </cfRule>
  </conditionalFormatting>
  <conditionalFormatting sqref="AE63">
    <cfRule type="cellIs" dxfId="0" priority="857" operator="greaterThan">
      <formula>AD63</formula>
    </cfRule>
  </conditionalFormatting>
  <conditionalFormatting sqref="AE65">
    <cfRule type="cellIs" dxfId="0" priority="862" operator="greaterThan">
      <formula>AD65</formula>
    </cfRule>
  </conditionalFormatting>
  <conditionalFormatting sqref="AE66">
    <cfRule type="cellIs" dxfId="0" priority="867" operator="greaterThan">
      <formula>AD66</formula>
    </cfRule>
  </conditionalFormatting>
  <conditionalFormatting sqref="AE8">
    <cfRule type="cellIs" dxfId="0" priority="777" operator="greaterThan">
      <formula>AD8</formula>
    </cfRule>
  </conditionalFormatting>
  <conditionalFormatting sqref="AF10">
    <cfRule type="cellIs" dxfId="3" priority="783" operator="lessThanOrEqual">
      <formula>H10</formula>
    </cfRule>
  </conditionalFormatting>
  <conditionalFormatting sqref="AF11">
    <cfRule type="cellIs" dxfId="3" priority="788" operator="lessThanOrEqual">
      <formula>H11</formula>
    </cfRule>
  </conditionalFormatting>
  <conditionalFormatting sqref="AF12">
    <cfRule type="cellIs" dxfId="3" priority="793" operator="lessThanOrEqual">
      <formula>H12</formula>
    </cfRule>
  </conditionalFormatting>
  <conditionalFormatting sqref="AF15">
    <cfRule type="cellIs" dxfId="3" priority="798" operator="lessThanOrEqual">
      <formula>H15</formula>
    </cfRule>
  </conditionalFormatting>
  <conditionalFormatting sqref="AF18">
    <cfRule type="cellIs" dxfId="3" priority="803" operator="lessThanOrEqual">
      <formula>H18</formula>
    </cfRule>
  </conditionalFormatting>
  <conditionalFormatting sqref="AF22">
    <cfRule type="cellIs" dxfId="3" priority="808" operator="lessThanOrEqual">
      <formula>H22</formula>
    </cfRule>
  </conditionalFormatting>
  <conditionalFormatting sqref="AF23">
    <cfRule type="cellIs" dxfId="3" priority="813" operator="lessThanOrEqual">
      <formula>H23</formula>
    </cfRule>
  </conditionalFormatting>
  <conditionalFormatting sqref="AF24">
    <cfRule type="cellIs" dxfId="3" priority="818" operator="lessThanOrEqual">
      <formula>H24</formula>
    </cfRule>
  </conditionalFormatting>
  <conditionalFormatting sqref="AF27">
    <cfRule type="cellIs" dxfId="3" priority="823" operator="lessThanOrEqual">
      <formula>H27</formula>
    </cfRule>
  </conditionalFormatting>
  <conditionalFormatting sqref="AF28">
    <cfRule type="cellIs" dxfId="3" priority="828" operator="lessThanOrEqual">
      <formula>H28</formula>
    </cfRule>
  </conditionalFormatting>
  <conditionalFormatting sqref="AF31">
    <cfRule type="cellIs" dxfId="3" priority="833" operator="lessThanOrEqual">
      <formula>H31</formula>
    </cfRule>
  </conditionalFormatting>
  <conditionalFormatting sqref="AF33">
    <cfRule type="cellIs" dxfId="3" priority="838" operator="lessThanOrEqual">
      <formula>H33</formula>
    </cfRule>
  </conditionalFormatting>
  <conditionalFormatting sqref="AF36">
    <cfRule type="cellIs" dxfId="3" priority="843" operator="lessThanOrEqual">
      <formula>H36</formula>
    </cfRule>
  </conditionalFormatting>
  <conditionalFormatting sqref="AF41">
    <cfRule type="cellIs" dxfId="3" priority="848" operator="lessThanOrEqual">
      <formula>H41</formula>
    </cfRule>
  </conditionalFormatting>
  <conditionalFormatting sqref="AF55">
    <cfRule type="cellIs" dxfId="3" priority="853" operator="lessThanOrEqual">
      <formula>H55</formula>
    </cfRule>
  </conditionalFormatting>
  <conditionalFormatting sqref="AF63">
    <cfRule type="cellIs" dxfId="3" priority="858" operator="lessThanOrEqual">
      <formula>H63</formula>
    </cfRule>
  </conditionalFormatting>
  <conditionalFormatting sqref="AF65">
    <cfRule type="cellIs" dxfId="3" priority="863" operator="lessThanOrEqual">
      <formula>H65</formula>
    </cfRule>
  </conditionalFormatting>
  <conditionalFormatting sqref="AF66">
    <cfRule type="cellIs" dxfId="3" priority="868" operator="lessThanOrEqual">
      <formula>H66</formula>
    </cfRule>
  </conditionalFormatting>
  <conditionalFormatting sqref="AF8">
    <cfRule type="cellIs" dxfId="3" priority="778" operator="lessThanOrEqual">
      <formula>H8</formula>
    </cfRule>
  </conditionalFormatting>
  <conditionalFormatting sqref="AG10">
    <cfRule type="cellIs" dxfId="3" priority="784" operator="lessThanOrEqual">
      <formula>I10</formula>
    </cfRule>
  </conditionalFormatting>
  <conditionalFormatting sqref="AG11">
    <cfRule type="cellIs" dxfId="3" priority="789" operator="lessThanOrEqual">
      <formula>I11</formula>
    </cfRule>
  </conditionalFormatting>
  <conditionalFormatting sqref="AG12">
    <cfRule type="cellIs" dxfId="3" priority="794" operator="lessThanOrEqual">
      <formula>I12</formula>
    </cfRule>
  </conditionalFormatting>
  <conditionalFormatting sqref="AG15">
    <cfRule type="cellIs" dxfId="3" priority="799" operator="lessThanOrEqual">
      <formula>I15</formula>
    </cfRule>
  </conditionalFormatting>
  <conditionalFormatting sqref="AG18">
    <cfRule type="cellIs" dxfId="3" priority="804" operator="lessThanOrEqual">
      <formula>I18</formula>
    </cfRule>
  </conditionalFormatting>
  <conditionalFormatting sqref="AG22">
    <cfRule type="cellIs" dxfId="3" priority="809" operator="lessThanOrEqual">
      <formula>I22</formula>
    </cfRule>
  </conditionalFormatting>
  <conditionalFormatting sqref="AG23">
    <cfRule type="cellIs" dxfId="3" priority="814" operator="lessThanOrEqual">
      <formula>I23</formula>
    </cfRule>
  </conditionalFormatting>
  <conditionalFormatting sqref="AG24">
    <cfRule type="cellIs" dxfId="3" priority="819" operator="lessThanOrEqual">
      <formula>I24</formula>
    </cfRule>
  </conditionalFormatting>
  <conditionalFormatting sqref="AG27">
    <cfRule type="cellIs" dxfId="3" priority="824" operator="lessThanOrEqual">
      <formula>I27</formula>
    </cfRule>
  </conditionalFormatting>
  <conditionalFormatting sqref="AG28">
    <cfRule type="cellIs" dxfId="3" priority="829" operator="lessThanOrEqual">
      <formula>I28</formula>
    </cfRule>
  </conditionalFormatting>
  <conditionalFormatting sqref="AG31">
    <cfRule type="cellIs" dxfId="3" priority="834" operator="lessThanOrEqual">
      <formula>I31</formula>
    </cfRule>
  </conditionalFormatting>
  <conditionalFormatting sqref="AG33">
    <cfRule type="cellIs" dxfId="3" priority="839" operator="lessThanOrEqual">
      <formula>I33</formula>
    </cfRule>
  </conditionalFormatting>
  <conditionalFormatting sqref="AG36">
    <cfRule type="cellIs" dxfId="3" priority="844" operator="lessThanOrEqual">
      <formula>I36</formula>
    </cfRule>
  </conditionalFormatting>
  <conditionalFormatting sqref="AG41">
    <cfRule type="cellIs" dxfId="3" priority="849" operator="lessThanOrEqual">
      <formula>I41</formula>
    </cfRule>
  </conditionalFormatting>
  <conditionalFormatting sqref="AG55">
    <cfRule type="cellIs" dxfId="3" priority="854" operator="lessThanOrEqual">
      <formula>I55</formula>
    </cfRule>
  </conditionalFormatting>
  <conditionalFormatting sqref="AG63">
    <cfRule type="cellIs" dxfId="3" priority="859" operator="lessThanOrEqual">
      <formula>I63</formula>
    </cfRule>
  </conditionalFormatting>
  <conditionalFormatting sqref="AG65">
    <cfRule type="cellIs" dxfId="3" priority="864" operator="lessThanOrEqual">
      <formula>I65</formula>
    </cfRule>
  </conditionalFormatting>
  <conditionalFormatting sqref="AG66">
    <cfRule type="cellIs" dxfId="3" priority="869" operator="lessThanOrEqual">
      <formula>I66</formula>
    </cfRule>
  </conditionalFormatting>
  <conditionalFormatting sqref="AG8">
    <cfRule type="cellIs" dxfId="3" priority="779" operator="lessThanOrEqual">
      <formula>I8</formula>
    </cfRule>
  </conditionalFormatting>
  <conditionalFormatting sqref="AI21">
    <cfRule type="cellIs" dxfId="0" priority="870" operator="equal">
      <formula>0</formula>
    </cfRule>
    <cfRule type="cellIs" dxfId="1" priority="871" operator="lessThan">
      <formula>G21</formula>
    </cfRule>
  </conditionalFormatting>
  <conditionalFormatting sqref="AI22">
    <cfRule type="cellIs" dxfId="0" priority="875" operator="equal">
      <formula>0</formula>
    </cfRule>
    <cfRule type="cellIs" dxfId="1" priority="876" operator="lessThan">
      <formula>G22</formula>
    </cfRule>
  </conditionalFormatting>
  <conditionalFormatting sqref="AI23">
    <cfRule type="cellIs" dxfId="0" priority="880" operator="equal">
      <formula>0</formula>
    </cfRule>
    <cfRule type="cellIs" dxfId="1" priority="881" operator="lessThan">
      <formula>G23</formula>
    </cfRule>
  </conditionalFormatting>
  <conditionalFormatting sqref="AI27">
    <cfRule type="cellIs" dxfId="0" priority="885" operator="equal">
      <formula>0</formula>
    </cfRule>
    <cfRule type="cellIs" dxfId="1" priority="886" operator="lessThan">
      <formula>G27</formula>
    </cfRule>
  </conditionalFormatting>
  <conditionalFormatting sqref="AI28">
    <cfRule type="cellIs" dxfId="0" priority="890" operator="equal">
      <formula>0</formula>
    </cfRule>
    <cfRule type="cellIs" dxfId="1" priority="891" operator="lessThan">
      <formula>G28</formula>
    </cfRule>
  </conditionalFormatting>
  <conditionalFormatting sqref="AI33">
    <cfRule type="cellIs" dxfId="0" priority="895" operator="equal">
      <formula>0</formula>
    </cfRule>
    <cfRule type="cellIs" dxfId="1" priority="896" operator="lessThan">
      <formula>G33</formula>
    </cfRule>
  </conditionalFormatting>
  <conditionalFormatting sqref="AI36">
    <cfRule type="cellIs" dxfId="0" priority="900" operator="equal">
      <formula>0</formula>
    </cfRule>
    <cfRule type="cellIs" dxfId="1" priority="901" operator="lessThan">
      <formula>G36</formula>
    </cfRule>
  </conditionalFormatting>
  <conditionalFormatting sqref="AI37">
    <cfRule type="cellIs" dxfId="0" priority="905" operator="equal">
      <formula>0</formula>
    </cfRule>
    <cfRule type="cellIs" dxfId="1" priority="906" operator="lessThan">
      <formula>G37</formula>
    </cfRule>
  </conditionalFormatting>
  <conditionalFormatting sqref="AI39">
    <cfRule type="cellIs" dxfId="0" priority="910" operator="equal">
      <formula>0</formula>
    </cfRule>
    <cfRule type="cellIs" dxfId="1" priority="911" operator="lessThan">
      <formula>G39</formula>
    </cfRule>
  </conditionalFormatting>
  <conditionalFormatting sqref="AJ21">
    <cfRule type="cellIs" dxfId="0" priority="872" operator="greaterThan">
      <formula>AI21</formula>
    </cfRule>
  </conditionalFormatting>
  <conditionalFormatting sqref="AJ22">
    <cfRule type="cellIs" dxfId="0" priority="877" operator="greaterThan">
      <formula>AI22</formula>
    </cfRule>
  </conditionalFormatting>
  <conditionalFormatting sqref="AJ23">
    <cfRule type="cellIs" dxfId="0" priority="882" operator="greaterThan">
      <formula>AI23</formula>
    </cfRule>
  </conditionalFormatting>
  <conditionalFormatting sqref="AJ27">
    <cfRule type="cellIs" dxfId="0" priority="887" operator="greaterThan">
      <formula>AI27</formula>
    </cfRule>
  </conditionalFormatting>
  <conditionalFormatting sqref="AJ28">
    <cfRule type="cellIs" dxfId="0" priority="892" operator="greaterThan">
      <formula>AI28</formula>
    </cfRule>
  </conditionalFormatting>
  <conditionalFormatting sqref="AJ33">
    <cfRule type="cellIs" dxfId="0" priority="897" operator="greaterThan">
      <formula>AI33</formula>
    </cfRule>
  </conditionalFormatting>
  <conditionalFormatting sqref="AJ36">
    <cfRule type="cellIs" dxfId="0" priority="902" operator="greaterThan">
      <formula>AI36</formula>
    </cfRule>
  </conditionalFormatting>
  <conditionalFormatting sqref="AJ37">
    <cfRule type="cellIs" dxfId="0" priority="907" operator="greaterThan">
      <formula>AI37</formula>
    </cfRule>
  </conditionalFormatting>
  <conditionalFormatting sqref="AJ39">
    <cfRule type="cellIs" dxfId="0" priority="912" operator="greaterThan">
      <formula>AI39</formula>
    </cfRule>
  </conditionalFormatting>
  <conditionalFormatting sqref="AK21">
    <cfRule type="cellIs" dxfId="3" priority="873" operator="lessThanOrEqual">
      <formula>H21</formula>
    </cfRule>
  </conditionalFormatting>
  <conditionalFormatting sqref="AK22">
    <cfRule type="cellIs" dxfId="3" priority="878" operator="lessThanOrEqual">
      <formula>H22</formula>
    </cfRule>
  </conditionalFormatting>
  <conditionalFormatting sqref="AK23">
    <cfRule type="cellIs" dxfId="3" priority="883" operator="lessThanOrEqual">
      <formula>H23</formula>
    </cfRule>
  </conditionalFormatting>
  <conditionalFormatting sqref="AK27">
    <cfRule type="cellIs" dxfId="3" priority="888" operator="lessThanOrEqual">
      <formula>H27</formula>
    </cfRule>
  </conditionalFormatting>
  <conditionalFormatting sqref="AK28">
    <cfRule type="cellIs" dxfId="3" priority="893" operator="lessThanOrEqual">
      <formula>H28</formula>
    </cfRule>
  </conditionalFormatting>
  <conditionalFormatting sqref="AK33">
    <cfRule type="cellIs" dxfId="3" priority="898" operator="lessThanOrEqual">
      <formula>H33</formula>
    </cfRule>
  </conditionalFormatting>
  <conditionalFormatting sqref="AK36">
    <cfRule type="cellIs" dxfId="3" priority="903" operator="lessThanOrEqual">
      <formula>H36</formula>
    </cfRule>
  </conditionalFormatting>
  <conditionalFormatting sqref="AK37">
    <cfRule type="cellIs" dxfId="3" priority="908" operator="lessThanOrEqual">
      <formula>H37</formula>
    </cfRule>
  </conditionalFormatting>
  <conditionalFormatting sqref="AK39">
    <cfRule type="cellIs" dxfId="3" priority="913" operator="lessThanOrEqual">
      <formula>H39</formula>
    </cfRule>
  </conditionalFormatting>
  <conditionalFormatting sqref="AL21">
    <cfRule type="cellIs" dxfId="3" priority="874" operator="lessThanOrEqual">
      <formula>I21</formula>
    </cfRule>
  </conditionalFormatting>
  <conditionalFormatting sqref="AL22">
    <cfRule type="cellIs" dxfId="3" priority="879" operator="lessThanOrEqual">
      <formula>I22</formula>
    </cfRule>
  </conditionalFormatting>
  <conditionalFormatting sqref="AL23">
    <cfRule type="cellIs" dxfId="3" priority="884" operator="lessThanOrEqual">
      <formula>I23</formula>
    </cfRule>
  </conditionalFormatting>
  <conditionalFormatting sqref="AL27">
    <cfRule type="cellIs" dxfId="3" priority="889" operator="lessThanOrEqual">
      <formula>I27</formula>
    </cfRule>
  </conditionalFormatting>
  <conditionalFormatting sqref="AL28">
    <cfRule type="cellIs" dxfId="3" priority="894" operator="lessThanOrEqual">
      <formula>I28</formula>
    </cfRule>
  </conditionalFormatting>
  <conditionalFormatting sqref="AL33">
    <cfRule type="cellIs" dxfId="3" priority="899" operator="lessThanOrEqual">
      <formula>I33</formula>
    </cfRule>
  </conditionalFormatting>
  <conditionalFormatting sqref="AL36">
    <cfRule type="cellIs" dxfId="3" priority="904" operator="lessThanOrEqual">
      <formula>I36</formula>
    </cfRule>
  </conditionalFormatting>
  <conditionalFormatting sqref="AL37">
    <cfRule type="cellIs" dxfId="3" priority="909" operator="lessThanOrEqual">
      <formula>I37</formula>
    </cfRule>
  </conditionalFormatting>
  <conditionalFormatting sqref="AL39">
    <cfRule type="cellIs" dxfId="3" priority="914" operator="lessThanOrEqual">
      <formula>I39</formula>
    </cfRule>
  </conditionalFormatting>
  <conditionalFormatting sqref="G10">
    <cfRule type="expression" dxfId="0" priority="1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2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2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2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2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2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2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2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3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3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3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3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3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3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3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4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4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4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4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4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4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5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5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5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5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5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5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5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6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6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6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6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6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6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6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7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7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7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7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7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7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3">
    <cfRule type="expression" dxfId="0" priority="7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8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8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4">
    <cfRule type="expression" dxfId="0" priority="8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8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8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5">
    <cfRule type="expression" dxfId="0" priority="8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8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8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6">
    <cfRule type="expression" dxfId="0" priority="8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8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9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7">
    <cfRule type="expression" dxfId="0" priority="9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9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9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8">
    <cfRule type="expression" dxfId="0" priority="9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9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9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39">
    <cfRule type="expression" dxfId="0" priority="9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9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9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0">
    <cfRule type="expression" dxfId="0" priority="10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0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0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1">
    <cfRule type="expression" dxfId="0" priority="10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0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0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2">
    <cfRule type="expression" dxfId="0" priority="10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0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0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3">
    <cfRule type="expression" dxfId="0" priority="10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1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1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4">
    <cfRule type="expression" dxfId="0" priority="11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1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1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5">
    <cfRule type="expression" dxfId="0" priority="11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1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1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6">
    <cfRule type="expression" dxfId="0" priority="11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1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2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7">
    <cfRule type="expression" dxfId="0" priority="12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2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2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8">
    <cfRule type="expression" dxfId="0" priority="12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2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2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49">
    <cfRule type="expression" dxfId="0" priority="12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2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2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0">
    <cfRule type="expression" dxfId="0" priority="13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3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3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1">
    <cfRule type="expression" dxfId="0" priority="13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3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3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2">
    <cfRule type="expression" dxfId="0" priority="13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3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3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3">
    <cfRule type="expression" dxfId="0" priority="13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4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4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4">
    <cfRule type="expression" dxfId="0" priority="14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4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4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5">
    <cfRule type="expression" dxfId="0" priority="14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4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4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6">
    <cfRule type="expression" dxfId="0" priority="14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4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5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7">
    <cfRule type="expression" dxfId="0" priority="15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5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5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8">
    <cfRule type="expression" dxfId="0" priority="15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5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5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59">
    <cfRule type="expression" dxfId="0" priority="15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5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5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0">
    <cfRule type="expression" dxfId="0" priority="160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61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62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1">
    <cfRule type="expression" dxfId="0" priority="163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64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65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2">
    <cfRule type="expression" dxfId="0" priority="166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67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68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3">
    <cfRule type="expression" dxfId="0" priority="169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70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71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4">
    <cfRule type="expression" dxfId="0" priority="172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73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74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5">
    <cfRule type="expression" dxfId="0" priority="175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76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77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6">
    <cfRule type="expression" dxfId="0" priority="178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79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80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7">
    <cfRule type="expression" dxfId="0" priority="18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8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8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8">
    <cfRule type="expression" dxfId="0" priority="18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8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8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69">
    <cfRule type="expression" dxfId="0" priority="18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18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18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2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3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5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6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=0,1,0)</formula>
    </cfRule>
    <cfRule type="cellIs" dxfId="1" priority="8" operator="greaterThan">
      <formula>SUM(INDIRECT(ADDRESS(ROW(),COLUMN(newark_part_data)+0)),INDIRECT(ADDRESS(ROW(),COLUMN(tme_part_data)+0)),INDIRECT(ADDRESS(ROW(),COLUMN(farnell_part_data)+0)),INDIRECT(ADDRESS(ROW(),COLUMN(digikey_part_data)+0)),INDIRECT(ADDRESS(ROW(),COLUMN(rs_part_data)+0)),INDIRECT(ADDRESS(ROW(),COLUMN(mouser_part_data)+0)))</formula>
    </cfRule>
    <cfRule type="cellIs" dxfId="2" priority="9" operator="greaterThan">
      <formula>SUM(IF(ISNUMBER(INDIRECT(ADDRESS(ROW(),COLUMN(newark_part_data)+2))),INDIRECT(ADDRESS(ROW(),COLUMN(newark_part_data)+1)),0),IF(ISNUMBER(INDIRECT(ADDRESS(ROW(),COLUMN(tme_part_data)+2))),INDIRECT(ADDRESS(ROW(),COLUMN(tme_part_data)+1)),0),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rs_part_data)+2))),INDIRECT(ADDRESS(ROW(),COLUMN(rs_part_data)+1)),0),IF(ISNUMBER(INDIRECT(ADDRESS(ROW(),COLUMN(mouser_part_data)+2))),INDIRECT(ADDRESS(ROW(),COLUMN(mouser_part_data)+1)),0))</formula>
    </cfRule>
  </conditionalFormatting>
  <conditionalFormatting sqref="J10">
    <cfRule type="cellIs" dxfId="0" priority="205" operator="equal">
      <formula>0</formula>
    </cfRule>
    <cfRule type="cellIs" dxfId="1" priority="206" operator="lessThan">
      <formula>G10</formula>
    </cfRule>
  </conditionalFormatting>
  <conditionalFormatting sqref="J11">
    <cfRule type="cellIs" dxfId="0" priority="210" operator="equal">
      <formula>0</formula>
    </cfRule>
    <cfRule type="cellIs" dxfId="1" priority="211" operator="lessThan">
      <formula>G11</formula>
    </cfRule>
  </conditionalFormatting>
  <conditionalFormatting sqref="J12">
    <cfRule type="cellIs" dxfId="0" priority="215" operator="equal">
      <formula>0</formula>
    </cfRule>
    <cfRule type="cellIs" dxfId="1" priority="216" operator="lessThan">
      <formula>G12</formula>
    </cfRule>
  </conditionalFormatting>
  <conditionalFormatting sqref="J18">
    <cfRule type="cellIs" dxfId="0" priority="220" operator="equal">
      <formula>0</formula>
    </cfRule>
    <cfRule type="cellIs" dxfId="1" priority="221" operator="lessThan">
      <formula>G18</formula>
    </cfRule>
  </conditionalFormatting>
  <conditionalFormatting sqref="J21">
    <cfRule type="cellIs" dxfId="0" priority="225" operator="equal">
      <formula>0</formula>
    </cfRule>
    <cfRule type="cellIs" dxfId="1" priority="226" operator="lessThan">
      <formula>G21</formula>
    </cfRule>
  </conditionalFormatting>
  <conditionalFormatting sqref="J22">
    <cfRule type="cellIs" dxfId="0" priority="230" operator="equal">
      <formula>0</formula>
    </cfRule>
    <cfRule type="cellIs" dxfId="1" priority="231" operator="lessThan">
      <formula>G22</formula>
    </cfRule>
  </conditionalFormatting>
  <conditionalFormatting sqref="J23">
    <cfRule type="cellIs" dxfId="0" priority="235" operator="equal">
      <formula>0</formula>
    </cfRule>
    <cfRule type="cellIs" dxfId="1" priority="236" operator="lessThan">
      <formula>G23</formula>
    </cfRule>
  </conditionalFormatting>
  <conditionalFormatting sqref="J24">
    <cfRule type="cellIs" dxfId="0" priority="240" operator="equal">
      <formula>0</formula>
    </cfRule>
    <cfRule type="cellIs" dxfId="1" priority="241" operator="lessThan">
      <formula>G24</formula>
    </cfRule>
  </conditionalFormatting>
  <conditionalFormatting sqref="J27">
    <cfRule type="cellIs" dxfId="0" priority="245" operator="equal">
      <formula>0</formula>
    </cfRule>
    <cfRule type="cellIs" dxfId="1" priority="246" operator="lessThan">
      <formula>G27</formula>
    </cfRule>
  </conditionalFormatting>
  <conditionalFormatting sqref="J31">
    <cfRule type="cellIs" dxfId="0" priority="250" operator="equal">
      <formula>0</formula>
    </cfRule>
    <cfRule type="cellIs" dxfId="1" priority="251" operator="lessThan">
      <formula>G31</formula>
    </cfRule>
  </conditionalFormatting>
  <conditionalFormatting sqref="J33">
    <cfRule type="cellIs" dxfId="0" priority="255" operator="equal">
      <formula>0</formula>
    </cfRule>
    <cfRule type="cellIs" dxfId="1" priority="256" operator="lessThan">
      <formula>G33</formula>
    </cfRule>
  </conditionalFormatting>
  <conditionalFormatting sqref="J34">
    <cfRule type="cellIs" dxfId="0" priority="260" operator="equal">
      <formula>0</formula>
    </cfRule>
    <cfRule type="cellIs" dxfId="1" priority="261" operator="lessThan">
      <formula>G34</formula>
    </cfRule>
  </conditionalFormatting>
  <conditionalFormatting sqref="J35">
    <cfRule type="cellIs" dxfId="0" priority="265" operator="equal">
      <formula>0</formula>
    </cfRule>
    <cfRule type="cellIs" dxfId="1" priority="266" operator="lessThan">
      <formula>G35</formula>
    </cfRule>
  </conditionalFormatting>
  <conditionalFormatting sqref="J36">
    <cfRule type="cellIs" dxfId="0" priority="270" operator="equal">
      <formula>0</formula>
    </cfRule>
    <cfRule type="cellIs" dxfId="1" priority="271" operator="lessThan">
      <formula>G36</formula>
    </cfRule>
  </conditionalFormatting>
  <conditionalFormatting sqref="J37">
    <cfRule type="cellIs" dxfId="0" priority="275" operator="equal">
      <formula>0</formula>
    </cfRule>
    <cfRule type="cellIs" dxfId="1" priority="276" operator="lessThan">
      <formula>G37</formula>
    </cfRule>
  </conditionalFormatting>
  <conditionalFormatting sqref="J38">
    <cfRule type="cellIs" dxfId="0" priority="280" operator="equal">
      <formula>0</formula>
    </cfRule>
    <cfRule type="cellIs" dxfId="1" priority="281" operator="lessThan">
      <formula>G38</formula>
    </cfRule>
  </conditionalFormatting>
  <conditionalFormatting sqref="J39">
    <cfRule type="cellIs" dxfId="0" priority="285" operator="equal">
      <formula>0</formula>
    </cfRule>
    <cfRule type="cellIs" dxfId="1" priority="286" operator="lessThan">
      <formula>G39</formula>
    </cfRule>
  </conditionalFormatting>
  <conditionalFormatting sqref="J40">
    <cfRule type="cellIs" dxfId="0" priority="290" operator="equal">
      <formula>0</formula>
    </cfRule>
    <cfRule type="cellIs" dxfId="1" priority="291" operator="lessThan">
      <formula>G40</formula>
    </cfRule>
  </conditionalFormatting>
  <conditionalFormatting sqref="J41">
    <cfRule type="cellIs" dxfId="0" priority="295" operator="equal">
      <formula>0</formula>
    </cfRule>
    <cfRule type="cellIs" dxfId="1" priority="296" operator="lessThan">
      <formula>G41</formula>
    </cfRule>
  </conditionalFormatting>
  <conditionalFormatting sqref="J42">
    <cfRule type="cellIs" dxfId="0" priority="300" operator="equal">
      <formula>0</formula>
    </cfRule>
    <cfRule type="cellIs" dxfId="1" priority="301" operator="lessThan">
      <formula>G42</formula>
    </cfRule>
  </conditionalFormatting>
  <conditionalFormatting sqref="J48">
    <cfRule type="cellIs" dxfId="0" priority="305" operator="equal">
      <formula>0</formula>
    </cfRule>
    <cfRule type="cellIs" dxfId="1" priority="306" operator="lessThan">
      <formula>G48</formula>
    </cfRule>
  </conditionalFormatting>
  <conditionalFormatting sqref="J51">
    <cfRule type="cellIs" dxfId="0" priority="310" operator="equal">
      <formula>0</formula>
    </cfRule>
    <cfRule type="cellIs" dxfId="1" priority="311" operator="lessThan">
      <formula>G51</formula>
    </cfRule>
  </conditionalFormatting>
  <conditionalFormatting sqref="J55">
    <cfRule type="cellIs" dxfId="0" priority="315" operator="equal">
      <formula>0</formula>
    </cfRule>
    <cfRule type="cellIs" dxfId="1" priority="316" operator="lessThan">
      <formula>G55</formula>
    </cfRule>
  </conditionalFormatting>
  <conditionalFormatting sqref="J63">
    <cfRule type="cellIs" dxfId="0" priority="320" operator="equal">
      <formula>0</formula>
    </cfRule>
    <cfRule type="cellIs" dxfId="1" priority="321" operator="lessThan">
      <formula>G63</formula>
    </cfRule>
  </conditionalFormatting>
  <conditionalFormatting sqref="J65">
    <cfRule type="cellIs" dxfId="0" priority="325" operator="equal">
      <formula>0</formula>
    </cfRule>
    <cfRule type="cellIs" dxfId="1" priority="326" operator="lessThan">
      <formula>G65</formula>
    </cfRule>
  </conditionalFormatting>
  <conditionalFormatting sqref="J66">
    <cfRule type="cellIs" dxfId="0" priority="330" operator="equal">
      <formula>0</formula>
    </cfRule>
    <cfRule type="cellIs" dxfId="1" priority="331" operator="lessThan">
      <formula>G66</formula>
    </cfRule>
  </conditionalFormatting>
  <conditionalFormatting sqref="J7">
    <cfRule type="cellIs" dxfId="0" priority="190" operator="equal">
      <formula>0</formula>
    </cfRule>
    <cfRule type="cellIs" dxfId="1" priority="191" operator="lessThan">
      <formula>G7</formula>
    </cfRule>
  </conditionalFormatting>
  <conditionalFormatting sqref="J8">
    <cfRule type="cellIs" dxfId="0" priority="195" operator="equal">
      <formula>0</formula>
    </cfRule>
    <cfRule type="cellIs" dxfId="1" priority="196" operator="lessThan">
      <formula>G8</formula>
    </cfRule>
  </conditionalFormatting>
  <conditionalFormatting sqref="J9">
    <cfRule type="cellIs" dxfId="0" priority="200" operator="equal">
      <formula>0</formula>
    </cfRule>
    <cfRule type="cellIs" dxfId="1" priority="201" operator="lessThan">
      <formula>G9</formula>
    </cfRule>
  </conditionalFormatting>
  <conditionalFormatting sqref="K10">
    <cfRule type="cellIs" dxfId="0" priority="207" operator="greaterThan">
      <formula>J10</formula>
    </cfRule>
  </conditionalFormatting>
  <conditionalFormatting sqref="K11">
    <cfRule type="cellIs" dxfId="0" priority="212" operator="greaterThan">
      <formula>J11</formula>
    </cfRule>
  </conditionalFormatting>
  <conditionalFormatting sqref="K12">
    <cfRule type="cellIs" dxfId="0" priority="217" operator="greaterThan">
      <formula>J12</formula>
    </cfRule>
  </conditionalFormatting>
  <conditionalFormatting sqref="K18">
    <cfRule type="cellIs" dxfId="0" priority="222" operator="greaterThan">
      <formula>J18</formula>
    </cfRule>
  </conditionalFormatting>
  <conditionalFormatting sqref="K21">
    <cfRule type="cellIs" dxfId="0" priority="227" operator="greaterThan">
      <formula>J21</formula>
    </cfRule>
  </conditionalFormatting>
  <conditionalFormatting sqref="K22">
    <cfRule type="cellIs" dxfId="0" priority="232" operator="greaterThan">
      <formula>J22</formula>
    </cfRule>
  </conditionalFormatting>
  <conditionalFormatting sqref="K23">
    <cfRule type="cellIs" dxfId="0" priority="237" operator="greaterThan">
      <formula>J23</formula>
    </cfRule>
  </conditionalFormatting>
  <conditionalFormatting sqref="K24">
    <cfRule type="cellIs" dxfId="0" priority="242" operator="greaterThan">
      <formula>J24</formula>
    </cfRule>
  </conditionalFormatting>
  <conditionalFormatting sqref="K27">
    <cfRule type="cellIs" dxfId="0" priority="247" operator="greaterThan">
      <formula>J27</formula>
    </cfRule>
  </conditionalFormatting>
  <conditionalFormatting sqref="K31">
    <cfRule type="cellIs" dxfId="0" priority="252" operator="greaterThan">
      <formula>J31</formula>
    </cfRule>
  </conditionalFormatting>
  <conditionalFormatting sqref="K33">
    <cfRule type="cellIs" dxfId="0" priority="257" operator="greaterThan">
      <formula>J33</formula>
    </cfRule>
  </conditionalFormatting>
  <conditionalFormatting sqref="K34">
    <cfRule type="cellIs" dxfId="0" priority="262" operator="greaterThan">
      <formula>J34</formula>
    </cfRule>
  </conditionalFormatting>
  <conditionalFormatting sqref="K35">
    <cfRule type="cellIs" dxfId="0" priority="267" operator="greaterThan">
      <formula>J35</formula>
    </cfRule>
  </conditionalFormatting>
  <conditionalFormatting sqref="K36">
    <cfRule type="cellIs" dxfId="0" priority="272" operator="greaterThan">
      <formula>J36</formula>
    </cfRule>
  </conditionalFormatting>
  <conditionalFormatting sqref="K37">
    <cfRule type="cellIs" dxfId="0" priority="277" operator="greaterThan">
      <formula>J37</formula>
    </cfRule>
  </conditionalFormatting>
  <conditionalFormatting sqref="K38">
    <cfRule type="cellIs" dxfId="0" priority="282" operator="greaterThan">
      <formula>J38</formula>
    </cfRule>
  </conditionalFormatting>
  <conditionalFormatting sqref="K39">
    <cfRule type="cellIs" dxfId="0" priority="287" operator="greaterThan">
      <formula>J39</formula>
    </cfRule>
  </conditionalFormatting>
  <conditionalFormatting sqref="K40">
    <cfRule type="cellIs" dxfId="0" priority="292" operator="greaterThan">
      <formula>J40</formula>
    </cfRule>
  </conditionalFormatting>
  <conditionalFormatting sqref="K41">
    <cfRule type="cellIs" dxfId="0" priority="297" operator="greaterThan">
      <formula>J41</formula>
    </cfRule>
  </conditionalFormatting>
  <conditionalFormatting sqref="K42">
    <cfRule type="cellIs" dxfId="0" priority="302" operator="greaterThan">
      <formula>J42</formula>
    </cfRule>
  </conditionalFormatting>
  <conditionalFormatting sqref="K48">
    <cfRule type="cellIs" dxfId="0" priority="307" operator="greaterThan">
      <formula>J48</formula>
    </cfRule>
  </conditionalFormatting>
  <conditionalFormatting sqref="K51">
    <cfRule type="cellIs" dxfId="0" priority="312" operator="greaterThan">
      <formula>J51</formula>
    </cfRule>
  </conditionalFormatting>
  <conditionalFormatting sqref="K55">
    <cfRule type="cellIs" dxfId="0" priority="317" operator="greaterThan">
      <formula>J55</formula>
    </cfRule>
  </conditionalFormatting>
  <conditionalFormatting sqref="K63">
    <cfRule type="cellIs" dxfId="0" priority="322" operator="greaterThan">
      <formula>J63</formula>
    </cfRule>
  </conditionalFormatting>
  <conditionalFormatting sqref="K65">
    <cfRule type="cellIs" dxfId="0" priority="327" operator="greaterThan">
      <formula>J65</formula>
    </cfRule>
  </conditionalFormatting>
  <conditionalFormatting sqref="K66">
    <cfRule type="cellIs" dxfId="0" priority="332" operator="greaterThan">
      <formula>J66</formula>
    </cfRule>
  </conditionalFormatting>
  <conditionalFormatting sqref="K7">
    <cfRule type="cellIs" dxfId="0" priority="192" operator="greaterThan">
      <formula>J7</formula>
    </cfRule>
  </conditionalFormatting>
  <conditionalFormatting sqref="K8">
    <cfRule type="cellIs" dxfId="0" priority="197" operator="greaterThan">
      <formula>J8</formula>
    </cfRule>
  </conditionalFormatting>
  <conditionalFormatting sqref="K9">
    <cfRule type="cellIs" dxfId="0" priority="202" operator="greaterThan">
      <formula>J9</formula>
    </cfRule>
  </conditionalFormatting>
  <conditionalFormatting sqref="L10">
    <cfRule type="cellIs" dxfId="3" priority="208" operator="lessThanOrEqual">
      <formula>H10</formula>
    </cfRule>
  </conditionalFormatting>
  <conditionalFormatting sqref="L11">
    <cfRule type="cellIs" dxfId="3" priority="213" operator="lessThanOrEqual">
      <formula>H11</formula>
    </cfRule>
  </conditionalFormatting>
  <conditionalFormatting sqref="L12">
    <cfRule type="cellIs" dxfId="3" priority="218" operator="lessThanOrEqual">
      <formula>H12</formula>
    </cfRule>
  </conditionalFormatting>
  <conditionalFormatting sqref="L18">
    <cfRule type="cellIs" dxfId="3" priority="223" operator="lessThanOrEqual">
      <formula>H18</formula>
    </cfRule>
  </conditionalFormatting>
  <conditionalFormatting sqref="L21">
    <cfRule type="cellIs" dxfId="3" priority="228" operator="lessThanOrEqual">
      <formula>H21</formula>
    </cfRule>
  </conditionalFormatting>
  <conditionalFormatting sqref="L22">
    <cfRule type="cellIs" dxfId="3" priority="233" operator="lessThanOrEqual">
      <formula>H22</formula>
    </cfRule>
  </conditionalFormatting>
  <conditionalFormatting sqref="L23">
    <cfRule type="cellIs" dxfId="3" priority="238" operator="lessThanOrEqual">
      <formula>H23</formula>
    </cfRule>
  </conditionalFormatting>
  <conditionalFormatting sqref="L24">
    <cfRule type="cellIs" dxfId="3" priority="243" operator="lessThanOrEqual">
      <formula>H24</formula>
    </cfRule>
  </conditionalFormatting>
  <conditionalFormatting sqref="L27">
    <cfRule type="cellIs" dxfId="3" priority="248" operator="lessThanOrEqual">
      <formula>H27</formula>
    </cfRule>
  </conditionalFormatting>
  <conditionalFormatting sqref="L31">
    <cfRule type="cellIs" dxfId="3" priority="253" operator="lessThanOrEqual">
      <formula>H31</formula>
    </cfRule>
  </conditionalFormatting>
  <conditionalFormatting sqref="L33">
    <cfRule type="cellIs" dxfId="3" priority="258" operator="lessThanOrEqual">
      <formula>H33</formula>
    </cfRule>
  </conditionalFormatting>
  <conditionalFormatting sqref="L34">
    <cfRule type="cellIs" dxfId="3" priority="263" operator="lessThanOrEqual">
      <formula>H34</formula>
    </cfRule>
  </conditionalFormatting>
  <conditionalFormatting sqref="L35">
    <cfRule type="cellIs" dxfId="3" priority="268" operator="lessThanOrEqual">
      <formula>H35</formula>
    </cfRule>
  </conditionalFormatting>
  <conditionalFormatting sqref="L36">
    <cfRule type="cellIs" dxfId="3" priority="273" operator="lessThanOrEqual">
      <formula>H36</formula>
    </cfRule>
  </conditionalFormatting>
  <conditionalFormatting sqref="L37">
    <cfRule type="cellIs" dxfId="3" priority="278" operator="lessThanOrEqual">
      <formula>H37</formula>
    </cfRule>
  </conditionalFormatting>
  <conditionalFormatting sqref="L38">
    <cfRule type="cellIs" dxfId="3" priority="283" operator="lessThanOrEqual">
      <formula>H38</formula>
    </cfRule>
  </conditionalFormatting>
  <conditionalFormatting sqref="L39">
    <cfRule type="cellIs" dxfId="3" priority="288" operator="lessThanOrEqual">
      <formula>H39</formula>
    </cfRule>
  </conditionalFormatting>
  <conditionalFormatting sqref="L40">
    <cfRule type="cellIs" dxfId="3" priority="293" operator="lessThanOrEqual">
      <formula>H40</formula>
    </cfRule>
  </conditionalFormatting>
  <conditionalFormatting sqref="L41">
    <cfRule type="cellIs" dxfId="3" priority="298" operator="lessThanOrEqual">
      <formula>H41</formula>
    </cfRule>
  </conditionalFormatting>
  <conditionalFormatting sqref="L42">
    <cfRule type="cellIs" dxfId="3" priority="303" operator="lessThanOrEqual">
      <formula>H42</formula>
    </cfRule>
  </conditionalFormatting>
  <conditionalFormatting sqref="L48">
    <cfRule type="cellIs" dxfId="3" priority="308" operator="lessThanOrEqual">
      <formula>H48</formula>
    </cfRule>
  </conditionalFormatting>
  <conditionalFormatting sqref="L51">
    <cfRule type="cellIs" dxfId="3" priority="313" operator="lessThanOrEqual">
      <formula>H51</formula>
    </cfRule>
  </conditionalFormatting>
  <conditionalFormatting sqref="L55">
    <cfRule type="cellIs" dxfId="3" priority="318" operator="lessThanOrEqual">
      <formula>H55</formula>
    </cfRule>
  </conditionalFormatting>
  <conditionalFormatting sqref="L63">
    <cfRule type="cellIs" dxfId="3" priority="323" operator="lessThanOrEqual">
      <formula>H63</formula>
    </cfRule>
  </conditionalFormatting>
  <conditionalFormatting sqref="L65">
    <cfRule type="cellIs" dxfId="3" priority="328" operator="lessThanOrEqual">
      <formula>H65</formula>
    </cfRule>
  </conditionalFormatting>
  <conditionalFormatting sqref="L66">
    <cfRule type="cellIs" dxfId="3" priority="333" operator="lessThanOrEqual">
      <formula>H66</formula>
    </cfRule>
  </conditionalFormatting>
  <conditionalFormatting sqref="L7">
    <cfRule type="cellIs" dxfId="3" priority="193" operator="lessThanOrEqual">
      <formula>H7</formula>
    </cfRule>
  </conditionalFormatting>
  <conditionalFormatting sqref="L8">
    <cfRule type="cellIs" dxfId="3" priority="198" operator="lessThanOrEqual">
      <formula>H8</formula>
    </cfRule>
  </conditionalFormatting>
  <conditionalFormatting sqref="L9">
    <cfRule type="cellIs" dxfId="3" priority="203" operator="lessThanOrEqual">
      <formula>H9</formula>
    </cfRule>
  </conditionalFormatting>
  <conditionalFormatting sqref="M10">
    <cfRule type="cellIs" dxfId="3" priority="209" operator="lessThanOrEqual">
      <formula>I10</formula>
    </cfRule>
  </conditionalFormatting>
  <conditionalFormatting sqref="M11">
    <cfRule type="cellIs" dxfId="3" priority="214" operator="lessThanOrEqual">
      <formula>I11</formula>
    </cfRule>
  </conditionalFormatting>
  <conditionalFormatting sqref="M12">
    <cfRule type="cellIs" dxfId="3" priority="219" operator="lessThanOrEqual">
      <formula>I12</formula>
    </cfRule>
  </conditionalFormatting>
  <conditionalFormatting sqref="M18">
    <cfRule type="cellIs" dxfId="3" priority="224" operator="lessThanOrEqual">
      <formula>I18</formula>
    </cfRule>
  </conditionalFormatting>
  <conditionalFormatting sqref="M21">
    <cfRule type="cellIs" dxfId="3" priority="229" operator="lessThanOrEqual">
      <formula>I21</formula>
    </cfRule>
  </conditionalFormatting>
  <conditionalFormatting sqref="M22">
    <cfRule type="cellIs" dxfId="3" priority="234" operator="lessThanOrEqual">
      <formula>I22</formula>
    </cfRule>
  </conditionalFormatting>
  <conditionalFormatting sqref="M23">
    <cfRule type="cellIs" dxfId="3" priority="239" operator="lessThanOrEqual">
      <formula>I23</formula>
    </cfRule>
  </conditionalFormatting>
  <conditionalFormatting sqref="M24">
    <cfRule type="cellIs" dxfId="3" priority="244" operator="lessThanOrEqual">
      <formula>I24</formula>
    </cfRule>
  </conditionalFormatting>
  <conditionalFormatting sqref="M27">
    <cfRule type="cellIs" dxfId="3" priority="249" operator="lessThanOrEqual">
      <formula>I27</formula>
    </cfRule>
  </conditionalFormatting>
  <conditionalFormatting sqref="M31">
    <cfRule type="cellIs" dxfId="3" priority="254" operator="lessThanOrEqual">
      <formula>I31</formula>
    </cfRule>
  </conditionalFormatting>
  <conditionalFormatting sqref="M33">
    <cfRule type="cellIs" dxfId="3" priority="259" operator="lessThanOrEqual">
      <formula>I33</formula>
    </cfRule>
  </conditionalFormatting>
  <conditionalFormatting sqref="M34">
    <cfRule type="cellIs" dxfId="3" priority="264" operator="lessThanOrEqual">
      <formula>I34</formula>
    </cfRule>
  </conditionalFormatting>
  <conditionalFormatting sqref="M35">
    <cfRule type="cellIs" dxfId="3" priority="269" operator="lessThanOrEqual">
      <formula>I35</formula>
    </cfRule>
  </conditionalFormatting>
  <conditionalFormatting sqref="M36">
    <cfRule type="cellIs" dxfId="3" priority="274" operator="lessThanOrEqual">
      <formula>I36</formula>
    </cfRule>
  </conditionalFormatting>
  <conditionalFormatting sqref="M37">
    <cfRule type="cellIs" dxfId="3" priority="279" operator="lessThanOrEqual">
      <formula>I37</formula>
    </cfRule>
  </conditionalFormatting>
  <conditionalFormatting sqref="M38">
    <cfRule type="cellIs" dxfId="3" priority="284" operator="lessThanOrEqual">
      <formula>I38</formula>
    </cfRule>
  </conditionalFormatting>
  <conditionalFormatting sqref="M39">
    <cfRule type="cellIs" dxfId="3" priority="289" operator="lessThanOrEqual">
      <formula>I39</formula>
    </cfRule>
  </conditionalFormatting>
  <conditionalFormatting sqref="M40">
    <cfRule type="cellIs" dxfId="3" priority="294" operator="lessThanOrEqual">
      <formula>I40</formula>
    </cfRule>
  </conditionalFormatting>
  <conditionalFormatting sqref="M41">
    <cfRule type="cellIs" dxfId="3" priority="299" operator="lessThanOrEqual">
      <formula>I41</formula>
    </cfRule>
  </conditionalFormatting>
  <conditionalFormatting sqref="M42">
    <cfRule type="cellIs" dxfId="3" priority="304" operator="lessThanOrEqual">
      <formula>I42</formula>
    </cfRule>
  </conditionalFormatting>
  <conditionalFormatting sqref="M48">
    <cfRule type="cellIs" dxfId="3" priority="309" operator="lessThanOrEqual">
      <formula>I48</formula>
    </cfRule>
  </conditionalFormatting>
  <conditionalFormatting sqref="M51">
    <cfRule type="cellIs" dxfId="3" priority="314" operator="lessThanOrEqual">
      <formula>I51</formula>
    </cfRule>
  </conditionalFormatting>
  <conditionalFormatting sqref="M55">
    <cfRule type="cellIs" dxfId="3" priority="319" operator="lessThanOrEqual">
      <formula>I55</formula>
    </cfRule>
  </conditionalFormatting>
  <conditionalFormatting sqref="M63">
    <cfRule type="cellIs" dxfId="3" priority="324" operator="lessThanOrEqual">
      <formula>I63</formula>
    </cfRule>
  </conditionalFormatting>
  <conditionalFormatting sqref="M65">
    <cfRule type="cellIs" dxfId="3" priority="329" operator="lessThanOrEqual">
      <formula>I65</formula>
    </cfRule>
  </conditionalFormatting>
  <conditionalFormatting sqref="M66">
    <cfRule type="cellIs" dxfId="3" priority="334" operator="lessThanOrEqual">
      <formula>I66</formula>
    </cfRule>
  </conditionalFormatting>
  <conditionalFormatting sqref="M7">
    <cfRule type="cellIs" dxfId="3" priority="194" operator="lessThanOrEqual">
      <formula>I7</formula>
    </cfRule>
  </conditionalFormatting>
  <conditionalFormatting sqref="M8">
    <cfRule type="cellIs" dxfId="3" priority="199" operator="lessThanOrEqual">
      <formula>I8</formula>
    </cfRule>
  </conditionalFormatting>
  <conditionalFormatting sqref="M9">
    <cfRule type="cellIs" dxfId="3" priority="204" operator="lessThanOrEqual">
      <formula>I9</formula>
    </cfRule>
  </conditionalFormatting>
  <conditionalFormatting sqref="O10">
    <cfRule type="cellIs" dxfId="0" priority="340" operator="equal">
      <formula>0</formula>
    </cfRule>
    <cfRule type="cellIs" dxfId="1" priority="341" operator="lessThan">
      <formula>G10</formula>
    </cfRule>
  </conditionalFormatting>
  <conditionalFormatting sqref="O11">
    <cfRule type="cellIs" dxfId="0" priority="345" operator="equal">
      <formula>0</formula>
    </cfRule>
    <cfRule type="cellIs" dxfId="1" priority="346" operator="lessThan">
      <formula>G11</formula>
    </cfRule>
  </conditionalFormatting>
  <conditionalFormatting sqref="O12">
    <cfRule type="cellIs" dxfId="0" priority="350" operator="equal">
      <formula>0</formula>
    </cfRule>
    <cfRule type="cellIs" dxfId="1" priority="351" operator="lessThan">
      <formula>G12</formula>
    </cfRule>
  </conditionalFormatting>
  <conditionalFormatting sqref="O15">
    <cfRule type="cellIs" dxfId="0" priority="355" operator="equal">
      <formula>0</formula>
    </cfRule>
    <cfRule type="cellIs" dxfId="1" priority="356" operator="lessThan">
      <formula>G15</formula>
    </cfRule>
  </conditionalFormatting>
  <conditionalFormatting sqref="O18">
    <cfRule type="cellIs" dxfId="0" priority="360" operator="equal">
      <formula>0</formula>
    </cfRule>
    <cfRule type="cellIs" dxfId="1" priority="361" operator="lessThan">
      <formula>G18</formula>
    </cfRule>
  </conditionalFormatting>
  <conditionalFormatting sqref="O21">
    <cfRule type="cellIs" dxfId="0" priority="365" operator="equal">
      <formula>0</formula>
    </cfRule>
    <cfRule type="cellIs" dxfId="1" priority="366" operator="lessThan">
      <formula>G21</formula>
    </cfRule>
  </conditionalFormatting>
  <conditionalFormatting sqref="O22">
    <cfRule type="cellIs" dxfId="0" priority="370" operator="equal">
      <formula>0</formula>
    </cfRule>
    <cfRule type="cellIs" dxfId="1" priority="371" operator="lessThan">
      <formula>G22</formula>
    </cfRule>
  </conditionalFormatting>
  <conditionalFormatting sqref="O23">
    <cfRule type="cellIs" dxfId="0" priority="375" operator="equal">
      <formula>0</formula>
    </cfRule>
    <cfRule type="cellIs" dxfId="1" priority="376" operator="lessThan">
      <formula>G23</formula>
    </cfRule>
  </conditionalFormatting>
  <conditionalFormatting sqref="O24">
    <cfRule type="cellIs" dxfId="0" priority="380" operator="equal">
      <formula>0</formula>
    </cfRule>
    <cfRule type="cellIs" dxfId="1" priority="381" operator="lessThan">
      <formula>G24</formula>
    </cfRule>
  </conditionalFormatting>
  <conditionalFormatting sqref="O27">
    <cfRule type="cellIs" dxfId="0" priority="385" operator="equal">
      <formula>0</formula>
    </cfRule>
    <cfRule type="cellIs" dxfId="1" priority="386" operator="lessThan">
      <formula>G27</formula>
    </cfRule>
  </conditionalFormatting>
  <conditionalFormatting sqref="O31">
    <cfRule type="cellIs" dxfId="0" priority="390" operator="equal">
      <formula>0</formula>
    </cfRule>
    <cfRule type="cellIs" dxfId="1" priority="391" operator="lessThan">
      <formula>G31</formula>
    </cfRule>
  </conditionalFormatting>
  <conditionalFormatting sqref="O33">
    <cfRule type="cellIs" dxfId="0" priority="395" operator="equal">
      <formula>0</formula>
    </cfRule>
    <cfRule type="cellIs" dxfId="1" priority="396" operator="lessThan">
      <formula>G33</formula>
    </cfRule>
  </conditionalFormatting>
  <conditionalFormatting sqref="O34">
    <cfRule type="cellIs" dxfId="0" priority="400" operator="equal">
      <formula>0</formula>
    </cfRule>
    <cfRule type="cellIs" dxfId="1" priority="401" operator="lessThan">
      <formula>G34</formula>
    </cfRule>
  </conditionalFormatting>
  <conditionalFormatting sqref="O36">
    <cfRule type="cellIs" dxfId="0" priority="405" operator="equal">
      <formula>0</formula>
    </cfRule>
    <cfRule type="cellIs" dxfId="1" priority="406" operator="lessThan">
      <formula>G36</formula>
    </cfRule>
  </conditionalFormatting>
  <conditionalFormatting sqref="O37">
    <cfRule type="cellIs" dxfId="0" priority="410" operator="equal">
      <formula>0</formula>
    </cfRule>
    <cfRule type="cellIs" dxfId="1" priority="411" operator="lessThan">
      <formula>G37</formula>
    </cfRule>
  </conditionalFormatting>
  <conditionalFormatting sqref="O38">
    <cfRule type="cellIs" dxfId="0" priority="415" operator="equal">
      <formula>0</formula>
    </cfRule>
    <cfRule type="cellIs" dxfId="1" priority="416" operator="lessThan">
      <formula>G38</formula>
    </cfRule>
  </conditionalFormatting>
  <conditionalFormatting sqref="O39">
    <cfRule type="cellIs" dxfId="0" priority="420" operator="equal">
      <formula>0</formula>
    </cfRule>
    <cfRule type="cellIs" dxfId="1" priority="421" operator="lessThan">
      <formula>G39</formula>
    </cfRule>
  </conditionalFormatting>
  <conditionalFormatting sqref="O40">
    <cfRule type="cellIs" dxfId="0" priority="425" operator="equal">
      <formula>0</formula>
    </cfRule>
    <cfRule type="cellIs" dxfId="1" priority="426" operator="lessThan">
      <formula>G40</formula>
    </cfRule>
  </conditionalFormatting>
  <conditionalFormatting sqref="O41">
    <cfRule type="cellIs" dxfId="0" priority="430" operator="equal">
      <formula>0</formula>
    </cfRule>
    <cfRule type="cellIs" dxfId="1" priority="431" operator="lessThan">
      <formula>G41</formula>
    </cfRule>
  </conditionalFormatting>
  <conditionalFormatting sqref="O42">
    <cfRule type="cellIs" dxfId="0" priority="435" operator="equal">
      <formula>0</formula>
    </cfRule>
    <cfRule type="cellIs" dxfId="1" priority="436" operator="lessThan">
      <formula>G42</formula>
    </cfRule>
  </conditionalFormatting>
  <conditionalFormatting sqref="O44">
    <cfRule type="cellIs" dxfId="0" priority="440" operator="equal">
      <formula>0</formula>
    </cfRule>
    <cfRule type="cellIs" dxfId="1" priority="441" operator="lessThan">
      <formula>G44</formula>
    </cfRule>
  </conditionalFormatting>
  <conditionalFormatting sqref="O48">
    <cfRule type="cellIs" dxfId="0" priority="445" operator="equal">
      <formula>0</formula>
    </cfRule>
    <cfRule type="cellIs" dxfId="1" priority="446" operator="lessThan">
      <formula>G48</formula>
    </cfRule>
  </conditionalFormatting>
  <conditionalFormatting sqref="O51">
    <cfRule type="cellIs" dxfId="0" priority="450" operator="equal">
      <formula>0</formula>
    </cfRule>
    <cfRule type="cellIs" dxfId="1" priority="451" operator="lessThan">
      <formula>G51</formula>
    </cfRule>
  </conditionalFormatting>
  <conditionalFormatting sqref="O52">
    <cfRule type="cellIs" dxfId="0" priority="455" operator="equal">
      <formula>0</formula>
    </cfRule>
    <cfRule type="cellIs" dxfId="1" priority="456" operator="lessThan">
      <formula>G52</formula>
    </cfRule>
  </conditionalFormatting>
  <conditionalFormatting sqref="O55">
    <cfRule type="cellIs" dxfId="0" priority="460" operator="equal">
      <formula>0</formula>
    </cfRule>
    <cfRule type="cellIs" dxfId="1" priority="461" operator="lessThan">
      <formula>G55</formula>
    </cfRule>
  </conditionalFormatting>
  <conditionalFormatting sqref="O63">
    <cfRule type="cellIs" dxfId="0" priority="465" operator="equal">
      <formula>0</formula>
    </cfRule>
    <cfRule type="cellIs" dxfId="1" priority="466" operator="lessThan">
      <formula>G63</formula>
    </cfRule>
  </conditionalFormatting>
  <conditionalFormatting sqref="O65">
    <cfRule type="cellIs" dxfId="0" priority="470" operator="equal">
      <formula>0</formula>
    </cfRule>
    <cfRule type="cellIs" dxfId="1" priority="471" operator="lessThan">
      <formula>G65</formula>
    </cfRule>
  </conditionalFormatting>
  <conditionalFormatting sqref="O66">
    <cfRule type="cellIs" dxfId="0" priority="475" operator="equal">
      <formula>0</formula>
    </cfRule>
    <cfRule type="cellIs" dxfId="1" priority="476" operator="lessThan">
      <formula>G66</formula>
    </cfRule>
  </conditionalFormatting>
  <conditionalFormatting sqref="O8">
    <cfRule type="cellIs" dxfId="0" priority="335" operator="equal">
      <formula>0</formula>
    </cfRule>
    <cfRule type="cellIs" dxfId="1" priority="336" operator="lessThan">
      <formula>G8</formula>
    </cfRule>
  </conditionalFormatting>
  <conditionalFormatting sqref="P10">
    <cfRule type="cellIs" dxfId="0" priority="342" operator="greaterThan">
      <formula>O10</formula>
    </cfRule>
  </conditionalFormatting>
  <conditionalFormatting sqref="P11">
    <cfRule type="cellIs" dxfId="0" priority="347" operator="greaterThan">
      <formula>O11</formula>
    </cfRule>
  </conditionalFormatting>
  <conditionalFormatting sqref="P12">
    <cfRule type="cellIs" dxfId="0" priority="352" operator="greaterThan">
      <formula>O12</formula>
    </cfRule>
  </conditionalFormatting>
  <conditionalFormatting sqref="P15">
    <cfRule type="cellIs" dxfId="0" priority="357" operator="greaterThan">
      <formula>O15</formula>
    </cfRule>
  </conditionalFormatting>
  <conditionalFormatting sqref="P18">
    <cfRule type="cellIs" dxfId="0" priority="362" operator="greaterThan">
      <formula>O18</formula>
    </cfRule>
  </conditionalFormatting>
  <conditionalFormatting sqref="P21">
    <cfRule type="cellIs" dxfId="0" priority="367" operator="greaterThan">
      <formula>O21</formula>
    </cfRule>
  </conditionalFormatting>
  <conditionalFormatting sqref="P22">
    <cfRule type="cellIs" dxfId="0" priority="372" operator="greaterThan">
      <formula>O22</formula>
    </cfRule>
  </conditionalFormatting>
  <conditionalFormatting sqref="P23">
    <cfRule type="cellIs" dxfId="0" priority="377" operator="greaterThan">
      <formula>O23</formula>
    </cfRule>
  </conditionalFormatting>
  <conditionalFormatting sqref="P24">
    <cfRule type="cellIs" dxfId="0" priority="382" operator="greaterThan">
      <formula>O24</formula>
    </cfRule>
  </conditionalFormatting>
  <conditionalFormatting sqref="P27">
    <cfRule type="cellIs" dxfId="0" priority="387" operator="greaterThan">
      <formula>O27</formula>
    </cfRule>
  </conditionalFormatting>
  <conditionalFormatting sqref="P31">
    <cfRule type="cellIs" dxfId="0" priority="392" operator="greaterThan">
      <formula>O31</formula>
    </cfRule>
  </conditionalFormatting>
  <conditionalFormatting sqref="P33">
    <cfRule type="cellIs" dxfId="0" priority="397" operator="greaterThan">
      <formula>O33</formula>
    </cfRule>
  </conditionalFormatting>
  <conditionalFormatting sqref="P34">
    <cfRule type="cellIs" dxfId="0" priority="402" operator="greaterThan">
      <formula>O34</formula>
    </cfRule>
  </conditionalFormatting>
  <conditionalFormatting sqref="P36">
    <cfRule type="cellIs" dxfId="0" priority="407" operator="greaterThan">
      <formula>O36</formula>
    </cfRule>
  </conditionalFormatting>
  <conditionalFormatting sqref="P37">
    <cfRule type="cellIs" dxfId="0" priority="412" operator="greaterThan">
      <formula>O37</formula>
    </cfRule>
  </conditionalFormatting>
  <conditionalFormatting sqref="P38">
    <cfRule type="cellIs" dxfId="0" priority="417" operator="greaterThan">
      <formula>O38</formula>
    </cfRule>
  </conditionalFormatting>
  <conditionalFormatting sqref="P39">
    <cfRule type="cellIs" dxfId="0" priority="422" operator="greaterThan">
      <formula>O39</formula>
    </cfRule>
  </conditionalFormatting>
  <conditionalFormatting sqref="P40">
    <cfRule type="cellIs" dxfId="0" priority="427" operator="greaterThan">
      <formula>O40</formula>
    </cfRule>
  </conditionalFormatting>
  <conditionalFormatting sqref="P41">
    <cfRule type="cellIs" dxfId="0" priority="432" operator="greaterThan">
      <formula>O41</formula>
    </cfRule>
  </conditionalFormatting>
  <conditionalFormatting sqref="P42">
    <cfRule type="cellIs" dxfId="0" priority="437" operator="greaterThan">
      <formula>O42</formula>
    </cfRule>
  </conditionalFormatting>
  <conditionalFormatting sqref="P44">
    <cfRule type="cellIs" dxfId="0" priority="442" operator="greaterThan">
      <formula>O44</formula>
    </cfRule>
  </conditionalFormatting>
  <conditionalFormatting sqref="P48">
    <cfRule type="cellIs" dxfId="0" priority="447" operator="greaterThan">
      <formula>O48</formula>
    </cfRule>
  </conditionalFormatting>
  <conditionalFormatting sqref="P51">
    <cfRule type="cellIs" dxfId="0" priority="452" operator="greaterThan">
      <formula>O51</formula>
    </cfRule>
  </conditionalFormatting>
  <conditionalFormatting sqref="P52">
    <cfRule type="cellIs" dxfId="0" priority="457" operator="greaterThan">
      <formula>O52</formula>
    </cfRule>
  </conditionalFormatting>
  <conditionalFormatting sqref="P55">
    <cfRule type="cellIs" dxfId="0" priority="462" operator="greaterThan">
      <formula>O55</formula>
    </cfRule>
  </conditionalFormatting>
  <conditionalFormatting sqref="P63">
    <cfRule type="cellIs" dxfId="0" priority="467" operator="greaterThan">
      <formula>O63</formula>
    </cfRule>
  </conditionalFormatting>
  <conditionalFormatting sqref="P65">
    <cfRule type="cellIs" dxfId="0" priority="472" operator="greaterThan">
      <formula>O65</formula>
    </cfRule>
  </conditionalFormatting>
  <conditionalFormatting sqref="P66">
    <cfRule type="cellIs" dxfId="0" priority="477" operator="greaterThan">
      <formula>O66</formula>
    </cfRule>
  </conditionalFormatting>
  <conditionalFormatting sqref="P8">
    <cfRule type="cellIs" dxfId="0" priority="337" operator="greaterThan">
      <formula>O8</formula>
    </cfRule>
  </conditionalFormatting>
  <conditionalFormatting sqref="Q10">
    <cfRule type="cellIs" dxfId="3" priority="343" operator="lessThanOrEqual">
      <formula>H10</formula>
    </cfRule>
  </conditionalFormatting>
  <conditionalFormatting sqref="Q11">
    <cfRule type="cellIs" dxfId="3" priority="348" operator="lessThanOrEqual">
      <formula>H11</formula>
    </cfRule>
  </conditionalFormatting>
  <conditionalFormatting sqref="Q12">
    <cfRule type="cellIs" dxfId="3" priority="353" operator="lessThanOrEqual">
      <formula>H12</formula>
    </cfRule>
  </conditionalFormatting>
  <conditionalFormatting sqref="Q15">
    <cfRule type="cellIs" dxfId="3" priority="358" operator="lessThanOrEqual">
      <formula>H15</formula>
    </cfRule>
  </conditionalFormatting>
  <conditionalFormatting sqref="Q18">
    <cfRule type="cellIs" dxfId="3" priority="363" operator="lessThanOrEqual">
      <formula>H18</formula>
    </cfRule>
  </conditionalFormatting>
  <conditionalFormatting sqref="Q21">
    <cfRule type="cellIs" dxfId="3" priority="368" operator="lessThanOrEqual">
      <formula>H21</formula>
    </cfRule>
  </conditionalFormatting>
  <conditionalFormatting sqref="Q22">
    <cfRule type="cellIs" dxfId="3" priority="373" operator="lessThanOrEqual">
      <formula>H22</formula>
    </cfRule>
  </conditionalFormatting>
  <conditionalFormatting sqref="Q23">
    <cfRule type="cellIs" dxfId="3" priority="378" operator="lessThanOrEqual">
      <formula>H23</formula>
    </cfRule>
  </conditionalFormatting>
  <conditionalFormatting sqref="Q24">
    <cfRule type="cellIs" dxfId="3" priority="383" operator="lessThanOrEqual">
      <formula>H24</formula>
    </cfRule>
  </conditionalFormatting>
  <conditionalFormatting sqref="Q27">
    <cfRule type="cellIs" dxfId="3" priority="388" operator="lessThanOrEqual">
      <formula>H27</formula>
    </cfRule>
  </conditionalFormatting>
  <conditionalFormatting sqref="Q31">
    <cfRule type="cellIs" dxfId="3" priority="393" operator="lessThanOrEqual">
      <formula>H31</formula>
    </cfRule>
  </conditionalFormatting>
  <conditionalFormatting sqref="Q33">
    <cfRule type="cellIs" dxfId="3" priority="398" operator="lessThanOrEqual">
      <formula>H33</formula>
    </cfRule>
  </conditionalFormatting>
  <conditionalFormatting sqref="Q34">
    <cfRule type="cellIs" dxfId="3" priority="403" operator="lessThanOrEqual">
      <formula>H34</formula>
    </cfRule>
  </conditionalFormatting>
  <conditionalFormatting sqref="Q36">
    <cfRule type="cellIs" dxfId="3" priority="408" operator="lessThanOrEqual">
      <formula>H36</formula>
    </cfRule>
  </conditionalFormatting>
  <conditionalFormatting sqref="Q37">
    <cfRule type="cellIs" dxfId="3" priority="413" operator="lessThanOrEqual">
      <formula>H37</formula>
    </cfRule>
  </conditionalFormatting>
  <conditionalFormatting sqref="Q38">
    <cfRule type="cellIs" dxfId="3" priority="418" operator="lessThanOrEqual">
      <formula>H38</formula>
    </cfRule>
  </conditionalFormatting>
  <conditionalFormatting sqref="Q39">
    <cfRule type="cellIs" dxfId="3" priority="423" operator="lessThanOrEqual">
      <formula>H39</formula>
    </cfRule>
  </conditionalFormatting>
  <conditionalFormatting sqref="Q40">
    <cfRule type="cellIs" dxfId="3" priority="428" operator="lessThanOrEqual">
      <formula>H40</formula>
    </cfRule>
  </conditionalFormatting>
  <conditionalFormatting sqref="Q41">
    <cfRule type="cellIs" dxfId="3" priority="433" operator="lessThanOrEqual">
      <formula>H41</formula>
    </cfRule>
  </conditionalFormatting>
  <conditionalFormatting sqref="Q42">
    <cfRule type="cellIs" dxfId="3" priority="438" operator="lessThanOrEqual">
      <formula>H42</formula>
    </cfRule>
  </conditionalFormatting>
  <conditionalFormatting sqref="Q44">
    <cfRule type="cellIs" dxfId="3" priority="443" operator="lessThanOrEqual">
      <formula>H44</formula>
    </cfRule>
  </conditionalFormatting>
  <conditionalFormatting sqref="Q48">
    <cfRule type="cellIs" dxfId="3" priority="448" operator="lessThanOrEqual">
      <formula>H48</formula>
    </cfRule>
  </conditionalFormatting>
  <conditionalFormatting sqref="Q51">
    <cfRule type="cellIs" dxfId="3" priority="453" operator="lessThanOrEqual">
      <formula>H51</formula>
    </cfRule>
  </conditionalFormatting>
  <conditionalFormatting sqref="Q52">
    <cfRule type="cellIs" dxfId="3" priority="458" operator="lessThanOrEqual">
      <formula>H52</formula>
    </cfRule>
  </conditionalFormatting>
  <conditionalFormatting sqref="Q55">
    <cfRule type="cellIs" dxfId="3" priority="463" operator="lessThanOrEqual">
      <formula>H55</formula>
    </cfRule>
  </conditionalFormatting>
  <conditionalFormatting sqref="Q63">
    <cfRule type="cellIs" dxfId="3" priority="468" operator="lessThanOrEqual">
      <formula>H63</formula>
    </cfRule>
  </conditionalFormatting>
  <conditionalFormatting sqref="Q65">
    <cfRule type="cellIs" dxfId="3" priority="473" operator="lessThanOrEqual">
      <formula>H65</formula>
    </cfRule>
  </conditionalFormatting>
  <conditionalFormatting sqref="Q66">
    <cfRule type="cellIs" dxfId="3" priority="478" operator="lessThanOrEqual">
      <formula>H66</formula>
    </cfRule>
  </conditionalFormatting>
  <conditionalFormatting sqref="Q8">
    <cfRule type="cellIs" dxfId="3" priority="338" operator="lessThanOrEqual">
      <formula>H8</formula>
    </cfRule>
  </conditionalFormatting>
  <conditionalFormatting sqref="R10">
    <cfRule type="cellIs" dxfId="3" priority="344" operator="lessThanOrEqual">
      <formula>I10</formula>
    </cfRule>
  </conditionalFormatting>
  <conditionalFormatting sqref="R11">
    <cfRule type="cellIs" dxfId="3" priority="349" operator="lessThanOrEqual">
      <formula>I11</formula>
    </cfRule>
  </conditionalFormatting>
  <conditionalFormatting sqref="R12">
    <cfRule type="cellIs" dxfId="3" priority="354" operator="lessThanOrEqual">
      <formula>I12</formula>
    </cfRule>
  </conditionalFormatting>
  <conditionalFormatting sqref="R15">
    <cfRule type="cellIs" dxfId="3" priority="359" operator="lessThanOrEqual">
      <formula>I15</formula>
    </cfRule>
  </conditionalFormatting>
  <conditionalFormatting sqref="R18">
    <cfRule type="cellIs" dxfId="3" priority="364" operator="lessThanOrEqual">
      <formula>I18</formula>
    </cfRule>
  </conditionalFormatting>
  <conditionalFormatting sqref="R21">
    <cfRule type="cellIs" dxfId="3" priority="369" operator="lessThanOrEqual">
      <formula>I21</formula>
    </cfRule>
  </conditionalFormatting>
  <conditionalFormatting sqref="R22">
    <cfRule type="cellIs" dxfId="3" priority="374" operator="lessThanOrEqual">
      <formula>I22</formula>
    </cfRule>
  </conditionalFormatting>
  <conditionalFormatting sqref="R23">
    <cfRule type="cellIs" dxfId="3" priority="379" operator="lessThanOrEqual">
      <formula>I23</formula>
    </cfRule>
  </conditionalFormatting>
  <conditionalFormatting sqref="R24">
    <cfRule type="cellIs" dxfId="3" priority="384" operator="lessThanOrEqual">
      <formula>I24</formula>
    </cfRule>
  </conditionalFormatting>
  <conditionalFormatting sqref="R27">
    <cfRule type="cellIs" dxfId="3" priority="389" operator="lessThanOrEqual">
      <formula>I27</formula>
    </cfRule>
  </conditionalFormatting>
  <conditionalFormatting sqref="R31">
    <cfRule type="cellIs" dxfId="3" priority="394" operator="lessThanOrEqual">
      <formula>I31</formula>
    </cfRule>
  </conditionalFormatting>
  <conditionalFormatting sqref="R33">
    <cfRule type="cellIs" dxfId="3" priority="399" operator="lessThanOrEqual">
      <formula>I33</formula>
    </cfRule>
  </conditionalFormatting>
  <conditionalFormatting sqref="R34">
    <cfRule type="cellIs" dxfId="3" priority="404" operator="lessThanOrEqual">
      <formula>I34</formula>
    </cfRule>
  </conditionalFormatting>
  <conditionalFormatting sqref="R36">
    <cfRule type="cellIs" dxfId="3" priority="409" operator="lessThanOrEqual">
      <formula>I36</formula>
    </cfRule>
  </conditionalFormatting>
  <conditionalFormatting sqref="R37">
    <cfRule type="cellIs" dxfId="3" priority="414" operator="lessThanOrEqual">
      <formula>I37</formula>
    </cfRule>
  </conditionalFormatting>
  <conditionalFormatting sqref="R38">
    <cfRule type="cellIs" dxfId="3" priority="419" operator="lessThanOrEqual">
      <formula>I38</formula>
    </cfRule>
  </conditionalFormatting>
  <conditionalFormatting sqref="R39">
    <cfRule type="cellIs" dxfId="3" priority="424" operator="lessThanOrEqual">
      <formula>I39</formula>
    </cfRule>
  </conditionalFormatting>
  <conditionalFormatting sqref="R40">
    <cfRule type="cellIs" dxfId="3" priority="429" operator="lessThanOrEqual">
      <formula>I40</formula>
    </cfRule>
  </conditionalFormatting>
  <conditionalFormatting sqref="R41">
    <cfRule type="cellIs" dxfId="3" priority="434" operator="lessThanOrEqual">
      <formula>I41</formula>
    </cfRule>
  </conditionalFormatting>
  <conditionalFormatting sqref="R42">
    <cfRule type="cellIs" dxfId="3" priority="439" operator="lessThanOrEqual">
      <formula>I42</formula>
    </cfRule>
  </conditionalFormatting>
  <conditionalFormatting sqref="R44">
    <cfRule type="cellIs" dxfId="3" priority="444" operator="lessThanOrEqual">
      <formula>I44</formula>
    </cfRule>
  </conditionalFormatting>
  <conditionalFormatting sqref="R48">
    <cfRule type="cellIs" dxfId="3" priority="449" operator="lessThanOrEqual">
      <formula>I48</formula>
    </cfRule>
  </conditionalFormatting>
  <conditionalFormatting sqref="R51">
    <cfRule type="cellIs" dxfId="3" priority="454" operator="lessThanOrEqual">
      <formula>I51</formula>
    </cfRule>
  </conditionalFormatting>
  <conditionalFormatting sqref="R52">
    <cfRule type="cellIs" dxfId="3" priority="459" operator="lessThanOrEqual">
      <formula>I52</formula>
    </cfRule>
  </conditionalFormatting>
  <conditionalFormatting sqref="R55">
    <cfRule type="cellIs" dxfId="3" priority="464" operator="lessThanOrEqual">
      <formula>I55</formula>
    </cfRule>
  </conditionalFormatting>
  <conditionalFormatting sqref="R63">
    <cfRule type="cellIs" dxfId="3" priority="469" operator="lessThanOrEqual">
      <formula>I63</formula>
    </cfRule>
  </conditionalFormatting>
  <conditionalFormatting sqref="R65">
    <cfRule type="cellIs" dxfId="3" priority="474" operator="lessThanOrEqual">
      <formula>I65</formula>
    </cfRule>
  </conditionalFormatting>
  <conditionalFormatting sqref="R66">
    <cfRule type="cellIs" dxfId="3" priority="479" operator="lessThanOrEqual">
      <formula>I66</formula>
    </cfRule>
  </conditionalFormatting>
  <conditionalFormatting sqref="R8">
    <cfRule type="cellIs" dxfId="3" priority="339" operator="lessThanOrEqual">
      <formula>I8</formula>
    </cfRule>
  </conditionalFormatting>
  <conditionalFormatting sqref="T10">
    <cfRule type="cellIs" dxfId="0" priority="495" operator="equal">
      <formula>0</formula>
    </cfRule>
    <cfRule type="cellIs" dxfId="1" priority="496" operator="lessThan">
      <formula>G10</formula>
    </cfRule>
  </conditionalFormatting>
  <conditionalFormatting sqref="T11">
    <cfRule type="cellIs" dxfId="0" priority="500" operator="equal">
      <formula>0</formula>
    </cfRule>
    <cfRule type="cellIs" dxfId="1" priority="501" operator="lessThan">
      <formula>G11</formula>
    </cfRule>
  </conditionalFormatting>
  <conditionalFormatting sqref="T12">
    <cfRule type="cellIs" dxfId="0" priority="505" operator="equal">
      <formula>0</formula>
    </cfRule>
    <cfRule type="cellIs" dxfId="1" priority="506" operator="lessThan">
      <formula>G12</formula>
    </cfRule>
  </conditionalFormatting>
  <conditionalFormatting sqref="T18">
    <cfRule type="cellIs" dxfId="0" priority="510" operator="equal">
      <formula>0</formula>
    </cfRule>
    <cfRule type="cellIs" dxfId="1" priority="511" operator="lessThan">
      <formula>G18</formula>
    </cfRule>
  </conditionalFormatting>
  <conditionalFormatting sqref="T21">
    <cfRule type="cellIs" dxfId="0" priority="515" operator="equal">
      <formula>0</formula>
    </cfRule>
    <cfRule type="cellIs" dxfId="1" priority="516" operator="lessThan">
      <formula>G21</formula>
    </cfRule>
  </conditionalFormatting>
  <conditionalFormatting sqref="T22">
    <cfRule type="cellIs" dxfId="0" priority="520" operator="equal">
      <formula>0</formula>
    </cfRule>
    <cfRule type="cellIs" dxfId="1" priority="521" operator="lessThan">
      <formula>G22</formula>
    </cfRule>
  </conditionalFormatting>
  <conditionalFormatting sqref="T23">
    <cfRule type="cellIs" dxfId="0" priority="525" operator="equal">
      <formula>0</formula>
    </cfRule>
    <cfRule type="cellIs" dxfId="1" priority="526" operator="lessThan">
      <formula>G23</formula>
    </cfRule>
  </conditionalFormatting>
  <conditionalFormatting sqref="T24">
    <cfRule type="cellIs" dxfId="0" priority="530" operator="equal">
      <formula>0</formula>
    </cfRule>
    <cfRule type="cellIs" dxfId="1" priority="531" operator="lessThan">
      <formula>G24</formula>
    </cfRule>
  </conditionalFormatting>
  <conditionalFormatting sqref="T27">
    <cfRule type="cellIs" dxfId="0" priority="535" operator="equal">
      <formula>0</formula>
    </cfRule>
    <cfRule type="cellIs" dxfId="1" priority="536" operator="lessThan">
      <formula>G27</formula>
    </cfRule>
  </conditionalFormatting>
  <conditionalFormatting sqref="T28">
    <cfRule type="cellIs" dxfId="0" priority="540" operator="equal">
      <formula>0</formula>
    </cfRule>
    <cfRule type="cellIs" dxfId="1" priority="541" operator="lessThan">
      <formula>G28</formula>
    </cfRule>
  </conditionalFormatting>
  <conditionalFormatting sqref="T31">
    <cfRule type="cellIs" dxfId="0" priority="545" operator="equal">
      <formula>0</formula>
    </cfRule>
    <cfRule type="cellIs" dxfId="1" priority="546" operator="lessThan">
      <formula>G31</formula>
    </cfRule>
  </conditionalFormatting>
  <conditionalFormatting sqref="T34">
    <cfRule type="cellIs" dxfId="0" priority="550" operator="equal">
      <formula>0</formula>
    </cfRule>
    <cfRule type="cellIs" dxfId="1" priority="551" operator="lessThan">
      <formula>G34</formula>
    </cfRule>
  </conditionalFormatting>
  <conditionalFormatting sqref="T35">
    <cfRule type="cellIs" dxfId="0" priority="555" operator="equal">
      <formula>0</formula>
    </cfRule>
    <cfRule type="cellIs" dxfId="1" priority="556" operator="lessThan">
      <formula>G35</formula>
    </cfRule>
  </conditionalFormatting>
  <conditionalFormatting sqref="T36">
    <cfRule type="cellIs" dxfId="0" priority="560" operator="equal">
      <formula>0</formula>
    </cfRule>
    <cfRule type="cellIs" dxfId="1" priority="561" operator="lessThan">
      <formula>G36</formula>
    </cfRule>
  </conditionalFormatting>
  <conditionalFormatting sqref="T37">
    <cfRule type="cellIs" dxfId="0" priority="565" operator="equal">
      <formula>0</formula>
    </cfRule>
    <cfRule type="cellIs" dxfId="1" priority="566" operator="lessThan">
      <formula>G37</formula>
    </cfRule>
  </conditionalFormatting>
  <conditionalFormatting sqref="T38">
    <cfRule type="cellIs" dxfId="0" priority="570" operator="equal">
      <formula>0</formula>
    </cfRule>
    <cfRule type="cellIs" dxfId="1" priority="571" operator="lessThan">
      <formula>G38</formula>
    </cfRule>
  </conditionalFormatting>
  <conditionalFormatting sqref="T39">
    <cfRule type="cellIs" dxfId="0" priority="575" operator="equal">
      <formula>0</formula>
    </cfRule>
    <cfRule type="cellIs" dxfId="1" priority="576" operator="lessThan">
      <formula>G39</formula>
    </cfRule>
  </conditionalFormatting>
  <conditionalFormatting sqref="T40">
    <cfRule type="cellIs" dxfId="0" priority="580" operator="equal">
      <formula>0</formula>
    </cfRule>
    <cfRule type="cellIs" dxfId="1" priority="581" operator="lessThan">
      <formula>G40</formula>
    </cfRule>
  </conditionalFormatting>
  <conditionalFormatting sqref="T41">
    <cfRule type="cellIs" dxfId="0" priority="585" operator="equal">
      <formula>0</formula>
    </cfRule>
    <cfRule type="cellIs" dxfId="1" priority="586" operator="lessThan">
      <formula>G41</formula>
    </cfRule>
  </conditionalFormatting>
  <conditionalFormatting sqref="T42">
    <cfRule type="cellIs" dxfId="0" priority="590" operator="equal">
      <formula>0</formula>
    </cfRule>
    <cfRule type="cellIs" dxfId="1" priority="591" operator="lessThan">
      <formula>G42</formula>
    </cfRule>
  </conditionalFormatting>
  <conditionalFormatting sqref="T48">
    <cfRule type="cellIs" dxfId="0" priority="595" operator="equal">
      <formula>0</formula>
    </cfRule>
    <cfRule type="cellIs" dxfId="1" priority="596" operator="lessThan">
      <formula>G48</formula>
    </cfRule>
  </conditionalFormatting>
  <conditionalFormatting sqref="T51">
    <cfRule type="cellIs" dxfId="0" priority="600" operator="equal">
      <formula>0</formula>
    </cfRule>
    <cfRule type="cellIs" dxfId="1" priority="601" operator="lessThan">
      <formula>G51</formula>
    </cfRule>
  </conditionalFormatting>
  <conditionalFormatting sqref="T55">
    <cfRule type="cellIs" dxfId="0" priority="605" operator="equal">
      <formula>0</formula>
    </cfRule>
    <cfRule type="cellIs" dxfId="1" priority="606" operator="lessThan">
      <formula>G55</formula>
    </cfRule>
  </conditionalFormatting>
  <conditionalFormatting sqref="T61">
    <cfRule type="cellIs" dxfId="0" priority="610" operator="equal">
      <formula>0</formula>
    </cfRule>
    <cfRule type="cellIs" dxfId="1" priority="611" operator="lessThan">
      <formula>G61</formula>
    </cfRule>
  </conditionalFormatting>
  <conditionalFormatting sqref="T63">
    <cfRule type="cellIs" dxfId="0" priority="615" operator="equal">
      <formula>0</formula>
    </cfRule>
    <cfRule type="cellIs" dxfId="1" priority="616" operator="lessThan">
      <formula>G63</formula>
    </cfRule>
  </conditionalFormatting>
  <conditionalFormatting sqref="T65">
    <cfRule type="cellIs" dxfId="0" priority="620" operator="equal">
      <formula>0</formula>
    </cfRule>
    <cfRule type="cellIs" dxfId="1" priority="621" operator="lessThan">
      <formula>G65</formula>
    </cfRule>
  </conditionalFormatting>
  <conditionalFormatting sqref="T66">
    <cfRule type="cellIs" dxfId="0" priority="625" operator="equal">
      <formula>0</formula>
    </cfRule>
    <cfRule type="cellIs" dxfId="1" priority="626" operator="lessThan">
      <formula>G66</formula>
    </cfRule>
  </conditionalFormatting>
  <conditionalFormatting sqref="T7">
    <cfRule type="cellIs" dxfId="0" priority="480" operator="equal">
      <formula>0</formula>
    </cfRule>
    <cfRule type="cellIs" dxfId="1" priority="481" operator="lessThan">
      <formula>G7</formula>
    </cfRule>
  </conditionalFormatting>
  <conditionalFormatting sqref="T8">
    <cfRule type="cellIs" dxfId="0" priority="485" operator="equal">
      <formula>0</formula>
    </cfRule>
    <cfRule type="cellIs" dxfId="1" priority="486" operator="lessThan">
      <formula>G8</formula>
    </cfRule>
  </conditionalFormatting>
  <conditionalFormatting sqref="T9">
    <cfRule type="cellIs" dxfId="0" priority="490" operator="equal">
      <formula>0</formula>
    </cfRule>
    <cfRule type="cellIs" dxfId="1" priority="491" operator="lessThan">
      <formula>G9</formula>
    </cfRule>
  </conditionalFormatting>
  <conditionalFormatting sqref="U10">
    <cfRule type="cellIs" dxfId="0" priority="497" operator="greaterThan">
      <formula>T10</formula>
    </cfRule>
  </conditionalFormatting>
  <conditionalFormatting sqref="U11">
    <cfRule type="cellIs" dxfId="0" priority="502" operator="greaterThan">
      <formula>T11</formula>
    </cfRule>
  </conditionalFormatting>
  <conditionalFormatting sqref="U12">
    <cfRule type="cellIs" dxfId="0" priority="507" operator="greaterThan">
      <formula>T12</formula>
    </cfRule>
  </conditionalFormatting>
  <conditionalFormatting sqref="U18">
    <cfRule type="cellIs" dxfId="0" priority="512" operator="greaterThan">
      <formula>T18</formula>
    </cfRule>
  </conditionalFormatting>
  <conditionalFormatting sqref="U21">
    <cfRule type="cellIs" dxfId="0" priority="517" operator="greaterThan">
      <formula>T21</formula>
    </cfRule>
  </conditionalFormatting>
  <conditionalFormatting sqref="U22">
    <cfRule type="cellIs" dxfId="0" priority="522" operator="greaterThan">
      <formula>T22</formula>
    </cfRule>
  </conditionalFormatting>
  <conditionalFormatting sqref="U23">
    <cfRule type="cellIs" dxfId="0" priority="527" operator="greaterThan">
      <formula>T23</formula>
    </cfRule>
  </conditionalFormatting>
  <conditionalFormatting sqref="U24">
    <cfRule type="cellIs" dxfId="0" priority="532" operator="greaterThan">
      <formula>T24</formula>
    </cfRule>
  </conditionalFormatting>
  <conditionalFormatting sqref="U27">
    <cfRule type="cellIs" dxfId="0" priority="537" operator="greaterThan">
      <formula>T27</formula>
    </cfRule>
  </conditionalFormatting>
  <conditionalFormatting sqref="U28">
    <cfRule type="cellIs" dxfId="0" priority="542" operator="greaterThan">
      <formula>T28</formula>
    </cfRule>
  </conditionalFormatting>
  <conditionalFormatting sqref="U31">
    <cfRule type="cellIs" dxfId="0" priority="547" operator="greaterThan">
      <formula>T31</formula>
    </cfRule>
  </conditionalFormatting>
  <conditionalFormatting sqref="U34">
    <cfRule type="cellIs" dxfId="0" priority="552" operator="greaterThan">
      <formula>T34</formula>
    </cfRule>
  </conditionalFormatting>
  <conditionalFormatting sqref="U35">
    <cfRule type="cellIs" dxfId="0" priority="557" operator="greaterThan">
      <formula>T35</formula>
    </cfRule>
  </conditionalFormatting>
  <conditionalFormatting sqref="U36">
    <cfRule type="cellIs" dxfId="0" priority="562" operator="greaterThan">
      <formula>T36</formula>
    </cfRule>
  </conditionalFormatting>
  <conditionalFormatting sqref="U37">
    <cfRule type="cellIs" dxfId="0" priority="567" operator="greaterThan">
      <formula>T37</formula>
    </cfRule>
  </conditionalFormatting>
  <conditionalFormatting sqref="U38">
    <cfRule type="cellIs" dxfId="0" priority="572" operator="greaterThan">
      <formula>T38</formula>
    </cfRule>
  </conditionalFormatting>
  <conditionalFormatting sqref="U39">
    <cfRule type="cellIs" dxfId="0" priority="577" operator="greaterThan">
      <formula>T39</formula>
    </cfRule>
  </conditionalFormatting>
  <conditionalFormatting sqref="U40">
    <cfRule type="cellIs" dxfId="0" priority="582" operator="greaterThan">
      <formula>T40</formula>
    </cfRule>
  </conditionalFormatting>
  <conditionalFormatting sqref="U41">
    <cfRule type="cellIs" dxfId="0" priority="587" operator="greaterThan">
      <formula>T41</formula>
    </cfRule>
  </conditionalFormatting>
  <conditionalFormatting sqref="U42">
    <cfRule type="cellIs" dxfId="0" priority="592" operator="greaterThan">
      <formula>T42</formula>
    </cfRule>
  </conditionalFormatting>
  <conditionalFormatting sqref="U48">
    <cfRule type="cellIs" dxfId="0" priority="597" operator="greaterThan">
      <formula>T48</formula>
    </cfRule>
  </conditionalFormatting>
  <conditionalFormatting sqref="U51">
    <cfRule type="cellIs" dxfId="0" priority="602" operator="greaterThan">
      <formula>T51</formula>
    </cfRule>
  </conditionalFormatting>
  <conditionalFormatting sqref="U55">
    <cfRule type="cellIs" dxfId="0" priority="607" operator="greaterThan">
      <formula>T55</formula>
    </cfRule>
  </conditionalFormatting>
  <conditionalFormatting sqref="U61">
    <cfRule type="cellIs" dxfId="0" priority="612" operator="greaterThan">
      <formula>T61</formula>
    </cfRule>
  </conditionalFormatting>
  <conditionalFormatting sqref="U63">
    <cfRule type="cellIs" dxfId="0" priority="617" operator="greaterThan">
      <formula>T63</formula>
    </cfRule>
  </conditionalFormatting>
  <conditionalFormatting sqref="U65">
    <cfRule type="cellIs" dxfId="0" priority="622" operator="greaterThan">
      <formula>T65</formula>
    </cfRule>
  </conditionalFormatting>
  <conditionalFormatting sqref="U66">
    <cfRule type="cellIs" dxfId="0" priority="627" operator="greaterThan">
      <formula>T66</formula>
    </cfRule>
  </conditionalFormatting>
  <conditionalFormatting sqref="U7">
    <cfRule type="cellIs" dxfId="0" priority="482" operator="greaterThan">
      <formula>T7</formula>
    </cfRule>
  </conditionalFormatting>
  <conditionalFormatting sqref="U8">
    <cfRule type="cellIs" dxfId="0" priority="487" operator="greaterThan">
      <formula>T8</formula>
    </cfRule>
  </conditionalFormatting>
  <conditionalFormatting sqref="U9">
    <cfRule type="cellIs" dxfId="0" priority="492" operator="greaterThan">
      <formula>T9</formula>
    </cfRule>
  </conditionalFormatting>
  <conditionalFormatting sqref="V10">
    <cfRule type="cellIs" dxfId="3" priority="498" operator="lessThanOrEqual">
      <formula>H10</formula>
    </cfRule>
  </conditionalFormatting>
  <conditionalFormatting sqref="V11">
    <cfRule type="cellIs" dxfId="3" priority="503" operator="lessThanOrEqual">
      <formula>H11</formula>
    </cfRule>
  </conditionalFormatting>
  <conditionalFormatting sqref="V12">
    <cfRule type="cellIs" dxfId="3" priority="508" operator="lessThanOrEqual">
      <formula>H12</formula>
    </cfRule>
  </conditionalFormatting>
  <conditionalFormatting sqref="V18">
    <cfRule type="cellIs" dxfId="3" priority="513" operator="lessThanOrEqual">
      <formula>H18</formula>
    </cfRule>
  </conditionalFormatting>
  <conditionalFormatting sqref="V21">
    <cfRule type="cellIs" dxfId="3" priority="518" operator="lessThanOrEqual">
      <formula>H21</formula>
    </cfRule>
  </conditionalFormatting>
  <conditionalFormatting sqref="V22">
    <cfRule type="cellIs" dxfId="3" priority="523" operator="lessThanOrEqual">
      <formula>H22</formula>
    </cfRule>
  </conditionalFormatting>
  <conditionalFormatting sqref="V23">
    <cfRule type="cellIs" dxfId="3" priority="528" operator="lessThanOrEqual">
      <formula>H23</formula>
    </cfRule>
  </conditionalFormatting>
  <conditionalFormatting sqref="V24">
    <cfRule type="cellIs" dxfId="3" priority="533" operator="lessThanOrEqual">
      <formula>H24</formula>
    </cfRule>
  </conditionalFormatting>
  <conditionalFormatting sqref="V27">
    <cfRule type="cellIs" dxfId="3" priority="538" operator="lessThanOrEqual">
      <formula>H27</formula>
    </cfRule>
  </conditionalFormatting>
  <conditionalFormatting sqref="V28">
    <cfRule type="cellIs" dxfId="3" priority="543" operator="lessThanOrEqual">
      <formula>H28</formula>
    </cfRule>
  </conditionalFormatting>
  <conditionalFormatting sqref="V31">
    <cfRule type="cellIs" dxfId="3" priority="548" operator="lessThanOrEqual">
      <formula>H31</formula>
    </cfRule>
  </conditionalFormatting>
  <conditionalFormatting sqref="V34">
    <cfRule type="cellIs" dxfId="3" priority="553" operator="lessThanOrEqual">
      <formula>H34</formula>
    </cfRule>
  </conditionalFormatting>
  <conditionalFormatting sqref="V35">
    <cfRule type="cellIs" dxfId="3" priority="558" operator="lessThanOrEqual">
      <formula>H35</formula>
    </cfRule>
  </conditionalFormatting>
  <conditionalFormatting sqref="V36">
    <cfRule type="cellIs" dxfId="3" priority="563" operator="lessThanOrEqual">
      <formula>H36</formula>
    </cfRule>
  </conditionalFormatting>
  <conditionalFormatting sqref="V37">
    <cfRule type="cellIs" dxfId="3" priority="568" operator="lessThanOrEqual">
      <formula>H37</formula>
    </cfRule>
  </conditionalFormatting>
  <conditionalFormatting sqref="V38">
    <cfRule type="cellIs" dxfId="3" priority="573" operator="lessThanOrEqual">
      <formula>H38</formula>
    </cfRule>
  </conditionalFormatting>
  <conditionalFormatting sqref="V39">
    <cfRule type="cellIs" dxfId="3" priority="578" operator="lessThanOrEqual">
      <formula>H39</formula>
    </cfRule>
  </conditionalFormatting>
  <conditionalFormatting sqref="V40">
    <cfRule type="cellIs" dxfId="3" priority="583" operator="lessThanOrEqual">
      <formula>H40</formula>
    </cfRule>
  </conditionalFormatting>
  <conditionalFormatting sqref="V41">
    <cfRule type="cellIs" dxfId="3" priority="588" operator="lessThanOrEqual">
      <formula>H41</formula>
    </cfRule>
  </conditionalFormatting>
  <conditionalFormatting sqref="V42">
    <cfRule type="cellIs" dxfId="3" priority="593" operator="lessThanOrEqual">
      <formula>H42</formula>
    </cfRule>
  </conditionalFormatting>
  <conditionalFormatting sqref="V48">
    <cfRule type="cellIs" dxfId="3" priority="598" operator="lessThanOrEqual">
      <formula>H48</formula>
    </cfRule>
  </conditionalFormatting>
  <conditionalFormatting sqref="V51">
    <cfRule type="cellIs" dxfId="3" priority="603" operator="lessThanOrEqual">
      <formula>H51</formula>
    </cfRule>
  </conditionalFormatting>
  <conditionalFormatting sqref="V55">
    <cfRule type="cellIs" dxfId="3" priority="608" operator="lessThanOrEqual">
      <formula>H55</formula>
    </cfRule>
  </conditionalFormatting>
  <conditionalFormatting sqref="V61">
    <cfRule type="cellIs" dxfId="3" priority="613" operator="lessThanOrEqual">
      <formula>H61</formula>
    </cfRule>
  </conditionalFormatting>
  <conditionalFormatting sqref="V63">
    <cfRule type="cellIs" dxfId="3" priority="618" operator="lessThanOrEqual">
      <formula>H63</formula>
    </cfRule>
  </conditionalFormatting>
  <conditionalFormatting sqref="V65">
    <cfRule type="cellIs" dxfId="3" priority="623" operator="lessThanOrEqual">
      <formula>H65</formula>
    </cfRule>
  </conditionalFormatting>
  <conditionalFormatting sqref="V66">
    <cfRule type="cellIs" dxfId="3" priority="628" operator="lessThanOrEqual">
      <formula>H66</formula>
    </cfRule>
  </conditionalFormatting>
  <conditionalFormatting sqref="V7">
    <cfRule type="cellIs" dxfId="3" priority="483" operator="lessThanOrEqual">
      <formula>H7</formula>
    </cfRule>
  </conditionalFormatting>
  <conditionalFormatting sqref="V8">
    <cfRule type="cellIs" dxfId="3" priority="488" operator="lessThanOrEqual">
      <formula>H8</formula>
    </cfRule>
  </conditionalFormatting>
  <conditionalFormatting sqref="V9">
    <cfRule type="cellIs" dxfId="3" priority="493" operator="lessThanOrEqual">
      <formula>H9</formula>
    </cfRule>
  </conditionalFormatting>
  <conditionalFormatting sqref="W10">
    <cfRule type="cellIs" dxfId="3" priority="499" operator="lessThanOrEqual">
      <formula>I10</formula>
    </cfRule>
  </conditionalFormatting>
  <conditionalFormatting sqref="W11">
    <cfRule type="cellIs" dxfId="3" priority="504" operator="lessThanOrEqual">
      <formula>I11</formula>
    </cfRule>
  </conditionalFormatting>
  <conditionalFormatting sqref="W12">
    <cfRule type="cellIs" dxfId="3" priority="509" operator="lessThanOrEqual">
      <formula>I12</formula>
    </cfRule>
  </conditionalFormatting>
  <conditionalFormatting sqref="W18">
    <cfRule type="cellIs" dxfId="3" priority="514" operator="lessThanOrEqual">
      <formula>I18</formula>
    </cfRule>
  </conditionalFormatting>
  <conditionalFormatting sqref="W21">
    <cfRule type="cellIs" dxfId="3" priority="519" operator="lessThanOrEqual">
      <formula>I21</formula>
    </cfRule>
  </conditionalFormatting>
  <conditionalFormatting sqref="W22">
    <cfRule type="cellIs" dxfId="3" priority="524" operator="lessThanOrEqual">
      <formula>I22</formula>
    </cfRule>
  </conditionalFormatting>
  <conditionalFormatting sqref="W23">
    <cfRule type="cellIs" dxfId="3" priority="529" operator="lessThanOrEqual">
      <formula>I23</formula>
    </cfRule>
  </conditionalFormatting>
  <conditionalFormatting sqref="W24">
    <cfRule type="cellIs" dxfId="3" priority="534" operator="lessThanOrEqual">
      <formula>I24</formula>
    </cfRule>
  </conditionalFormatting>
  <conditionalFormatting sqref="W27">
    <cfRule type="cellIs" dxfId="3" priority="539" operator="lessThanOrEqual">
      <formula>I27</formula>
    </cfRule>
  </conditionalFormatting>
  <conditionalFormatting sqref="W28">
    <cfRule type="cellIs" dxfId="3" priority="544" operator="lessThanOrEqual">
      <formula>I28</formula>
    </cfRule>
  </conditionalFormatting>
  <conditionalFormatting sqref="W31">
    <cfRule type="cellIs" dxfId="3" priority="549" operator="lessThanOrEqual">
      <formula>I31</formula>
    </cfRule>
  </conditionalFormatting>
  <conditionalFormatting sqref="W34">
    <cfRule type="cellIs" dxfId="3" priority="554" operator="lessThanOrEqual">
      <formula>I34</formula>
    </cfRule>
  </conditionalFormatting>
  <conditionalFormatting sqref="W35">
    <cfRule type="cellIs" dxfId="3" priority="559" operator="lessThanOrEqual">
      <formula>I35</formula>
    </cfRule>
  </conditionalFormatting>
  <conditionalFormatting sqref="W36">
    <cfRule type="cellIs" dxfId="3" priority="564" operator="lessThanOrEqual">
      <formula>I36</formula>
    </cfRule>
  </conditionalFormatting>
  <conditionalFormatting sqref="W37">
    <cfRule type="cellIs" dxfId="3" priority="569" operator="lessThanOrEqual">
      <formula>I37</formula>
    </cfRule>
  </conditionalFormatting>
  <conditionalFormatting sqref="W38">
    <cfRule type="cellIs" dxfId="3" priority="574" operator="lessThanOrEqual">
      <formula>I38</formula>
    </cfRule>
  </conditionalFormatting>
  <conditionalFormatting sqref="W39">
    <cfRule type="cellIs" dxfId="3" priority="579" operator="lessThanOrEqual">
      <formula>I39</formula>
    </cfRule>
  </conditionalFormatting>
  <conditionalFormatting sqref="W40">
    <cfRule type="cellIs" dxfId="3" priority="584" operator="lessThanOrEqual">
      <formula>I40</formula>
    </cfRule>
  </conditionalFormatting>
  <conditionalFormatting sqref="W41">
    <cfRule type="cellIs" dxfId="3" priority="589" operator="lessThanOrEqual">
      <formula>I41</formula>
    </cfRule>
  </conditionalFormatting>
  <conditionalFormatting sqref="W42">
    <cfRule type="cellIs" dxfId="3" priority="594" operator="lessThanOrEqual">
      <formula>I42</formula>
    </cfRule>
  </conditionalFormatting>
  <conditionalFormatting sqref="W48">
    <cfRule type="cellIs" dxfId="3" priority="599" operator="lessThanOrEqual">
      <formula>I48</formula>
    </cfRule>
  </conditionalFormatting>
  <conditionalFormatting sqref="W51">
    <cfRule type="cellIs" dxfId="3" priority="604" operator="lessThanOrEqual">
      <formula>I51</formula>
    </cfRule>
  </conditionalFormatting>
  <conditionalFormatting sqref="W55">
    <cfRule type="cellIs" dxfId="3" priority="609" operator="lessThanOrEqual">
      <formula>I55</formula>
    </cfRule>
  </conditionalFormatting>
  <conditionalFormatting sqref="W61">
    <cfRule type="cellIs" dxfId="3" priority="614" operator="lessThanOrEqual">
      <formula>I61</formula>
    </cfRule>
  </conditionalFormatting>
  <conditionalFormatting sqref="W63">
    <cfRule type="cellIs" dxfId="3" priority="619" operator="lessThanOrEqual">
      <formula>I63</formula>
    </cfRule>
  </conditionalFormatting>
  <conditionalFormatting sqref="W65">
    <cfRule type="cellIs" dxfId="3" priority="624" operator="lessThanOrEqual">
      <formula>I65</formula>
    </cfRule>
  </conditionalFormatting>
  <conditionalFormatting sqref="W66">
    <cfRule type="cellIs" dxfId="3" priority="629" operator="lessThanOrEqual">
      <formula>I66</formula>
    </cfRule>
  </conditionalFormatting>
  <conditionalFormatting sqref="W7">
    <cfRule type="cellIs" dxfId="3" priority="484" operator="lessThanOrEqual">
      <formula>I7</formula>
    </cfRule>
  </conditionalFormatting>
  <conditionalFormatting sqref="W8">
    <cfRule type="cellIs" dxfId="3" priority="489" operator="lessThanOrEqual">
      <formula>I8</formula>
    </cfRule>
  </conditionalFormatting>
  <conditionalFormatting sqref="W9">
    <cfRule type="cellIs" dxfId="3" priority="494" operator="lessThanOrEqual">
      <formula>I9</formula>
    </cfRule>
  </conditionalFormatting>
  <conditionalFormatting sqref="Y10">
    <cfRule type="cellIs" dxfId="0" priority="640" operator="equal">
      <formula>0</formula>
    </cfRule>
    <cfRule type="cellIs" dxfId="1" priority="641" operator="lessThan">
      <formula>G10</formula>
    </cfRule>
  </conditionalFormatting>
  <conditionalFormatting sqref="Y11">
    <cfRule type="cellIs" dxfId="0" priority="645" operator="equal">
      <formula>0</formula>
    </cfRule>
    <cfRule type="cellIs" dxfId="1" priority="646" operator="lessThan">
      <formula>G11</formula>
    </cfRule>
  </conditionalFormatting>
  <conditionalFormatting sqref="Y12">
    <cfRule type="cellIs" dxfId="0" priority="650" operator="equal">
      <formula>0</formula>
    </cfRule>
    <cfRule type="cellIs" dxfId="1" priority="651" operator="lessThan">
      <formula>G12</formula>
    </cfRule>
  </conditionalFormatting>
  <conditionalFormatting sqref="Y15">
    <cfRule type="cellIs" dxfId="0" priority="655" operator="equal">
      <formula>0</formula>
    </cfRule>
    <cfRule type="cellIs" dxfId="1" priority="656" operator="lessThan">
      <formula>G15</formula>
    </cfRule>
  </conditionalFormatting>
  <conditionalFormatting sqref="Y18">
    <cfRule type="cellIs" dxfId="0" priority="660" operator="equal">
      <formula>0</formula>
    </cfRule>
    <cfRule type="cellIs" dxfId="1" priority="661" operator="lessThan">
      <formula>G18</formula>
    </cfRule>
  </conditionalFormatting>
  <conditionalFormatting sqref="Y21">
    <cfRule type="cellIs" dxfId="0" priority="665" operator="equal">
      <formula>0</formula>
    </cfRule>
    <cfRule type="cellIs" dxfId="1" priority="666" operator="lessThan">
      <formula>G21</formula>
    </cfRule>
  </conditionalFormatting>
  <conditionalFormatting sqref="Y22">
    <cfRule type="cellIs" dxfId="0" priority="670" operator="equal">
      <formula>0</formula>
    </cfRule>
    <cfRule type="cellIs" dxfId="1" priority="671" operator="lessThan">
      <formula>G22</formula>
    </cfRule>
  </conditionalFormatting>
  <conditionalFormatting sqref="Y23">
    <cfRule type="cellIs" dxfId="0" priority="675" operator="equal">
      <formula>0</formula>
    </cfRule>
    <cfRule type="cellIs" dxfId="1" priority="676" operator="lessThan">
      <formula>G23</formula>
    </cfRule>
  </conditionalFormatting>
  <conditionalFormatting sqref="Y24">
    <cfRule type="cellIs" dxfId="0" priority="680" operator="equal">
      <formula>0</formula>
    </cfRule>
    <cfRule type="cellIs" dxfId="1" priority="681" operator="lessThan">
      <formula>G24</formula>
    </cfRule>
  </conditionalFormatting>
  <conditionalFormatting sqref="Y27">
    <cfRule type="cellIs" dxfId="0" priority="685" operator="equal">
      <formula>0</formula>
    </cfRule>
    <cfRule type="cellIs" dxfId="1" priority="686" operator="lessThan">
      <formula>G27</formula>
    </cfRule>
  </conditionalFormatting>
  <conditionalFormatting sqref="Y31">
    <cfRule type="cellIs" dxfId="0" priority="690" operator="equal">
      <formula>0</formula>
    </cfRule>
    <cfRule type="cellIs" dxfId="1" priority="691" operator="lessThan">
      <formula>G31</formula>
    </cfRule>
  </conditionalFormatting>
  <conditionalFormatting sqref="Y33">
    <cfRule type="cellIs" dxfId="0" priority="695" operator="equal">
      <formula>0</formula>
    </cfRule>
    <cfRule type="cellIs" dxfId="1" priority="696" operator="lessThan">
      <formula>G33</formula>
    </cfRule>
  </conditionalFormatting>
  <conditionalFormatting sqref="Y34">
    <cfRule type="cellIs" dxfId="0" priority="700" operator="equal">
      <formula>0</formula>
    </cfRule>
    <cfRule type="cellIs" dxfId="1" priority="701" operator="lessThan">
      <formula>G34</formula>
    </cfRule>
  </conditionalFormatting>
  <conditionalFormatting sqref="Y35">
    <cfRule type="cellIs" dxfId="0" priority="705" operator="equal">
      <formula>0</formula>
    </cfRule>
    <cfRule type="cellIs" dxfId="1" priority="706" operator="lessThan">
      <formula>G35</formula>
    </cfRule>
  </conditionalFormatting>
  <conditionalFormatting sqref="Y36">
    <cfRule type="cellIs" dxfId="0" priority="710" operator="equal">
      <formula>0</formula>
    </cfRule>
    <cfRule type="cellIs" dxfId="1" priority="711" operator="lessThan">
      <formula>G36</formula>
    </cfRule>
  </conditionalFormatting>
  <conditionalFormatting sqref="Y37">
    <cfRule type="cellIs" dxfId="0" priority="715" operator="equal">
      <formula>0</formula>
    </cfRule>
    <cfRule type="cellIs" dxfId="1" priority="716" operator="lessThan">
      <formula>G37</formula>
    </cfRule>
  </conditionalFormatting>
  <conditionalFormatting sqref="Y38">
    <cfRule type="cellIs" dxfId="0" priority="720" operator="equal">
      <formula>0</formula>
    </cfRule>
    <cfRule type="cellIs" dxfId="1" priority="721" operator="lessThan">
      <formula>G38</formula>
    </cfRule>
  </conditionalFormatting>
  <conditionalFormatting sqref="Y39">
    <cfRule type="cellIs" dxfId="0" priority="725" operator="equal">
      <formula>0</formula>
    </cfRule>
    <cfRule type="cellIs" dxfId="1" priority="726" operator="lessThan">
      <formula>G39</formula>
    </cfRule>
  </conditionalFormatting>
  <conditionalFormatting sqref="Y40">
    <cfRule type="cellIs" dxfId="0" priority="730" operator="equal">
      <formula>0</formula>
    </cfRule>
    <cfRule type="cellIs" dxfId="1" priority="731" operator="lessThan">
      <formula>G40</formula>
    </cfRule>
  </conditionalFormatting>
  <conditionalFormatting sqref="Y41">
    <cfRule type="cellIs" dxfId="0" priority="735" operator="equal">
      <formula>0</formula>
    </cfRule>
    <cfRule type="cellIs" dxfId="1" priority="736" operator="lessThan">
      <formula>G41</formula>
    </cfRule>
  </conditionalFormatting>
  <conditionalFormatting sqref="Y42">
    <cfRule type="cellIs" dxfId="0" priority="740" operator="equal">
      <formula>0</formula>
    </cfRule>
    <cfRule type="cellIs" dxfId="1" priority="741" operator="lessThan">
      <formula>G42</formula>
    </cfRule>
  </conditionalFormatting>
  <conditionalFormatting sqref="Y48">
    <cfRule type="cellIs" dxfId="0" priority="745" operator="equal">
      <formula>0</formula>
    </cfRule>
    <cfRule type="cellIs" dxfId="1" priority="746" operator="lessThan">
      <formula>G48</formula>
    </cfRule>
  </conditionalFormatting>
  <conditionalFormatting sqref="Y51">
    <cfRule type="cellIs" dxfId="0" priority="750" operator="equal">
      <formula>0</formula>
    </cfRule>
    <cfRule type="cellIs" dxfId="1" priority="751" operator="lessThan">
      <formula>G51</formula>
    </cfRule>
  </conditionalFormatting>
  <conditionalFormatting sqref="Y55">
    <cfRule type="cellIs" dxfId="0" priority="755" operator="equal">
      <formula>0</formula>
    </cfRule>
    <cfRule type="cellIs" dxfId="1" priority="756" operator="lessThan">
      <formula>G55</formula>
    </cfRule>
  </conditionalFormatting>
  <conditionalFormatting sqref="Y63">
    <cfRule type="cellIs" dxfId="0" priority="760" operator="equal">
      <formula>0</formula>
    </cfRule>
    <cfRule type="cellIs" dxfId="1" priority="761" operator="lessThan">
      <formula>G63</formula>
    </cfRule>
  </conditionalFormatting>
  <conditionalFormatting sqref="Y65">
    <cfRule type="cellIs" dxfId="0" priority="765" operator="equal">
      <formula>0</formula>
    </cfRule>
    <cfRule type="cellIs" dxfId="1" priority="766" operator="lessThan">
      <formula>G65</formula>
    </cfRule>
  </conditionalFormatting>
  <conditionalFormatting sqref="Y66">
    <cfRule type="cellIs" dxfId="0" priority="770" operator="equal">
      <formula>0</formula>
    </cfRule>
    <cfRule type="cellIs" dxfId="1" priority="771" operator="lessThan">
      <formula>G66</formula>
    </cfRule>
  </conditionalFormatting>
  <conditionalFormatting sqref="Y7">
    <cfRule type="cellIs" dxfId="0" priority="630" operator="equal">
      <formula>0</formula>
    </cfRule>
    <cfRule type="cellIs" dxfId="1" priority="631" operator="lessThan">
      <formula>G7</formula>
    </cfRule>
  </conditionalFormatting>
  <conditionalFormatting sqref="Y8">
    <cfRule type="cellIs" dxfId="0" priority="635" operator="equal">
      <formula>0</formula>
    </cfRule>
    <cfRule type="cellIs" dxfId="1" priority="636" operator="lessThan">
      <formula>G8</formula>
    </cfRule>
  </conditionalFormatting>
  <conditionalFormatting sqref="Z10">
    <cfRule type="cellIs" dxfId="0" priority="642" operator="greaterThan">
      <formula>Y10</formula>
    </cfRule>
  </conditionalFormatting>
  <conditionalFormatting sqref="Z11">
    <cfRule type="cellIs" dxfId="0" priority="647" operator="greaterThan">
      <formula>Y11</formula>
    </cfRule>
  </conditionalFormatting>
  <conditionalFormatting sqref="Z12">
    <cfRule type="cellIs" dxfId="0" priority="652" operator="greaterThan">
      <formula>Y12</formula>
    </cfRule>
  </conditionalFormatting>
  <conditionalFormatting sqref="Z15">
    <cfRule type="cellIs" dxfId="0" priority="657" operator="greaterThan">
      <formula>Y15</formula>
    </cfRule>
  </conditionalFormatting>
  <conditionalFormatting sqref="Z18">
    <cfRule type="cellIs" dxfId="0" priority="662" operator="greaterThan">
      <formula>Y18</formula>
    </cfRule>
  </conditionalFormatting>
  <conditionalFormatting sqref="Z21">
    <cfRule type="cellIs" dxfId="0" priority="667" operator="greaterThan">
      <formula>Y21</formula>
    </cfRule>
  </conditionalFormatting>
  <conditionalFormatting sqref="Z22">
    <cfRule type="cellIs" dxfId="0" priority="672" operator="greaterThan">
      <formula>Y22</formula>
    </cfRule>
  </conditionalFormatting>
  <conditionalFormatting sqref="Z23">
    <cfRule type="cellIs" dxfId="0" priority="677" operator="greaterThan">
      <formula>Y23</formula>
    </cfRule>
  </conditionalFormatting>
  <conditionalFormatting sqref="Z24">
    <cfRule type="cellIs" dxfId="0" priority="682" operator="greaterThan">
      <formula>Y24</formula>
    </cfRule>
  </conditionalFormatting>
  <conditionalFormatting sqref="Z27">
    <cfRule type="cellIs" dxfId="0" priority="687" operator="greaterThan">
      <formula>Y27</formula>
    </cfRule>
  </conditionalFormatting>
  <conditionalFormatting sqref="Z31">
    <cfRule type="cellIs" dxfId="0" priority="692" operator="greaterThan">
      <formula>Y31</formula>
    </cfRule>
  </conditionalFormatting>
  <conditionalFormatting sqref="Z33">
    <cfRule type="cellIs" dxfId="0" priority="697" operator="greaterThan">
      <formula>Y33</formula>
    </cfRule>
  </conditionalFormatting>
  <conditionalFormatting sqref="Z34">
    <cfRule type="cellIs" dxfId="0" priority="702" operator="greaterThan">
      <formula>Y34</formula>
    </cfRule>
  </conditionalFormatting>
  <conditionalFormatting sqref="Z35">
    <cfRule type="cellIs" dxfId="0" priority="707" operator="greaterThan">
      <formula>Y35</formula>
    </cfRule>
  </conditionalFormatting>
  <conditionalFormatting sqref="Z36">
    <cfRule type="cellIs" dxfId="0" priority="712" operator="greaterThan">
      <formula>Y36</formula>
    </cfRule>
  </conditionalFormatting>
  <conditionalFormatting sqref="Z37">
    <cfRule type="cellIs" dxfId="0" priority="717" operator="greaterThan">
      <formula>Y37</formula>
    </cfRule>
  </conditionalFormatting>
  <conditionalFormatting sqref="Z38">
    <cfRule type="cellIs" dxfId="0" priority="722" operator="greaterThan">
      <formula>Y38</formula>
    </cfRule>
  </conditionalFormatting>
  <conditionalFormatting sqref="Z39">
    <cfRule type="cellIs" dxfId="0" priority="727" operator="greaterThan">
      <formula>Y39</formula>
    </cfRule>
  </conditionalFormatting>
  <conditionalFormatting sqref="Z40">
    <cfRule type="cellIs" dxfId="0" priority="732" operator="greaterThan">
      <formula>Y40</formula>
    </cfRule>
  </conditionalFormatting>
  <conditionalFormatting sqref="Z41">
    <cfRule type="cellIs" dxfId="0" priority="737" operator="greaterThan">
      <formula>Y41</formula>
    </cfRule>
  </conditionalFormatting>
  <conditionalFormatting sqref="Z42">
    <cfRule type="cellIs" dxfId="0" priority="742" operator="greaterThan">
      <formula>Y42</formula>
    </cfRule>
  </conditionalFormatting>
  <conditionalFormatting sqref="Z48">
    <cfRule type="cellIs" dxfId="0" priority="747" operator="greaterThan">
      <formula>Y48</formula>
    </cfRule>
  </conditionalFormatting>
  <conditionalFormatting sqref="Z51">
    <cfRule type="cellIs" dxfId="0" priority="752" operator="greaterThan">
      <formula>Y51</formula>
    </cfRule>
  </conditionalFormatting>
  <conditionalFormatting sqref="Z55">
    <cfRule type="cellIs" dxfId="0" priority="757" operator="greaterThan">
      <formula>Y55</formula>
    </cfRule>
  </conditionalFormatting>
  <conditionalFormatting sqref="Z63">
    <cfRule type="cellIs" dxfId="0" priority="762" operator="greaterThan">
      <formula>Y63</formula>
    </cfRule>
  </conditionalFormatting>
  <conditionalFormatting sqref="Z65">
    <cfRule type="cellIs" dxfId="0" priority="767" operator="greaterThan">
      <formula>Y65</formula>
    </cfRule>
  </conditionalFormatting>
  <conditionalFormatting sqref="Z66">
    <cfRule type="cellIs" dxfId="0" priority="772" operator="greaterThan">
      <formula>Y66</formula>
    </cfRule>
  </conditionalFormatting>
  <conditionalFormatting sqref="Z7">
    <cfRule type="cellIs" dxfId="0" priority="632" operator="greaterThan">
      <formula>Y7</formula>
    </cfRule>
  </conditionalFormatting>
  <conditionalFormatting sqref="Z8">
    <cfRule type="cellIs" dxfId="0" priority="637" operator="greaterThan">
      <formula>Y8</formula>
    </cfRule>
  </conditionalFormatting>
  <hyperlinks>
    <hyperlink ref="N7" r:id="rId1"/>
    <hyperlink ref="X7" r:id="rId2"/>
    <hyperlink ref="AC7" r:id="rId3"/>
    <hyperlink ref="N8" r:id="rId4"/>
    <hyperlink ref="S8" r:id="rId5"/>
    <hyperlink ref="X8" r:id="rId6"/>
    <hyperlink ref="AC8" r:id="rId7"/>
    <hyperlink ref="AH8" r:id="rId8"/>
    <hyperlink ref="N9" r:id="rId9"/>
    <hyperlink ref="X9" r:id="rId10"/>
    <hyperlink ref="N10" r:id="rId11"/>
    <hyperlink ref="S10" r:id="rId12"/>
    <hyperlink ref="X10" r:id="rId13"/>
    <hyperlink ref="AC10" r:id="rId14"/>
    <hyperlink ref="AH10" r:id="rId15"/>
    <hyperlink ref="N11" r:id="rId16"/>
    <hyperlink ref="S11" r:id="rId17"/>
    <hyperlink ref="X11" r:id="rId18"/>
    <hyperlink ref="AC11" r:id="rId19"/>
    <hyperlink ref="AH11" r:id="rId20"/>
    <hyperlink ref="N12" r:id="rId21"/>
    <hyperlink ref="S12" r:id="rId22"/>
    <hyperlink ref="X12" r:id="rId23"/>
    <hyperlink ref="AC12" r:id="rId24"/>
    <hyperlink ref="AH12" r:id="rId25"/>
    <hyperlink ref="N15" r:id="rId26"/>
    <hyperlink ref="S15" r:id="rId27"/>
    <hyperlink ref="X15" r:id="rId28"/>
    <hyperlink ref="AC15" r:id="rId29"/>
    <hyperlink ref="AH15" r:id="rId30"/>
    <hyperlink ref="N18" r:id="rId31"/>
    <hyperlink ref="S18" r:id="rId32"/>
    <hyperlink ref="X18" r:id="rId33"/>
    <hyperlink ref="AC18" r:id="rId34"/>
    <hyperlink ref="AH18" r:id="rId35"/>
    <hyperlink ref="N21" r:id="rId36"/>
    <hyperlink ref="S21" r:id="rId37"/>
    <hyperlink ref="X21" r:id="rId38"/>
    <hyperlink ref="AC21" r:id="rId39"/>
    <hyperlink ref="AM21" r:id="rId40"/>
    <hyperlink ref="N22" r:id="rId41"/>
    <hyperlink ref="S22" r:id="rId42"/>
    <hyperlink ref="X22" r:id="rId43"/>
    <hyperlink ref="AC22" r:id="rId44"/>
    <hyperlink ref="AH22" r:id="rId45"/>
    <hyperlink ref="AM22" r:id="rId46"/>
    <hyperlink ref="N23" r:id="rId47"/>
    <hyperlink ref="S23" r:id="rId48"/>
    <hyperlink ref="X23" r:id="rId49"/>
    <hyperlink ref="AC23" r:id="rId50"/>
    <hyperlink ref="AH23" r:id="rId51"/>
    <hyperlink ref="AM23" r:id="rId52" location=""/>
    <hyperlink ref="N24" r:id="rId53"/>
    <hyperlink ref="S24" r:id="rId54"/>
    <hyperlink ref="X24" r:id="rId55"/>
    <hyperlink ref="AC24" r:id="rId56"/>
    <hyperlink ref="AH24" r:id="rId57"/>
    <hyperlink ref="X25" r:id="rId58"/>
    <hyperlink ref="AH25" r:id="rId59"/>
    <hyperlink ref="X26" r:id="rId60"/>
    <hyperlink ref="AH26" r:id="rId61"/>
    <hyperlink ref="N27" r:id="rId62"/>
    <hyperlink ref="S27" r:id="rId63"/>
    <hyperlink ref="X27" r:id="rId64"/>
    <hyperlink ref="AC27" r:id="rId65"/>
    <hyperlink ref="AH27" r:id="rId66"/>
    <hyperlink ref="AM27" r:id="rId67"/>
    <hyperlink ref="X28" r:id="rId68"/>
    <hyperlink ref="AH28" r:id="rId69"/>
    <hyperlink ref="AM28" r:id="rId70" location=""/>
    <hyperlink ref="X29" r:id="rId71"/>
    <hyperlink ref="AH29" r:id="rId72"/>
    <hyperlink ref="N31" r:id="rId73"/>
    <hyperlink ref="S31" r:id="rId74"/>
    <hyperlink ref="X31" r:id="rId75"/>
    <hyperlink ref="AC31" r:id="rId76"/>
    <hyperlink ref="AH31" r:id="rId77"/>
    <hyperlink ref="X32" r:id="rId78"/>
    <hyperlink ref="AH32" r:id="rId79"/>
    <hyperlink ref="N33" r:id="rId80"/>
    <hyperlink ref="S33" r:id="rId81"/>
    <hyperlink ref="X33" r:id="rId82"/>
    <hyperlink ref="AC33" r:id="rId83"/>
    <hyperlink ref="AH33" r:id="rId84"/>
    <hyperlink ref="AM33" r:id="rId85"/>
    <hyperlink ref="N34" r:id="rId86"/>
    <hyperlink ref="S34" r:id="rId87"/>
    <hyperlink ref="X34" r:id="rId88"/>
    <hyperlink ref="AC34" r:id="rId89"/>
    <hyperlink ref="N35" r:id="rId90"/>
    <hyperlink ref="X35" r:id="rId91"/>
    <hyperlink ref="AC35" r:id="rId92"/>
    <hyperlink ref="N36" r:id="rId93"/>
    <hyperlink ref="S36" r:id="rId94"/>
    <hyperlink ref="X36" r:id="rId95"/>
    <hyperlink ref="AC36" r:id="rId96"/>
    <hyperlink ref="AH36" r:id="rId97"/>
    <hyperlink ref="AM36" r:id="rId98"/>
    <hyperlink ref="N37" r:id="rId99"/>
    <hyperlink ref="S37" r:id="rId100"/>
    <hyperlink ref="X37" r:id="rId101"/>
    <hyperlink ref="AC37" r:id="rId102"/>
    <hyperlink ref="AM37" r:id="rId103" location=""/>
    <hyperlink ref="N38" r:id="rId104"/>
    <hyperlink ref="S38" r:id="rId105"/>
    <hyperlink ref="X38" r:id="rId106"/>
    <hyperlink ref="AC38" r:id="rId107"/>
    <hyperlink ref="N39" r:id="rId108"/>
    <hyperlink ref="S39" r:id="rId109"/>
    <hyperlink ref="X39" r:id="rId110"/>
    <hyperlink ref="AC39" r:id="rId111"/>
    <hyperlink ref="AM39" r:id="rId112" location=""/>
    <hyperlink ref="N40" r:id="rId113"/>
    <hyperlink ref="S40" r:id="rId114"/>
    <hyperlink ref="X40" r:id="rId115"/>
    <hyperlink ref="AC40" r:id="rId116"/>
    <hyperlink ref="N41" r:id="rId117"/>
    <hyperlink ref="S41" r:id="rId118"/>
    <hyperlink ref="X41" r:id="rId119"/>
    <hyperlink ref="AC41" r:id="rId120"/>
    <hyperlink ref="AH41" r:id="rId121"/>
    <hyperlink ref="N42" r:id="rId122"/>
    <hyperlink ref="S42" r:id="rId123"/>
    <hyperlink ref="X42" r:id="rId124"/>
    <hyperlink ref="AC42" r:id="rId125"/>
    <hyperlink ref="S44" r:id="rId126"/>
    <hyperlink ref="X45" r:id="rId127"/>
    <hyperlink ref="AH45" r:id="rId128"/>
    <hyperlink ref="X46" r:id="rId129"/>
    <hyperlink ref="AH46" r:id="rId130"/>
    <hyperlink ref="X47" r:id="rId131"/>
    <hyperlink ref="AH47" r:id="rId132"/>
    <hyperlink ref="N48" r:id="rId133"/>
    <hyperlink ref="S48" r:id="rId134"/>
    <hyperlink ref="X48" r:id="rId135"/>
    <hyperlink ref="AC48" r:id="rId136"/>
    <hyperlink ref="X49" r:id="rId137"/>
    <hyperlink ref="AH49" r:id="rId138"/>
    <hyperlink ref="X50" r:id="rId139"/>
    <hyperlink ref="AH50" r:id="rId140"/>
    <hyperlink ref="N51" r:id="rId141"/>
    <hyperlink ref="S51" r:id="rId142"/>
    <hyperlink ref="X51" r:id="rId143"/>
    <hyperlink ref="AC51" r:id="rId144"/>
    <hyperlink ref="S52" r:id="rId145"/>
    <hyperlink ref="X53" r:id="rId146"/>
    <hyperlink ref="AH53" r:id="rId147"/>
    <hyperlink ref="X54" r:id="rId148"/>
    <hyperlink ref="AH54" r:id="rId149"/>
    <hyperlink ref="N55" r:id="rId150"/>
    <hyperlink ref="S55" r:id="rId151"/>
    <hyperlink ref="X55" r:id="rId152"/>
    <hyperlink ref="AC55" r:id="rId153"/>
    <hyperlink ref="AH55" r:id="rId154"/>
    <hyperlink ref="X56" r:id="rId155"/>
    <hyperlink ref="AH56" r:id="rId156"/>
    <hyperlink ref="X57" r:id="rId157"/>
    <hyperlink ref="AH57" r:id="rId158"/>
    <hyperlink ref="X58" r:id="rId159"/>
    <hyperlink ref="AH58" r:id="rId160"/>
    <hyperlink ref="X59" r:id="rId161"/>
    <hyperlink ref="AH59" r:id="rId162"/>
    <hyperlink ref="X60" r:id="rId163"/>
    <hyperlink ref="AH60" r:id="rId164"/>
    <hyperlink ref="X61" r:id="rId165"/>
    <hyperlink ref="X62" r:id="rId166"/>
    <hyperlink ref="AH62" r:id="rId167"/>
    <hyperlink ref="N63" r:id="rId168"/>
    <hyperlink ref="S63" r:id="rId169"/>
    <hyperlink ref="X63" r:id="rId170"/>
    <hyperlink ref="AC63" r:id="rId171"/>
    <hyperlink ref="AH63" r:id="rId172"/>
    <hyperlink ref="X64" r:id="rId173"/>
    <hyperlink ref="AH64" r:id="rId174"/>
    <hyperlink ref="N65" r:id="rId175"/>
    <hyperlink ref="S65" r:id="rId176"/>
    <hyperlink ref="X65" r:id="rId177"/>
    <hyperlink ref="AC65" r:id="rId178"/>
    <hyperlink ref="AH65" r:id="rId179"/>
    <hyperlink ref="N66" r:id="rId180"/>
    <hyperlink ref="S66" r:id="rId181"/>
    <hyperlink ref="X66" r:id="rId182"/>
    <hyperlink ref="AC66" r:id="rId183"/>
    <hyperlink ref="AH66" r:id="rId184"/>
    <hyperlink ref="X67" r:id="rId185"/>
    <hyperlink ref="AH67" r:id="rId186"/>
    <hyperlink ref="X68" r:id="rId187"/>
    <hyperlink ref="AH68" r:id="rId188"/>
    <hyperlink ref="X69" r:id="rId189"/>
    <hyperlink ref="AH69" r:id="rId190"/>
  </hyperlinks>
  <pageMargins left="0.7" right="0.7" top="0.75" bottom="0.75" header="0.3" footer="0.3"/>
  <legacyDrawing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Micromouse1.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2017-11-25T20:53:22Z</dcterms:created>
  <dcterms:modified xsi:type="dcterms:W3CDTF">2017-11-25T20:53:22Z</dcterms:modified>
</cp:coreProperties>
</file>