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romouse1. " sheetId="1" r:id="rId1"/>
  </sheets>
  <definedNames>
    <definedName name="BoardQty">'Micromouse1. '!$I$1</definedName>
    <definedName name="digikey_part_data">'Micromouse1. '!$J$5:$N$68</definedName>
    <definedName name="global_part_data">'Micromouse1. '!$A$5:$I$68</definedName>
    <definedName name="TotalCost">'Micromouse1. 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L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  10   $0.09      $0.88
   100   $0.04      $4.13
   500   $0.03     $14.49
  1000   $0.02     $24.00
  3000   $0.02     $58.23
  6000   $0.02    $106.56
  9000   $0.02    $148.68</t>
        </r>
      </text>
    </comment>
    <comment ref="J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10   $0.16      $1.61
   100   $0.08      $8.17
   500   $0.06     $27.96
  1000   $0.05     $49.46
  3000   $0.04    $123.42
  6000   $0.04    $224.40
  9000   $0.04    $319.77</t>
        </r>
      </text>
    </comment>
    <comment ref="L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  10   $0.09      $0.88
   100   $0.04      $4.13
   500   $0.03     $14.49
  1000   $0.02     $24.00
  3000   $0.02     $58.23
  6000   $0.02    $106.56
  9000   $0.02    $148.68</t>
        </r>
      </text>
    </comment>
    <comment ref="J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10   $0.16      $1.61
   100   $0.08      $8.17
   500   $0.06     $27.96
  1000   $0.05     $49.46
  3000   $0.04    $123.42
  6000   $0.04    $224.40
  9000   $0.04    $319.77</t>
        </r>
      </text>
    </comment>
    <comment ref="L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$0.06      $0.57
   100   $0.03      $2.54
   500   $0.02      $9.09
  1000   $0.01     $14.28
  4000   $0.01     $41.48
  8000   $0.01     $75.76
 12000   $0.01    $108.24</t>
        </r>
      </text>
    </comment>
    <comment ref="L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$0.07      $0.70
   100   $0.03      $3.10
   500   $0.02     $11.07
  1000   $0.02     $17.39
  2500   $0.02     $39.53
  5000   $0.01     $72.75
 10000   $0.01    $115.50
 20000   $0.01    $220.00
 30000   $0.01    $313.50</t>
        </r>
      </text>
    </comment>
    <comment ref="L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$0.13      $0.13
    10   $0.09      $0.94
   100   $0.04      $4.40
   500   $0.03     $15.43
  1000   $0.03     $25.55
  3000   $0.02     $62.04
  6000   $0.02    $113.52
  9000   $0.02    $158.40</t>
        </r>
      </text>
    </comment>
    <comment ref="L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$0.71      $0.71
    10   $0.55      $5.50
    25   $0.46     $11.46
   100   $0.39     $39.48
   250   $0.35     $88.13
   500   $0.30    $151.58
  1000   $0.23    $234.06
  2500   $0.21    $528.75
  5000   $0.20    $987.00</t>
        </r>
      </text>
    </comment>
    <comment ref="L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$0.37      $0.37
    10   $0.33      $3.31
   100   $0.23     $22.77
   500   $0.19     $97.29
  1000   $0.15    $149.04
  3000   $0.12    $367.20
  6000   $0.12    $691.20
 15000   $0.11   $1674.00
 30000   $0.11   $3240.00
 75000   $0.10   $7830.00</t>
        </r>
      </text>
    </comment>
    <comment ref="L3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$0.37      $0.37
    10   $0.33      $3.27
   100   $0.22     $22.45
   500   $0.19     $95.94
  1000   $0.15    $146.97
  3000   $0.12    $362.10
  6000   $0.11    $681.60
 15000   $0.11   $1650.75
 30000   $0.11   $3195.00
 75000   $0.10   $7721.25</t>
        </r>
      </text>
    </comment>
    <comment ref="L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$0.39      $0.39
    10   $0.35      $3.54
   100   $0.20     $19.84
   500   $0.11     $53.13
  1000   $0.07     $72.26
  3000   $0.06    $189.84</t>
        </r>
      </text>
    </comment>
    <comment ref="L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$0.02      $1.78
  1000   $0.01      $8.02
  2500   $0.01     $17.40
  5000   $0.01     $28.75
 10000   $0.00     $45.40
 30000   $0.00    $127.50
 50000   $0.00    $212.50</t>
        </r>
      </text>
    </comment>
    <comment ref="L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$0.12
   100   $0.01      $0.50
  1000   $0.00      $2.22
  2500   $0.00      $4.83
  5000   $0.00      $8.00
 10000   $0.00     $13.90
 30000   $0.00     $36.60
 50000   $0.00     $56.00
100000   $0.00    $109.00</t>
        </r>
      </text>
    </comment>
    <comment ref="L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$0.02      $1.78
  1000   $0.01      $8.02
  2500   $0.01     $17.40
  5000   $0.01     $28.75
 10000   $0.00     $45.40
 30000   $0.00    $127.50</t>
        </r>
      </text>
    </comment>
    <comment ref="L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$0.10
    25   $0.01      $0.18
    50   $0.01      $0.28
   100   $0.00      $0.41
   250   $0.00      $0.79
   500   $0.00      $1.26
  1000   $0.00      $1.86
  5000   $0.00      $6.10
 10000   $0.00     $10.60
 25000   $0.00     $23.25
 50000   $0.00     $42.50
125000   $0.00    $103.75</t>
        </r>
      </text>
    </comment>
    <comment ref="L3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4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$0.03      $0.25
   100   $0.01      $1.00
  1000   $0.00      $4.48
  2500   $0.00      $9.72
  5000   $0.00     $16.05
 10000   $0.00     $25.20
 30000   $0.00     $66.60
 50000   $0.00    $101.50
100000   $0.00    $199.00</t>
        </r>
      </text>
    </comment>
    <comment ref="L4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$0.14
   100   $0.01      $0.55
  1000   $0.00      $2.47
  2500   $0.00      $5.35
  5000   $0.00      $8.85
 10000   $0.00     $14.00
 30000   $0.00     $36.90
 50000   $0.00     $56.50
100000   $0.00    $111.00</t>
        </r>
      </text>
    </comment>
    <comment ref="L4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$0.12
   100   $0.01      $0.50
  1000   $0.00      $2.22
  2500   $0.00      $4.83
  5000   $0.00      $8.00
 10000   $0.00     $13.90
 30000   $0.00     $36.60
 50000   $0.00     $56.00
100000   $0.00    $109.00</t>
        </r>
      </text>
    </comment>
    <comment ref="L5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$4.30      $4.30
    10   $3.86     $38.61
   100   $3.16    $316.34
   250   $3.42    $854.25
   500   $2.69   $1346.47
  1000   $2.27   $2271.15
  1250   $2.26   $2826.56
  3000   $1.97   $5906.25</t>
        </r>
      </text>
    </comment>
    <comment ref="L5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$2.46      $2.46
    10   $2.21     $22.11
   100   $1.78    $177.71
   250   $1.92    $478.75
   500   $1.46    $730.01
  1000   $1.21   $1209.74
  1250   $1.17   $1456.25
  3000   $1.01   $3037.50</t>
        </r>
      </text>
    </comment>
    <comment ref="L6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$1.16      $1.16
    10   $1.04     $10.39
   100   $0.81     $81.02
   250   $0.96    $239.73
   500   $0.67    $334.65
  1000   $0.53    $528.39
  1250   $0.67    $836.25
  3000   $0.43   $1282.50</t>
        </r>
      </text>
    </comment>
    <comment ref="L6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$0.22      $0.22
    10   $0.21      $2.06
    25   $0.18      $4.39
    50   $0.15      $7.68
   100   $0.14     $14.26
   250   $0.13     $31.54
   500   $0.12     $60.34
  1000   $0.10     $98.74
  2000   $0.08    $169.56
  4000   $0.08    $329.16
  6000   $0.08    $478.74
 10000   $0.07    $723.10
 14000   $0.07    $977.48
 50000   $0.06   $3241.50</t>
        </r>
      </text>
    </comment>
    <comment ref="L6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10   $0.23      $2.29
   100   $0.16     $15.86
   500   $0.13     $67.10
  1000   $0.11    $109.80
  5000   $0.10    $488.00
 10000   $0.09    $884.50</t>
        </r>
      </text>
    </comment>
    <comment ref="K7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<sst xmlns="http://schemas.openxmlformats.org/spreadsheetml/2006/main" count="320" uniqueCount="222">
  <si>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</si>
  <si>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</si>
  <si>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</si>
  <si>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</si>
  <si>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</si>
  <si>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</si>
  <si>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</si>
  <si>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</si>
  <si>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</si>
  <si>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</si>
  <si>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C1</t>
  </si>
  <si>
    <t>RNE1C101MDS1PX</t>
  </si>
  <si>
    <t>100uF</t>
  </si>
  <si>
    <t>C10</t>
  </si>
  <si>
    <t>GRM21BR60J106ME19L</t>
  </si>
  <si>
    <t>micromouse:R_0805</t>
  </si>
  <si>
    <t>10uF</t>
  </si>
  <si>
    <t>C11,C14</t>
  </si>
  <si>
    <t>GRM033R70J332KA01D</t>
  </si>
  <si>
    <t>micromouse:C_0402</t>
  </si>
  <si>
    <t>3300pF</t>
  </si>
  <si>
    <t>C12</t>
  </si>
  <si>
    <t>GRM21BC80G226ME39L</t>
  </si>
  <si>
    <t>22uF</t>
  </si>
  <si>
    <t>C13</t>
  </si>
  <si>
    <t>micromouse:C_0805</t>
  </si>
  <si>
    <t>C15</t>
  </si>
  <si>
    <t>C16,C18,C19,C24,C27,C29</t>
  </si>
  <si>
    <t>DNP</t>
  </si>
  <si>
    <t>micromouse:C_0603</t>
  </si>
  <si>
    <t>2.2uF</t>
  </si>
  <si>
    <t>C17,C21,C22,C26,C28</t>
  </si>
  <si>
    <t>0.1uF</t>
  </si>
  <si>
    <t>C2</t>
  </si>
  <si>
    <t>C2012X5R1C106M</t>
  </si>
  <si>
    <t>Capacitors_SMD:C_0805</t>
  </si>
  <si>
    <t>C20</t>
  </si>
  <si>
    <t>micromouse:C_1206</t>
  </si>
  <si>
    <t>C23,C25</t>
  </si>
  <si>
    <t>10nF</t>
  </si>
  <si>
    <t>C3</t>
  </si>
  <si>
    <t>GRM188R71E103KA01D</t>
  </si>
  <si>
    <t>0.01uF</t>
  </si>
  <si>
    <t>C32</t>
  </si>
  <si>
    <t>Capacitors_SMD:C_0603</t>
  </si>
  <si>
    <t>C35</t>
  </si>
  <si>
    <t>GRM155R61A225KE95D</t>
  </si>
  <si>
    <t>Capacitors_SMD:C_0402</t>
  </si>
  <si>
    <t>C36</t>
  </si>
  <si>
    <t>GRM188R60J106ME47D</t>
  </si>
  <si>
    <t>C37</t>
  </si>
  <si>
    <t>C0805C106K8PACTU</t>
  </si>
  <si>
    <t>C4</t>
  </si>
  <si>
    <t>C1608X7R1E104K</t>
  </si>
  <si>
    <t>C5,C33</t>
  </si>
  <si>
    <t>C6-C9,C30,C31,C34</t>
  </si>
  <si>
    <t>C</t>
  </si>
  <si>
    <t>D1-D6</t>
  </si>
  <si>
    <t>TEFT4300</t>
  </si>
  <si>
    <t>micromouse:IR_Reciver</t>
  </si>
  <si>
    <t>~</t>
  </si>
  <si>
    <t>D8-D13</t>
  </si>
  <si>
    <t>SFH 4545</t>
  </si>
  <si>
    <t>micromouse:IR_Emitter</t>
  </si>
  <si>
    <t>J1</t>
  </si>
  <si>
    <t>micromouse:USB_Micro-B</t>
  </si>
  <si>
    <t>USB_B</t>
  </si>
  <si>
    <t>L1</t>
  </si>
  <si>
    <t>BRL1608T100M</t>
  </si>
  <si>
    <t>Inductors_SMD:L_0603</t>
  </si>
  <si>
    <t>L</t>
  </si>
  <si>
    <t>L2</t>
  </si>
  <si>
    <t>LQM2HPN4R7MGCL</t>
  </si>
  <si>
    <t>Inductors_NEOSID:Neosid_Inductor_SM-NE29_SMD1008</t>
  </si>
  <si>
    <t>4.7uH</t>
  </si>
  <si>
    <t>P1</t>
  </si>
  <si>
    <t>Socket_Strips:Socket_Strip_Straight_1x04_Pitch2.54mm</t>
  </si>
  <si>
    <t>CONN_01X4</t>
  </si>
  <si>
    <t>Q1-Q6</t>
  </si>
  <si>
    <t>DMG1012UW</t>
  </si>
  <si>
    <t>micromouse:DMG1012UW</t>
  </si>
  <si>
    <t>Q_NMOS_DGS</t>
  </si>
  <si>
    <t>R1,R2,R4</t>
  </si>
  <si>
    <t>MCS04020Z0000ZE000</t>
  </si>
  <si>
    <t>0</t>
  </si>
  <si>
    <t>R15-R20</t>
  </si>
  <si>
    <t>ERJ-2BQFR75X</t>
  </si>
  <si>
    <t>0.75</t>
  </si>
  <si>
    <t>R21</t>
  </si>
  <si>
    <t>CRCW0402150KFKED</t>
  </si>
  <si>
    <t>micromouse:R_0402</t>
  </si>
  <si>
    <t>150K</t>
  </si>
  <si>
    <t>R22,R26</t>
  </si>
  <si>
    <t>RC0402JR-0710KL</t>
  </si>
  <si>
    <t>10k</t>
  </si>
  <si>
    <t>R23</t>
  </si>
  <si>
    <t>CRCW0402226KFKED</t>
  </si>
  <si>
    <t>226K</t>
  </si>
  <si>
    <t>R24,R28,R29,R31</t>
  </si>
  <si>
    <t>RC0603JR-070RL</t>
  </si>
  <si>
    <t>micromouse:R_0603</t>
  </si>
  <si>
    <t>R25</t>
  </si>
  <si>
    <t>RC0603FR-07180KL</t>
  </si>
  <si>
    <t>180k</t>
  </si>
  <si>
    <t>R27</t>
  </si>
  <si>
    <t>CRCW0402562KFKED</t>
  </si>
  <si>
    <t>562k</t>
  </si>
  <si>
    <t>R3</t>
  </si>
  <si>
    <t>R32,R35,R36,R43</t>
  </si>
  <si>
    <t>AC0402FR-074K32L</t>
  </si>
  <si>
    <t>R</t>
  </si>
  <si>
    <t>R33,R34,R41,R42</t>
  </si>
  <si>
    <t>RC0402FR-072K43L</t>
  </si>
  <si>
    <t>R37,R38</t>
  </si>
  <si>
    <t>Resistors_SMD:R_0402</t>
  </si>
  <si>
    <t>33</t>
  </si>
  <si>
    <t>R39</t>
  </si>
  <si>
    <t>470</t>
  </si>
  <si>
    <t>R40</t>
  </si>
  <si>
    <t>100k</t>
  </si>
  <si>
    <t>R5-R8</t>
  </si>
  <si>
    <t>RC0402JR-074K7L</t>
  </si>
  <si>
    <t>47k</t>
  </si>
  <si>
    <t>R9-R14</t>
  </si>
  <si>
    <t>Resistors_SMD:R_0603</t>
  </si>
  <si>
    <t>1.8k</t>
  </si>
  <si>
    <t>U1,U6</t>
  </si>
  <si>
    <t>micromouse:PMEG4010_DIODE</t>
  </si>
  <si>
    <t>BAT54C</t>
  </si>
  <si>
    <t>U15,U18</t>
  </si>
  <si>
    <t>LMZ21701SILR</t>
  </si>
  <si>
    <t>micromouse:LMZ21701</t>
  </si>
  <si>
    <t>LMZ21701</t>
  </si>
  <si>
    <t>U16</t>
  </si>
  <si>
    <t>micromouse:JST_Connector</t>
  </si>
  <si>
    <t>JST_Connector</t>
  </si>
  <si>
    <t>U17</t>
  </si>
  <si>
    <t>micromouse:Switch_battery</t>
  </si>
  <si>
    <t>Switch_micromouse</t>
  </si>
  <si>
    <t>U19</t>
  </si>
  <si>
    <t>micromouse:spliter</t>
  </si>
  <si>
    <t>splitter</t>
  </si>
  <si>
    <t>U2</t>
  </si>
  <si>
    <t>DRV8833RTYT</t>
  </si>
  <si>
    <t>micromouse:DRV8833</t>
  </si>
  <si>
    <t>DRV8833</t>
  </si>
  <si>
    <t>U20</t>
  </si>
  <si>
    <t>micromouse:TPD3S014</t>
  </si>
  <si>
    <t>TPD3S014</t>
  </si>
  <si>
    <t>U21</t>
  </si>
  <si>
    <t>micromouse:MKL02Z32VFG4</t>
  </si>
  <si>
    <t>MKL02Z32VFG4</t>
  </si>
  <si>
    <t>U22</t>
  </si>
  <si>
    <t>micromouse:LP38691</t>
  </si>
  <si>
    <t>LP38691</t>
  </si>
  <si>
    <t>U23</t>
  </si>
  <si>
    <t>micromouse:Microcontroller</t>
  </si>
  <si>
    <t>MK66FX1M0</t>
  </si>
  <si>
    <t>U3</t>
  </si>
  <si>
    <t>120</t>
  </si>
  <si>
    <t>U31</t>
  </si>
  <si>
    <t>MPU-6500</t>
  </si>
  <si>
    <t>micromouse:MPU-6500</t>
  </si>
  <si>
    <t>U32</t>
  </si>
  <si>
    <t>micromouse:Motor_mount</t>
  </si>
  <si>
    <t>Motor_mount</t>
  </si>
  <si>
    <t>U4</t>
  </si>
  <si>
    <t>TPS61222DCK</t>
  </si>
  <si>
    <t>micromouse:TPS61222DCK</t>
  </si>
  <si>
    <t>U5,U14</t>
  </si>
  <si>
    <t>600</t>
  </si>
  <si>
    <t>U7,U24-U30</t>
  </si>
  <si>
    <t>RCU-0C</t>
  </si>
  <si>
    <t>micromouse:Test_Point</t>
  </si>
  <si>
    <t>Test_Point</t>
  </si>
  <si>
    <t>U9,U10</t>
  </si>
  <si>
    <t>M20-9980346</t>
  </si>
  <si>
    <t>CONN_02X03</t>
  </si>
  <si>
    <t>Y1</t>
  </si>
  <si>
    <t>micromouse:16Mhz_crystal</t>
  </si>
  <si>
    <t>Crystal_16MHz</t>
  </si>
  <si>
    <t>Y2</t>
  </si>
  <si>
    <t>micromouse:32.768_CRYSTAL</t>
  </si>
  <si>
    <t>32.768MHz</t>
  </si>
  <si>
    <t>s1</t>
  </si>
  <si>
    <t>micromouse:Switch_teensy</t>
  </si>
  <si>
    <t>Switch</t>
  </si>
  <si>
    <t>Proj:</t>
  </si>
  <si>
    <t>None</t>
  </si>
  <si>
    <t>Co.:</t>
  </si>
  <si>
    <t>Date:</t>
  </si>
  <si>
    <t>2017-12-08 21:41:36</t>
  </si>
  <si>
    <t>Board Qty:</t>
  </si>
  <si>
    <t>Total Cost:</t>
  </si>
  <si>
    <t>Unit Cost:</t>
  </si>
  <si>
    <t>Digi-Key</t>
  </si>
  <si>
    <t>Avail</t>
  </si>
  <si>
    <t>Purch</t>
  </si>
  <si>
    <t>Cat#</t>
  </si>
  <si>
    <t>490-1718-1-ND</t>
  </si>
  <si>
    <t>490-6464-1-ND</t>
  </si>
  <si>
    <t>NonStk</t>
  </si>
  <si>
    <t>490-1520-1-ND</t>
  </si>
  <si>
    <t>490-10451-1-ND</t>
  </si>
  <si>
    <t>399-4925-1-ND</t>
  </si>
  <si>
    <t>751-1041-ND</t>
  </si>
  <si>
    <t>587-2895-1-ND</t>
  </si>
  <si>
    <t>490-7783-1-ND</t>
  </si>
  <si>
    <t>DMG1012UW-7DICT-ND</t>
  </si>
  <si>
    <t>541-150KLCT-ND</t>
  </si>
  <si>
    <t>311-10KJRCT-ND</t>
  </si>
  <si>
    <t>541-226KLCT-ND</t>
  </si>
  <si>
    <t>311-0.0GRCT-ND</t>
  </si>
  <si>
    <t>311-180KHRCT-ND</t>
  </si>
  <si>
    <t>YAG5300CT-ND</t>
  </si>
  <si>
    <t>YAG3101CT-ND</t>
  </si>
  <si>
    <t>311-4.7KJRCT-ND</t>
  </si>
  <si>
    <t>296-43645-1-ND</t>
  </si>
  <si>
    <t>296-29398-1-ND</t>
  </si>
  <si>
    <t>296-39435-1-ND</t>
  </si>
  <si>
    <t>A106145CT-ND</t>
  </si>
  <si>
    <t>952-2121-ND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</si>
</sst>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164" fontId="0" fillId="0" borderId="0" xfId="0" applyNumberFormat="1"/>
    <xf numFmtId="0" fontId="9" fillId="0" borderId="0" xfId="1" applyAlignment="1" applyProtection="1"/>
    <xf numFmtId="0" fontId="10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4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murata-electronics-north-america/GRM21BR60J106ME19L/490-1718-1-ND/587425" TargetMode="External"/><Relationship Id="rId2" Type="http://schemas.openxmlformats.org/officeDocument/2006/relationships/hyperlink" Target="http://www.digikey.com/product-detail/en/murata-electronics-north-america/GRM21BC80G226ME39L/490-6464-1-ND/3845661" TargetMode="External"/><Relationship Id="rId3" Type="http://schemas.openxmlformats.org/officeDocument/2006/relationships/hyperlink" Target="http://www.digikey.com/product-detail/en/murata-electronics-north-america/GRM21BR60J106ME19L/490-1718-1-ND/587425" TargetMode="External"/><Relationship Id="rId4" Type="http://schemas.openxmlformats.org/officeDocument/2006/relationships/hyperlink" Target="http://www.digikey.com/product-detail/en/murata-electronics-north-america/GRM21BC80G226ME39L/490-6464-1-ND/3845661" TargetMode="External"/><Relationship Id="rId5" Type="http://schemas.openxmlformats.org/officeDocument/2006/relationships/hyperlink" Target="http://www.digikey.com/product-detail/en/murata-electronics-north-america/GRM188R71E103KA01D/490-1520-1-ND/587861" TargetMode="External"/><Relationship Id="rId6" Type="http://schemas.openxmlformats.org/officeDocument/2006/relationships/hyperlink" Target="http://www.digikey.com/product-detail/en/murata-electronics-north-america/GRM155R61A225KE95D/490-10451-1-ND/5026361" TargetMode="External"/><Relationship Id="rId7" Type="http://schemas.openxmlformats.org/officeDocument/2006/relationships/hyperlink" Target="http://www.digikey.com/product-detail/en/kemet/C0805C106K8PACTU/399-4925-1-ND/1090920" TargetMode="External"/><Relationship Id="rId8" Type="http://schemas.openxmlformats.org/officeDocument/2006/relationships/hyperlink" Target="http://www.digikey.com/scripts/DkSearch/dksus.dll?WT.z_header=search_go&amp;lang=en&amp;keywords=TEFT4300%20" TargetMode="External"/><Relationship Id="rId9" Type="http://schemas.openxmlformats.org/officeDocument/2006/relationships/hyperlink" Target="http://www.digikey.com/product-detail/en/taiyo-yuden/BRL1608T100M/587-2895-1-ND/2649015" TargetMode="External"/><Relationship Id="rId10" Type="http://schemas.openxmlformats.org/officeDocument/2006/relationships/hyperlink" Target="http://www.digikey.com/product-detail/en/murata-electronics-north-america/LQM2HPN4R7MGCL/490-7783-1-ND/4357984" TargetMode="External"/><Relationship Id="rId11" Type="http://schemas.openxmlformats.org/officeDocument/2006/relationships/hyperlink" Target="http://www.digikey.com/product-detail/en/diodes-incorporated/DMG1012UW-7/DMG1012UW-7DICT-ND/2183242" TargetMode="External"/><Relationship Id="rId12" Type="http://schemas.openxmlformats.org/officeDocument/2006/relationships/hyperlink" Target="http://www.digikey.com/product-detail/en/vishay-dale/CRCW0402150KFKED/541-150KLCT-ND/1183369" TargetMode="External"/><Relationship Id="rId13" Type="http://schemas.openxmlformats.org/officeDocument/2006/relationships/hyperlink" Target="http://www.digikey.com/product-detail/en/yageo/RC0402JR-0710KL/311-10KJRCT-ND/729365" TargetMode="External"/><Relationship Id="rId14" Type="http://schemas.openxmlformats.org/officeDocument/2006/relationships/hyperlink" Target="http://www.digikey.com/product-detail/en/vishay-dale/CRCW0402226KFKED/541-226KLCT-ND/1183389" TargetMode="External"/><Relationship Id="rId15" Type="http://schemas.openxmlformats.org/officeDocument/2006/relationships/hyperlink" Target="http://www.digikey.com/product-detail/en/yageo/RC0603JR-070RL/311-0.0GRCT-ND/729622" TargetMode="External"/><Relationship Id="rId16" Type="http://schemas.openxmlformats.org/officeDocument/2006/relationships/hyperlink" Target="http://www.digikey.com/product-detail/en/yageo/RC0603FR-07180KL/311-180KHRCT-ND/729942" TargetMode="External"/><Relationship Id="rId17" Type="http://schemas.openxmlformats.org/officeDocument/2006/relationships/hyperlink" Target="http://www.digikey.com/product-detail/en/yageo/AC0402FR-074K32L/YAG5300CT-ND/7063643" TargetMode="External"/><Relationship Id="rId18" Type="http://schemas.openxmlformats.org/officeDocument/2006/relationships/hyperlink" Target="http://www.digikey.com/product-detail/en/yageo/RC0402FR-072K43L/YAG3101CT-ND/5281966" TargetMode="External"/><Relationship Id="rId19" Type="http://schemas.openxmlformats.org/officeDocument/2006/relationships/hyperlink" Target="http://www.digikey.com/product-detail/en/yageo/RC0402JR-074K7L/311-4.7KJRCT-ND/729424" TargetMode="External"/><Relationship Id="rId20" Type="http://schemas.openxmlformats.org/officeDocument/2006/relationships/hyperlink" Target="http://www.digikey.com/product-detail/en/texas-instruments/LMZ21701SILR/296-43645-1-ND/5864795" TargetMode="External"/><Relationship Id="rId21" Type="http://schemas.openxmlformats.org/officeDocument/2006/relationships/hyperlink" Target="http://www.digikey.com/product-detail/en/texas-instruments/DRV8833RTYR/296-29398-1-ND/2741750" TargetMode="External"/><Relationship Id="rId22" Type="http://schemas.openxmlformats.org/officeDocument/2006/relationships/hyperlink" Target="http://www.digikey.com/product-detail/en/texas-instruments/TPS61222DCKR/296-39435-1-ND/5143383" TargetMode="External"/><Relationship Id="rId23" Type="http://schemas.openxmlformats.org/officeDocument/2006/relationships/hyperlink" Target="http://www.digikey.com/product-detail/en/te-connectivity-amp-connectors/RCU-0C/A106145CT-ND/3477802" TargetMode="External"/><Relationship Id="rId24" Type="http://schemas.openxmlformats.org/officeDocument/2006/relationships/hyperlink" Target="http://www.digikey.com/scripts/DkSearch/dksus.dll?WT.z_header=search_go&amp;lang=en&amp;keywords=M20-9980346%20" TargetMode="External"/><Relationship Id="rId25" Type="http://schemas.openxmlformats.org/officeDocument/2006/relationships/vmlDrawing" Target="../drawings/vmlDrawing1.vml"/><Relationship Id="rId2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2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</cols>
  <sheetData>
    <row r="1" spans="1:14">
      <c r="A1" s="2" t="s">
        <v>187</v>
      </c>
      <c r="B1" s="3" t="s">
        <v>188</v>
      </c>
      <c r="H1" s="4" t="s">
        <v>192</v>
      </c>
      <c r="I1" s="4">
        <v>100</v>
      </c>
    </row>
    <row r="2" spans="1:14">
      <c r="A2" s="2" t="s">
        <v>189</v>
      </c>
      <c r="B2" s="3" t="s">
        <v>188</v>
      </c>
      <c r="H2" s="2" t="s">
        <v>193</v>
      </c>
      <c r="I2" s="5">
        <f>sum(I7:I68)</f>
        <v>0</v>
      </c>
      <c r="M2" s="5">
        <f>sum(M7:M68)</f>
        <v>0</v>
      </c>
    </row>
    <row r="3" spans="1:14">
      <c r="A3" s="2" t="s">
        <v>190</v>
      </c>
      <c r="B3" s="3" t="s">
        <v>191</v>
      </c>
      <c r="H3" s="2" t="s">
        <v>194</v>
      </c>
      <c r="I3" s="6">
        <f>TotalCost/BoardQty</f>
        <v>0</v>
      </c>
      <c r="M3" s="7">
        <f>(ROWS(M7:M68)-COUNTBLANK(M7:M68))&amp;" of "&amp;ROWS(M7:M68)&amp;" parts found"</f>
        <v>0</v>
      </c>
    </row>
    <row r="5" spans="1:14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195</v>
      </c>
      <c r="K5" s="9"/>
      <c r="L5" s="9"/>
      <c r="M5" s="9"/>
      <c r="N5" s="9"/>
    </row>
    <row r="6" spans="1:14">
      <c r="A6" s="10" t="s">
        <v>6</v>
      </c>
      <c r="B6" s="10" t="s">
        <v>8</v>
      </c>
      <c r="C6" s="10" t="s">
        <v>9</v>
      </c>
      <c r="D6" s="10" t="s">
        <v>5</v>
      </c>
      <c r="E6" s="10" t="s">
        <v>4</v>
      </c>
      <c r="F6" s="10" t="s">
        <v>1</v>
      </c>
      <c r="G6" s="10" t="s">
        <v>7</v>
      </c>
      <c r="H6" s="10" t="s">
        <v>3</v>
      </c>
      <c r="I6" s="10" t="s">
        <v>2</v>
      </c>
      <c r="J6" s="10" t="s">
        <v>196</v>
      </c>
      <c r="K6" s="10" t="s">
        <v>197</v>
      </c>
      <c r="L6" s="10" t="s">
        <v>3</v>
      </c>
      <c r="M6" s="10" t="s">
        <v>2</v>
      </c>
      <c r="N6" s="10" t="s">
        <v>198</v>
      </c>
    </row>
    <row r="7" spans="1:14">
      <c r="A7" t="s">
        <v>10</v>
      </c>
      <c r="B7" t="s">
        <v>12</v>
      </c>
      <c r="F7" t="s">
        <v>11</v>
      </c>
      <c r="G7">
        <f>BoardQty*1</f>
        <v>0</v>
      </c>
      <c r="H7" s="11">
        <f>MINA(INDIRECT(ADDRESS(ROW(),COLUMN(digikey_part_data)+2)))</f>
        <v>0</v>
      </c>
      <c r="I7" s="11">
        <f>iferror(G7*H7,"")</f>
        <v>0</v>
      </c>
    </row>
    <row r="8" spans="1:14">
      <c r="A8" t="s">
        <v>13</v>
      </c>
      <c r="B8" t="s">
        <v>16</v>
      </c>
      <c r="D8" t="s">
        <v>15</v>
      </c>
      <c r="F8" t="s">
        <v>14</v>
      </c>
      <c r="G8">
        <f>BoardQty*1</f>
        <v>0</v>
      </c>
      <c r="H8" s="11">
        <f>MINA(INDIRECT(ADDRESS(ROW(),COLUMN(digikey_part_data)+2)))</f>
        <v>0</v>
      </c>
      <c r="I8" s="11">
        <f>iferror(G8*H8,"")</f>
        <v>0</v>
      </c>
      <c r="J8">
        <v>1786897</v>
      </c>
      <c r="L8" s="11">
        <f>iferror(lookup(if(K8="",G8,K8),{0,1,10,100,500,1000,3000,6000,9000},{0.0,0.12,0.088,0.0413,0.02898,0.024,0.01941,0.01776,0.01652}),"")</f>
        <v>0</v>
      </c>
      <c r="M8" s="11">
        <f>iferror(if(K8="",G8,K8)*L8,"")</f>
        <v>0</v>
      </c>
      <c r="N8" s="12" t="s">
        <v>199</v>
      </c>
    </row>
    <row r="9" spans="1:14">
      <c r="A9" t="s">
        <v>17</v>
      </c>
      <c r="B9" t="s">
        <v>20</v>
      </c>
      <c r="D9" t="s">
        <v>19</v>
      </c>
      <c r="F9" t="s">
        <v>18</v>
      </c>
      <c r="G9">
        <f>BoardQty*2</f>
        <v>0</v>
      </c>
      <c r="H9" s="11">
        <f>MINA(INDIRECT(ADDRESS(ROW(),COLUMN(digikey_part_data)+2)))</f>
        <v>0</v>
      </c>
      <c r="I9" s="11">
        <f>iferror(G9*H9,"")</f>
        <v>0</v>
      </c>
    </row>
    <row r="10" spans="1:14">
      <c r="A10" t="s">
        <v>21</v>
      </c>
      <c r="B10" t="s">
        <v>23</v>
      </c>
      <c r="D10" t="s">
        <v>15</v>
      </c>
      <c r="F10" t="s">
        <v>22</v>
      </c>
      <c r="G10">
        <f>BoardQty*1</f>
        <v>0</v>
      </c>
      <c r="H10" s="11">
        <f>MINA(INDIRECT(ADDRESS(ROW(),COLUMN(digikey_part_data)+2)))</f>
        <v>0</v>
      </c>
      <c r="I10" s="11">
        <f>iferror(G10*H10,"")</f>
        <v>0</v>
      </c>
      <c r="J10" s="13" t="s">
        <v>201</v>
      </c>
      <c r="L10" s="11">
        <f>iferror(lookup(if(K10="",G10,K10),{0,1,10,100,500,1000,3000,6000,9000},{0.0,0.24,0.161,0.0817,0.05592,0.04946,0.04114,0.0374,0.03553}),"")</f>
        <v>0</v>
      </c>
      <c r="M10" s="11">
        <f>iferror(if(K10="",G10,K10)*L10,"")</f>
        <v>0</v>
      </c>
      <c r="N10" s="12" t="s">
        <v>200</v>
      </c>
    </row>
    <row r="11" spans="1:14">
      <c r="A11" t="s">
        <v>24</v>
      </c>
      <c r="B11" t="s">
        <v>16</v>
      </c>
      <c r="D11" t="s">
        <v>25</v>
      </c>
      <c r="F11" t="s">
        <v>14</v>
      </c>
      <c r="G11">
        <f>BoardQty*1</f>
        <v>0</v>
      </c>
      <c r="H11" s="11">
        <f>MINA(INDIRECT(ADDRESS(ROW(),COLUMN(digikey_part_data)+2)))</f>
        <v>0</v>
      </c>
      <c r="I11" s="11">
        <f>iferror(G11*H11,"")</f>
        <v>0</v>
      </c>
      <c r="J11">
        <v>1786897</v>
      </c>
      <c r="L11" s="11">
        <f>iferror(lookup(if(K11="",G11,K11),{0,1,10,100,500,1000,3000,6000,9000},{0.0,0.12,0.088,0.0413,0.02898,0.024,0.01941,0.01776,0.01652}),"")</f>
        <v>0</v>
      </c>
      <c r="M11" s="11">
        <f>iferror(if(K11="",G11,K11)*L11,"")</f>
        <v>0</v>
      </c>
      <c r="N11" s="12" t="s">
        <v>199</v>
      </c>
    </row>
    <row r="12" spans="1:14">
      <c r="A12" t="s">
        <v>26</v>
      </c>
      <c r="B12" t="s">
        <v>23</v>
      </c>
      <c r="D12" t="s">
        <v>25</v>
      </c>
      <c r="F12" t="s">
        <v>22</v>
      </c>
      <c r="G12">
        <f>BoardQty*1</f>
        <v>0</v>
      </c>
      <c r="H12" s="11">
        <f>MINA(INDIRECT(ADDRESS(ROW(),COLUMN(digikey_part_data)+2)))</f>
        <v>0</v>
      </c>
      <c r="I12" s="11">
        <f>iferror(G12*H12,"")</f>
        <v>0</v>
      </c>
      <c r="J12" s="13" t="s">
        <v>201</v>
      </c>
      <c r="L12" s="11">
        <f>iferror(lookup(if(K12="",G12,K12),{0,1,10,100,500,1000,3000,6000,9000},{0.0,0.24,0.161,0.0817,0.05592,0.04946,0.04114,0.0374,0.03553}),"")</f>
        <v>0</v>
      </c>
      <c r="M12" s="11">
        <f>iferror(if(K12="",G12,K12)*L12,"")</f>
        <v>0</v>
      </c>
      <c r="N12" s="12" t="s">
        <v>200</v>
      </c>
    </row>
    <row r="13" spans="1:14">
      <c r="A13" t="s">
        <v>27</v>
      </c>
      <c r="B13" t="s">
        <v>30</v>
      </c>
      <c r="D13" t="s">
        <v>29</v>
      </c>
      <c r="F13" t="s">
        <v>28</v>
      </c>
      <c r="G13">
        <f>BoardQty*6</f>
        <v>0</v>
      </c>
      <c r="H13" s="11">
        <f>MINA(INDIRECT(ADDRESS(ROW(),COLUMN(digikey_part_data)+2)))</f>
        <v>0</v>
      </c>
      <c r="I13" s="11">
        <f>iferror(G13*H13,"")</f>
        <v>0</v>
      </c>
    </row>
    <row r="14" spans="1:14">
      <c r="A14" t="s">
        <v>31</v>
      </c>
      <c r="B14" t="s">
        <v>32</v>
      </c>
      <c r="D14" t="s">
        <v>19</v>
      </c>
      <c r="F14" t="s">
        <v>28</v>
      </c>
      <c r="G14">
        <f>BoardQty*5</f>
        <v>0</v>
      </c>
      <c r="H14" s="11">
        <f>MINA(INDIRECT(ADDRESS(ROW(),COLUMN(digikey_part_data)+2)))</f>
        <v>0</v>
      </c>
      <c r="I14" s="11">
        <f>iferror(G14*H14,"")</f>
        <v>0</v>
      </c>
    </row>
    <row r="15" spans="1:14">
      <c r="A15" t="s">
        <v>33</v>
      </c>
      <c r="B15" t="s">
        <v>16</v>
      </c>
      <c r="D15" t="s">
        <v>35</v>
      </c>
      <c r="F15" t="s">
        <v>34</v>
      </c>
      <c r="G15">
        <f>BoardQty*1</f>
        <v>0</v>
      </c>
      <c r="H15" s="11">
        <f>MINA(INDIRECT(ADDRESS(ROW(),COLUMN(digikey_part_data)+2)))</f>
        <v>0</v>
      </c>
      <c r="I15" s="11">
        <f>iferror(G15*H15,"")</f>
        <v>0</v>
      </c>
    </row>
    <row r="16" spans="1:14">
      <c r="A16" t="s">
        <v>36</v>
      </c>
      <c r="B16" t="s">
        <v>12</v>
      </c>
      <c r="D16" t="s">
        <v>37</v>
      </c>
      <c r="F16" t="s">
        <v>28</v>
      </c>
      <c r="G16">
        <f>BoardQty*1</f>
        <v>0</v>
      </c>
      <c r="H16" s="11">
        <f>MINA(INDIRECT(ADDRESS(ROW(),COLUMN(digikey_part_data)+2)))</f>
        <v>0</v>
      </c>
      <c r="I16" s="11">
        <f>iferror(G16*H16,"")</f>
        <v>0</v>
      </c>
    </row>
    <row r="17" spans="1:14">
      <c r="A17" t="s">
        <v>38</v>
      </c>
      <c r="B17" t="s">
        <v>39</v>
      </c>
      <c r="D17" t="s">
        <v>19</v>
      </c>
      <c r="F17" t="s">
        <v>28</v>
      </c>
      <c r="G17">
        <f>BoardQty*2</f>
        <v>0</v>
      </c>
      <c r="H17" s="11">
        <f>MINA(INDIRECT(ADDRESS(ROW(),COLUMN(digikey_part_data)+2)))</f>
        <v>0</v>
      </c>
      <c r="I17" s="11">
        <f>iferror(G17*H17,"")</f>
        <v>0</v>
      </c>
    </row>
    <row r="18" spans="1:14">
      <c r="A18" t="s">
        <v>40</v>
      </c>
      <c r="B18" t="s">
        <v>42</v>
      </c>
      <c r="F18" t="s">
        <v>41</v>
      </c>
      <c r="G18">
        <f>BoardQty*1</f>
        <v>0</v>
      </c>
      <c r="H18" s="11">
        <f>MINA(INDIRECT(ADDRESS(ROW(),COLUMN(digikey_part_data)+2)))</f>
        <v>0</v>
      </c>
      <c r="I18" s="11">
        <f>iferror(G18*H18,"")</f>
        <v>0</v>
      </c>
      <c r="J18">
        <v>1221077</v>
      </c>
      <c r="L18" s="11">
        <f>iferror(lookup(if(K18="",G18,K18),{0,1,10,100,500,1000,4000,8000,12000},{0.0,0.1,0.057,0.0254,0.01818,0.01428,0.01037,0.00947,0.00902}),"")</f>
        <v>0</v>
      </c>
      <c r="M18" s="11">
        <f>iferror(if(K18="",G18,K18)*L18,"")</f>
        <v>0</v>
      </c>
      <c r="N18" s="12" t="s">
        <v>202</v>
      </c>
    </row>
    <row r="19" spans="1:14">
      <c r="A19" t="s">
        <v>43</v>
      </c>
      <c r="B19" t="s">
        <v>39</v>
      </c>
      <c r="D19" t="s">
        <v>44</v>
      </c>
      <c r="F19" t="s">
        <v>28</v>
      </c>
      <c r="G19">
        <f>BoardQty*1</f>
        <v>0</v>
      </c>
      <c r="H19" s="11">
        <f>MINA(INDIRECT(ADDRESS(ROW(),COLUMN(digikey_part_data)+2)))</f>
        <v>0</v>
      </c>
      <c r="I19" s="11">
        <f>iferror(G19*H19,"")</f>
        <v>0</v>
      </c>
    </row>
    <row r="20" spans="1:14">
      <c r="A20" t="s">
        <v>45</v>
      </c>
      <c r="B20" t="s">
        <v>30</v>
      </c>
      <c r="D20" t="s">
        <v>47</v>
      </c>
      <c r="F20" t="s">
        <v>46</v>
      </c>
      <c r="G20">
        <f>BoardQty*1</f>
        <v>0</v>
      </c>
      <c r="H20" s="11">
        <f>MINA(INDIRECT(ADDRESS(ROW(),COLUMN(digikey_part_data)+2)))</f>
        <v>0</v>
      </c>
      <c r="I20" s="11">
        <f>iferror(G20*H20,"")</f>
        <v>0</v>
      </c>
      <c r="J20">
        <v>31659</v>
      </c>
      <c r="L20" s="11">
        <f>iferror(lookup(if(K20="",G20,K20),{0,1,10,100,500,1000,2500,5000,10000,20000,30000},{0.0,0.1,0.07,0.031,0.02214,0.01739,0.01581,0.01455,0.01155,0.011,0.01045}),"")</f>
        <v>0</v>
      </c>
      <c r="M20" s="11">
        <f>iferror(if(K20="",G20,K20)*L20,"")</f>
        <v>0</v>
      </c>
      <c r="N20" s="12" t="s">
        <v>203</v>
      </c>
    </row>
    <row r="21" spans="1:14">
      <c r="A21" t="s">
        <v>48</v>
      </c>
      <c r="B21" t="s">
        <v>16</v>
      </c>
      <c r="D21" t="s">
        <v>44</v>
      </c>
      <c r="F21" t="s">
        <v>49</v>
      </c>
      <c r="G21">
        <f>BoardQty*1</f>
        <v>0</v>
      </c>
      <c r="H21" s="11">
        <f>MINA(INDIRECT(ADDRESS(ROW(),COLUMN(digikey_part_data)+2)))</f>
        <v>0</v>
      </c>
      <c r="I21" s="11">
        <f>iferror(G21*H21,"")</f>
        <v>0</v>
      </c>
    </row>
    <row r="22" spans="1:14">
      <c r="A22" t="s">
        <v>50</v>
      </c>
      <c r="B22" t="s">
        <v>16</v>
      </c>
      <c r="D22" t="s">
        <v>35</v>
      </c>
      <c r="F22" t="s">
        <v>51</v>
      </c>
      <c r="G22">
        <f>BoardQty*1</f>
        <v>0</v>
      </c>
      <c r="H22" s="11">
        <f>MINA(INDIRECT(ADDRESS(ROW(),COLUMN(digikey_part_data)+2)))</f>
        <v>0</v>
      </c>
      <c r="I22" s="11">
        <f>iferror(G22*H22,"")</f>
        <v>0</v>
      </c>
      <c r="J22">
        <v>1355633</v>
      </c>
      <c r="L22" s="11">
        <f>iferror(lookup(if(K22="",G22,K22),{0,1,10,100,500,1000,3000,6000,9000},{0.0,0.13,0.094,0.044,0.03086,0.02555,0.02068,0.01892,0.0176}),"")</f>
        <v>0</v>
      </c>
      <c r="M22" s="11">
        <f>iferror(if(K22="",G22,K22)*L22,"")</f>
        <v>0</v>
      </c>
      <c r="N22" s="12" t="s">
        <v>204</v>
      </c>
    </row>
    <row r="23" spans="1:14">
      <c r="A23" t="s">
        <v>52</v>
      </c>
      <c r="B23" t="s">
        <v>32</v>
      </c>
      <c r="D23" t="s">
        <v>44</v>
      </c>
      <c r="F23" t="s">
        <v>53</v>
      </c>
      <c r="G23">
        <f>BoardQty*1</f>
        <v>0</v>
      </c>
      <c r="H23" s="11">
        <f>MINA(INDIRECT(ADDRESS(ROW(),COLUMN(digikey_part_data)+2)))</f>
        <v>0</v>
      </c>
      <c r="I23" s="11">
        <f>iferror(G23*H23,"")</f>
        <v>0</v>
      </c>
    </row>
    <row r="24" spans="1:14">
      <c r="A24" t="s">
        <v>54</v>
      </c>
      <c r="B24" t="s">
        <v>32</v>
      </c>
      <c r="D24" t="s">
        <v>44</v>
      </c>
      <c r="F24" t="s">
        <v>28</v>
      </c>
      <c r="G24">
        <f>BoardQty*2</f>
        <v>0</v>
      </c>
      <c r="H24" s="11">
        <f>MINA(INDIRECT(ADDRESS(ROW(),COLUMN(digikey_part_data)+2)))</f>
        <v>0</v>
      </c>
      <c r="I24" s="11">
        <f>iferror(G24*H24,"")</f>
        <v>0</v>
      </c>
    </row>
    <row r="25" spans="1:14">
      <c r="A25" t="s">
        <v>55</v>
      </c>
      <c r="B25" t="s">
        <v>56</v>
      </c>
      <c r="D25" t="s">
        <v>44</v>
      </c>
      <c r="F25" t="s">
        <v>28</v>
      </c>
      <c r="G25">
        <f>BoardQty*7</f>
        <v>0</v>
      </c>
      <c r="H25" s="11">
        <f>MINA(INDIRECT(ADDRESS(ROW(),COLUMN(digikey_part_data)+2)))</f>
        <v>0</v>
      </c>
      <c r="I25" s="11">
        <f>iferror(G25*H25,"")</f>
        <v>0</v>
      </c>
    </row>
    <row r="26" spans="1:14">
      <c r="A26" t="s">
        <v>57</v>
      </c>
      <c r="B26" t="s">
        <v>60</v>
      </c>
      <c r="D26" t="s">
        <v>59</v>
      </c>
      <c r="F26" t="s">
        <v>58</v>
      </c>
      <c r="G26">
        <f>BoardQty*6</f>
        <v>0</v>
      </c>
      <c r="H26" s="11">
        <f>MINA(INDIRECT(ADDRESS(ROW(),COLUMN(digikey_part_data)+2)))</f>
        <v>0</v>
      </c>
      <c r="I26" s="11">
        <f>iferror(G26*H26,"")</f>
        <v>0</v>
      </c>
      <c r="J26">
        <v>5570</v>
      </c>
      <c r="L26" s="11">
        <f>iferror(lookup(if(K26="",G26,K26),{0,1,10,25,100,250,500,1000,2500,5000},{0.0,0.71,0.55,0.4584,0.3948,0.35252,0.30316,0.23406,0.2115,0.1974}),"")</f>
        <v>0</v>
      </c>
      <c r="M26" s="11">
        <f>iferror(if(K26="",G26,K26)*L26,"")</f>
        <v>0</v>
      </c>
      <c r="N26" s="12" t="s">
        <v>205</v>
      </c>
    </row>
    <row r="27" spans="1:14">
      <c r="A27" t="s">
        <v>61</v>
      </c>
      <c r="B27" t="s">
        <v>60</v>
      </c>
      <c r="D27" t="s">
        <v>63</v>
      </c>
      <c r="F27" t="s">
        <v>62</v>
      </c>
      <c r="G27">
        <f>BoardQty*6</f>
        <v>0</v>
      </c>
      <c r="H27" s="11">
        <f>MINA(INDIRECT(ADDRESS(ROW(),COLUMN(digikey_part_data)+2)))</f>
        <v>0</v>
      </c>
      <c r="I27" s="11">
        <f>iferror(G27*H27,"")</f>
        <v>0</v>
      </c>
    </row>
    <row r="28" spans="1:14">
      <c r="A28" t="s">
        <v>64</v>
      </c>
      <c r="B28" t="s">
        <v>66</v>
      </c>
      <c r="D28" t="s">
        <v>65</v>
      </c>
      <c r="F28" t="s">
        <v>28</v>
      </c>
      <c r="G28">
        <f>BoardQty*1</f>
        <v>0</v>
      </c>
      <c r="H28" s="11">
        <f>MINA(INDIRECT(ADDRESS(ROW(),COLUMN(digikey_part_data)+2)))</f>
        <v>0</v>
      </c>
      <c r="I28" s="11">
        <f>iferror(G28*H28,"")</f>
        <v>0</v>
      </c>
    </row>
    <row r="29" spans="1:14">
      <c r="A29" t="s">
        <v>67</v>
      </c>
      <c r="B29" t="s">
        <v>70</v>
      </c>
      <c r="D29" t="s">
        <v>69</v>
      </c>
      <c r="F29" t="s">
        <v>68</v>
      </c>
      <c r="G29">
        <f>BoardQty*1</f>
        <v>0</v>
      </c>
      <c r="H29" s="11">
        <f>MINA(INDIRECT(ADDRESS(ROW(),COLUMN(digikey_part_data)+2)))</f>
        <v>0</v>
      </c>
      <c r="I29" s="11">
        <f>iferror(G29*H29,"")</f>
        <v>0</v>
      </c>
      <c r="J29">
        <v>73032</v>
      </c>
      <c r="L29" s="11">
        <f>iferror(lookup(if(K29="",G29,K29),{0,1,10,100,500,1000,3000,6000,15000,30000,75000},{0.0,0.37,0.331,0.2277,0.19458,0.14904,0.1224,0.1152,0.1116,0.108,0.1044}),"")</f>
        <v>0</v>
      </c>
      <c r="M29" s="11">
        <f>iferror(if(K29="",G29,K29)*L29,"")</f>
        <v>0</v>
      </c>
      <c r="N29" s="12" t="s">
        <v>206</v>
      </c>
    </row>
    <row r="30" spans="1:14">
      <c r="A30" t="s">
        <v>71</v>
      </c>
      <c r="B30" t="s">
        <v>74</v>
      </c>
      <c r="D30" t="s">
        <v>73</v>
      </c>
      <c r="F30" t="s">
        <v>72</v>
      </c>
      <c r="G30">
        <f>BoardQty*1</f>
        <v>0</v>
      </c>
      <c r="H30" s="11">
        <f>MINA(INDIRECT(ADDRESS(ROW(),COLUMN(digikey_part_data)+2)))</f>
        <v>0</v>
      </c>
      <c r="I30" s="11">
        <f>iferror(G30*H30,"")</f>
        <v>0</v>
      </c>
      <c r="J30">
        <v>16254</v>
      </c>
      <c r="L30" s="11">
        <f>iferror(lookup(if(K30="",G30,K30),{0,1,10,100,500,1000,3000,6000,15000,30000,75000},{0.0,0.37,0.327,0.2245,0.19188,0.14697,0.1207,0.1136,0.11005,0.1065,0.10295}),"")</f>
        <v>0</v>
      </c>
      <c r="M30" s="11">
        <f>iferror(if(K30="",G30,K30)*L30,"")</f>
        <v>0</v>
      </c>
      <c r="N30" s="12" t="s">
        <v>207</v>
      </c>
    </row>
    <row r="31" spans="1:14">
      <c r="A31" t="s">
        <v>75</v>
      </c>
      <c r="B31" t="s">
        <v>77</v>
      </c>
      <c r="D31" t="s">
        <v>76</v>
      </c>
      <c r="F31" t="s">
        <v>28</v>
      </c>
      <c r="G31">
        <f>BoardQty*1</f>
        <v>0</v>
      </c>
      <c r="H31" s="11">
        <f>MINA(INDIRECT(ADDRESS(ROW(),COLUMN(digikey_part_data)+2)))</f>
        <v>0</v>
      </c>
      <c r="I31" s="11">
        <f>iferror(G31*H31,"")</f>
        <v>0</v>
      </c>
    </row>
    <row r="32" spans="1:14">
      <c r="A32" t="s">
        <v>78</v>
      </c>
      <c r="B32" t="s">
        <v>81</v>
      </c>
      <c r="D32" t="s">
        <v>80</v>
      </c>
      <c r="F32" t="s">
        <v>79</v>
      </c>
      <c r="G32">
        <f>BoardQty*6</f>
        <v>0</v>
      </c>
      <c r="H32" s="11">
        <f>MINA(INDIRECT(ADDRESS(ROW(),COLUMN(digikey_part_data)+2)))</f>
        <v>0</v>
      </c>
      <c r="I32" s="11">
        <f>iferror(G32*H32,"")</f>
        <v>0</v>
      </c>
      <c r="J32">
        <v>49178</v>
      </c>
      <c r="L32" s="11">
        <f>iferror(lookup(if(K32="",G32,K32),{0,1,10,100,500,1000,3000},{0.0,0.39,0.354,0.1984,0.10626,0.07226,0.06328}),"")</f>
        <v>0</v>
      </c>
      <c r="M32" s="11">
        <f>iferror(if(K32="",G32,K32)*L32,"")</f>
        <v>0</v>
      </c>
      <c r="N32" s="12" t="s">
        <v>208</v>
      </c>
    </row>
    <row r="33" spans="1:14">
      <c r="A33" t="s">
        <v>82</v>
      </c>
      <c r="B33" t="s">
        <v>84</v>
      </c>
      <c r="D33" t="s">
        <v>47</v>
      </c>
      <c r="F33" t="s">
        <v>83</v>
      </c>
      <c r="G33">
        <f>BoardQty*3</f>
        <v>0</v>
      </c>
      <c r="H33" s="11">
        <f>MINA(INDIRECT(ADDRESS(ROW(),COLUMN(digikey_part_data)+2)))</f>
        <v>0</v>
      </c>
      <c r="I33" s="11">
        <f>iferror(G33*H33,"")</f>
        <v>0</v>
      </c>
    </row>
    <row r="34" spans="1:14">
      <c r="A34" t="s">
        <v>85</v>
      </c>
      <c r="B34" t="s">
        <v>87</v>
      </c>
      <c r="D34" t="s">
        <v>19</v>
      </c>
      <c r="F34" t="s">
        <v>86</v>
      </c>
      <c r="G34">
        <f>BoardQty*6</f>
        <v>0</v>
      </c>
      <c r="H34" s="11">
        <f>MINA(INDIRECT(ADDRESS(ROW(),COLUMN(digikey_part_data)+2)))</f>
        <v>0</v>
      </c>
      <c r="I34" s="11">
        <f>iferror(G34*H34,"")</f>
        <v>0</v>
      </c>
    </row>
    <row r="35" spans="1:14">
      <c r="A35" t="s">
        <v>88</v>
      </c>
      <c r="B35" t="s">
        <v>91</v>
      </c>
      <c r="D35" t="s">
        <v>90</v>
      </c>
      <c r="F35" t="s">
        <v>89</v>
      </c>
      <c r="G35">
        <f>BoardQty*1</f>
        <v>0</v>
      </c>
      <c r="H35" s="11">
        <f>MINA(INDIRECT(ADDRESS(ROW(),COLUMN(digikey_part_data)+2)))</f>
        <v>0</v>
      </c>
      <c r="I35" s="11">
        <f>iferror(G35*H35,"")</f>
        <v>0</v>
      </c>
      <c r="J35">
        <v>315184</v>
      </c>
      <c r="L35" s="11">
        <f>iferror(lookup(if(K35="",G35,K35),{0,1,10,100,1000,2500,5000,10000,30000,50000},{0.0,0.1,0.044,0.0178,0.00802,0.00696,0.00575,0.00454,0.00425,0.00425}),"")</f>
        <v>0</v>
      </c>
      <c r="M35" s="11">
        <f>iferror(if(K35="",G35,K35)*L35,"")</f>
        <v>0</v>
      </c>
      <c r="N35" s="12" t="s">
        <v>209</v>
      </c>
    </row>
    <row r="36" spans="1:14">
      <c r="A36" t="s">
        <v>92</v>
      </c>
      <c r="B36" t="s">
        <v>94</v>
      </c>
      <c r="D36" t="s">
        <v>90</v>
      </c>
      <c r="F36" t="s">
        <v>93</v>
      </c>
      <c r="G36">
        <f>BoardQty*2</f>
        <v>0</v>
      </c>
      <c r="H36" s="11">
        <f>MINA(INDIRECT(ADDRESS(ROW(),COLUMN(digikey_part_data)+2)))</f>
        <v>0</v>
      </c>
      <c r="I36" s="11">
        <f>iferror(G36*H36,"")</f>
        <v>0</v>
      </c>
      <c r="J36">
        <v>7483264</v>
      </c>
      <c r="L36" s="11">
        <f>iferror(lookup(if(K36="",G36,K36),{0,1,10,100,1000,2500,5000,10000,30000,50000,100000},{0.0,0.1,0.012,0.005,0.00222,0.00193,0.0016,0.00139,0.00122,0.00112,0.00109}),"")</f>
        <v>0</v>
      </c>
      <c r="M36" s="11">
        <f>iferror(if(K36="",G36,K36)*L36,"")</f>
        <v>0</v>
      </c>
      <c r="N36" s="12" t="s">
        <v>210</v>
      </c>
    </row>
    <row r="37" spans="1:14">
      <c r="A37" t="s">
        <v>95</v>
      </c>
      <c r="B37" t="s">
        <v>97</v>
      </c>
      <c r="D37" t="s">
        <v>90</v>
      </c>
      <c r="F37" t="s">
        <v>96</v>
      </c>
      <c r="G37">
        <f>BoardQty*1</f>
        <v>0</v>
      </c>
      <c r="H37" s="11">
        <f>MINA(INDIRECT(ADDRESS(ROW(),COLUMN(digikey_part_data)+2)))</f>
        <v>0</v>
      </c>
      <c r="I37" s="11">
        <f>iferror(G37*H37,"")</f>
        <v>0</v>
      </c>
      <c r="J37">
        <v>4745</v>
      </c>
      <c r="L37" s="11">
        <f>iferror(lookup(if(K37="",G37,K37),{0,1,10,100,1000,2500,5000,10000,30000},{0.0,0.1,0.044,0.0178,0.00802,0.00696,0.00575,0.00454,0.00425}),"")</f>
        <v>0</v>
      </c>
      <c r="M37" s="11">
        <f>iferror(if(K37="",G37,K37)*L37,"")</f>
        <v>0</v>
      </c>
      <c r="N37" s="12" t="s">
        <v>211</v>
      </c>
    </row>
    <row r="38" spans="1:14">
      <c r="A38" t="s">
        <v>98</v>
      </c>
      <c r="B38" t="s">
        <v>84</v>
      </c>
      <c r="D38" t="s">
        <v>100</v>
      </c>
      <c r="F38" t="s">
        <v>99</v>
      </c>
      <c r="G38">
        <f>BoardQty*4</f>
        <v>0</v>
      </c>
      <c r="H38" s="11">
        <f>MINA(INDIRECT(ADDRESS(ROW(),COLUMN(digikey_part_data)+2)))</f>
        <v>0</v>
      </c>
      <c r="I38" s="11">
        <f>iferror(G38*H38,"")</f>
        <v>0</v>
      </c>
      <c r="J38">
        <v>9624530</v>
      </c>
      <c r="L38" s="11">
        <f>iferror(lookup(if(K38="",G38,K38),{0,1,10,25,50,100,250,500,1000,5000,10000,25000,50000,125000},{0.0,0.1,0.01,0.0072,0.0056,0.0041,0.00316,0.00252,0.00186,0.00122,0.00106,0.00093,0.00085,0.00083}),"")</f>
        <v>0</v>
      </c>
      <c r="M38" s="11">
        <f>iferror(if(K38="",G38,K38)*L38,"")</f>
        <v>0</v>
      </c>
      <c r="N38" s="12" t="s">
        <v>212</v>
      </c>
    </row>
    <row r="39" spans="1:14">
      <c r="A39" t="s">
        <v>101</v>
      </c>
      <c r="B39" t="s">
        <v>103</v>
      </c>
      <c r="D39" t="s">
        <v>100</v>
      </c>
      <c r="F39" t="s">
        <v>102</v>
      </c>
      <c r="G39">
        <f>BoardQty*1</f>
        <v>0</v>
      </c>
      <c r="H39" s="11">
        <f>MINA(INDIRECT(ADDRESS(ROW(),COLUMN(digikey_part_data)+2)))</f>
        <v>0</v>
      </c>
      <c r="I39" s="11">
        <f>iferror(G39*H39,"")</f>
        <v>0</v>
      </c>
      <c r="J39">
        <v>669995</v>
      </c>
      <c r="L39" s="11">
        <f>iferror(lookup(if(K39="",G39,K39),{0,1,10,100,1000,2500,5000,10000,25000,50000,125000},{0.0,0.1,0.015,0.006,0.00268,0.00233,0.00192,0.00167,0.00147,0.00135,0.00132}),"")</f>
        <v>0</v>
      </c>
      <c r="M39" s="11">
        <f>iferror(if(K39="",G39,K39)*L39,"")</f>
        <v>0</v>
      </c>
      <c r="N39" s="12" t="s">
        <v>213</v>
      </c>
    </row>
    <row r="40" spans="1:14">
      <c r="A40" t="s">
        <v>104</v>
      </c>
      <c r="B40" t="s">
        <v>106</v>
      </c>
      <c r="D40" t="s">
        <v>90</v>
      </c>
      <c r="F40" t="s">
        <v>105</v>
      </c>
      <c r="G40">
        <f>BoardQty*1</f>
        <v>0</v>
      </c>
      <c r="H40" s="11">
        <f>MINA(INDIRECT(ADDRESS(ROW(),COLUMN(digikey_part_data)+2)))</f>
        <v>0</v>
      </c>
      <c r="I40" s="11">
        <f>iferror(G40*H40,"")</f>
        <v>0</v>
      </c>
    </row>
    <row r="41" spans="1:14">
      <c r="A41" t="s">
        <v>107</v>
      </c>
      <c r="B41" t="s">
        <v>84</v>
      </c>
      <c r="D41" t="s">
        <v>90</v>
      </c>
      <c r="F41" t="s">
        <v>83</v>
      </c>
      <c r="G41">
        <f>BoardQty*1</f>
        <v>0</v>
      </c>
      <c r="H41" s="11">
        <f>MINA(INDIRECT(ADDRESS(ROW(),COLUMN(digikey_part_data)+2)))</f>
        <v>0</v>
      </c>
      <c r="I41" s="11">
        <f>iferror(G41*H41,"")</f>
        <v>0</v>
      </c>
    </row>
    <row r="42" spans="1:14">
      <c r="A42" t="s">
        <v>108</v>
      </c>
      <c r="B42" t="s">
        <v>110</v>
      </c>
      <c r="D42" t="s">
        <v>47</v>
      </c>
      <c r="F42" t="s">
        <v>109</v>
      </c>
      <c r="G42">
        <f>BoardQty*4</f>
        <v>0</v>
      </c>
      <c r="H42" s="11">
        <f>MINA(INDIRECT(ADDRESS(ROW(),COLUMN(digikey_part_data)+2)))</f>
        <v>0</v>
      </c>
      <c r="I42" s="11">
        <f>iferror(G42*H42,"")</f>
        <v>0</v>
      </c>
      <c r="J42">
        <v>27880</v>
      </c>
      <c r="L42" s="11">
        <f>iferror(lookup(if(K42="",G42,K42),{0,1,10,100,1000,2500,5000,10000,30000,50000,100000},{0.0,0.1,0.025,0.01,0.00448,0.00389,0.00321,0.00252,0.00222,0.00203,0.00199}),"")</f>
        <v>0</v>
      </c>
      <c r="M42" s="11">
        <f>iferror(if(K42="",G42,K42)*L42,"")</f>
        <v>0</v>
      </c>
      <c r="N42" s="12" t="s">
        <v>214</v>
      </c>
    </row>
    <row r="43" spans="1:14">
      <c r="A43" t="s">
        <v>111</v>
      </c>
      <c r="B43" t="s">
        <v>110</v>
      </c>
      <c r="D43" t="s">
        <v>47</v>
      </c>
      <c r="F43" t="s">
        <v>112</v>
      </c>
      <c r="G43">
        <f>BoardQty*4</f>
        <v>0</v>
      </c>
      <c r="H43" s="11">
        <f>MINA(INDIRECT(ADDRESS(ROW(),COLUMN(digikey_part_data)+2)))</f>
        <v>0</v>
      </c>
      <c r="I43" s="11">
        <f>iferror(G43*H43,"")</f>
        <v>0</v>
      </c>
      <c r="J43">
        <v>56754</v>
      </c>
      <c r="L43" s="11">
        <f>iferror(lookup(if(K43="",G43,K43),{0,1,10,100,1000,2500,5000,10000,30000,50000,100000},{0.0,0.1,0.014,0.0055,0.00247,0.00214,0.00177,0.0014,0.00123,0.00113,0.00111}),"")</f>
        <v>0</v>
      </c>
      <c r="M43" s="11">
        <f>iferror(if(K43="",G43,K43)*L43,"")</f>
        <v>0</v>
      </c>
      <c r="N43" s="12" t="s">
        <v>215</v>
      </c>
    </row>
    <row r="44" spans="1:14">
      <c r="A44" t="s">
        <v>113</v>
      </c>
      <c r="B44" t="s">
        <v>115</v>
      </c>
      <c r="D44" t="s">
        <v>114</v>
      </c>
      <c r="F44" t="s">
        <v>28</v>
      </c>
      <c r="G44">
        <f>BoardQty*2</f>
        <v>0</v>
      </c>
      <c r="H44" s="11">
        <f>MINA(INDIRECT(ADDRESS(ROW(),COLUMN(digikey_part_data)+2)))</f>
        <v>0</v>
      </c>
      <c r="I44" s="11">
        <f>iferror(G44*H44,"")</f>
        <v>0</v>
      </c>
    </row>
    <row r="45" spans="1:14">
      <c r="A45" t="s">
        <v>116</v>
      </c>
      <c r="B45" t="s">
        <v>117</v>
      </c>
      <c r="D45" t="s">
        <v>90</v>
      </c>
      <c r="F45" t="s">
        <v>28</v>
      </c>
      <c r="G45">
        <f>BoardQty*1</f>
        <v>0</v>
      </c>
      <c r="H45" s="11">
        <f>MINA(INDIRECT(ADDRESS(ROW(),COLUMN(digikey_part_data)+2)))</f>
        <v>0</v>
      </c>
      <c r="I45" s="11">
        <f>iferror(G45*H45,"")</f>
        <v>0</v>
      </c>
    </row>
    <row r="46" spans="1:14">
      <c r="A46" t="s">
        <v>118</v>
      </c>
      <c r="B46" t="s">
        <v>119</v>
      </c>
      <c r="D46" t="s">
        <v>90</v>
      </c>
      <c r="F46" t="s">
        <v>28</v>
      </c>
      <c r="G46">
        <f>BoardQty*1</f>
        <v>0</v>
      </c>
      <c r="H46" s="11">
        <f>MINA(INDIRECT(ADDRESS(ROW(),COLUMN(digikey_part_data)+2)))</f>
        <v>0</v>
      </c>
      <c r="I46" s="11">
        <f>iferror(G46*H46,"")</f>
        <v>0</v>
      </c>
    </row>
    <row r="47" spans="1:14">
      <c r="A47" t="s">
        <v>120</v>
      </c>
      <c r="B47" t="s">
        <v>122</v>
      </c>
      <c r="D47" t="s">
        <v>47</v>
      </c>
      <c r="F47" t="s">
        <v>121</v>
      </c>
      <c r="G47">
        <f>BoardQty*4</f>
        <v>0</v>
      </c>
      <c r="H47" s="11">
        <f>MINA(INDIRECT(ADDRESS(ROW(),COLUMN(digikey_part_data)+2)))</f>
        <v>0</v>
      </c>
      <c r="I47" s="11">
        <f>iferror(G47*H47,"")</f>
        <v>0</v>
      </c>
      <c r="J47">
        <v>1733222</v>
      </c>
      <c r="L47" s="11">
        <f>iferror(lookup(if(K47="",G47,K47),{0,1,10,100,1000,2500,5000,10000,30000,50000,100000},{0.0,0.1,0.012,0.005,0.00222,0.00193,0.0016,0.00139,0.00122,0.00112,0.00109}),"")</f>
        <v>0</v>
      </c>
      <c r="M47" s="11">
        <f>iferror(if(K47="",G47,K47)*L47,"")</f>
        <v>0</v>
      </c>
      <c r="N47" s="12" t="s">
        <v>216</v>
      </c>
    </row>
    <row r="48" spans="1:14">
      <c r="A48" t="s">
        <v>123</v>
      </c>
      <c r="B48" t="s">
        <v>125</v>
      </c>
      <c r="D48" t="s">
        <v>124</v>
      </c>
      <c r="F48" t="s">
        <v>28</v>
      </c>
      <c r="G48">
        <f>BoardQty*6</f>
        <v>0</v>
      </c>
      <c r="H48" s="11">
        <f>MINA(INDIRECT(ADDRESS(ROW(),COLUMN(digikey_part_data)+2)))</f>
        <v>0</v>
      </c>
      <c r="I48" s="11">
        <f>iferror(G48*H48,"")</f>
        <v>0</v>
      </c>
    </row>
    <row r="49" spans="1:14">
      <c r="A49" t="s">
        <v>126</v>
      </c>
      <c r="B49" t="s">
        <v>128</v>
      </c>
      <c r="D49" t="s">
        <v>127</v>
      </c>
      <c r="F49" t="s">
        <v>28</v>
      </c>
      <c r="G49">
        <f>BoardQty*2</f>
        <v>0</v>
      </c>
      <c r="H49" s="11">
        <f>MINA(INDIRECT(ADDRESS(ROW(),COLUMN(digikey_part_data)+2)))</f>
        <v>0</v>
      </c>
      <c r="I49" s="11">
        <f>iferror(G49*H49,"")</f>
        <v>0</v>
      </c>
    </row>
    <row r="50" spans="1:14">
      <c r="A50" t="s">
        <v>129</v>
      </c>
      <c r="B50" t="s">
        <v>132</v>
      </c>
      <c r="D50" t="s">
        <v>131</v>
      </c>
      <c r="F50" t="s">
        <v>130</v>
      </c>
      <c r="G50">
        <f>BoardQty*2</f>
        <v>0</v>
      </c>
      <c r="H50" s="11">
        <f>MINA(INDIRECT(ADDRESS(ROW(),COLUMN(digikey_part_data)+2)))</f>
        <v>0</v>
      </c>
      <c r="I50" s="11">
        <f>iferror(G50*H50,"")</f>
        <v>0</v>
      </c>
      <c r="J50">
        <v>49808</v>
      </c>
      <c r="L50" s="11">
        <f>iferror(lookup(if(K50="",G50,K50),{0,1,10,100,250,500,1000,1250,3000},{0.0,4.3,3.861,3.1634,3.417,2.69294,2.27115,2.26125,1.96875}),"")</f>
        <v>0</v>
      </c>
      <c r="M50" s="11">
        <f>iferror(if(K50="",G50,K50)*L50,"")</f>
        <v>0</v>
      </c>
      <c r="N50" s="12" t="s">
        <v>217</v>
      </c>
    </row>
    <row r="51" spans="1:14">
      <c r="A51" t="s">
        <v>133</v>
      </c>
      <c r="B51" t="s">
        <v>135</v>
      </c>
      <c r="D51" t="s">
        <v>134</v>
      </c>
      <c r="F51" t="s">
        <v>28</v>
      </c>
      <c r="G51">
        <f>BoardQty*1</f>
        <v>0</v>
      </c>
      <c r="H51" s="11">
        <f>MINA(INDIRECT(ADDRESS(ROW(),COLUMN(digikey_part_data)+2)))</f>
        <v>0</v>
      </c>
      <c r="I51" s="11">
        <f>iferror(G51*H51,"")</f>
        <v>0</v>
      </c>
    </row>
    <row r="52" spans="1:14">
      <c r="A52" t="s">
        <v>136</v>
      </c>
      <c r="B52" t="s">
        <v>138</v>
      </c>
      <c r="D52" t="s">
        <v>137</v>
      </c>
      <c r="F52" t="s">
        <v>28</v>
      </c>
      <c r="G52">
        <f>BoardQty*1</f>
        <v>0</v>
      </c>
      <c r="H52" s="11">
        <f>MINA(INDIRECT(ADDRESS(ROW(),COLUMN(digikey_part_data)+2)))</f>
        <v>0</v>
      </c>
      <c r="I52" s="11">
        <f>iferror(G52*H52,"")</f>
        <v>0</v>
      </c>
    </row>
    <row r="53" spans="1:14">
      <c r="A53" t="s">
        <v>139</v>
      </c>
      <c r="B53" t="s">
        <v>141</v>
      </c>
      <c r="D53" t="s">
        <v>140</v>
      </c>
      <c r="F53" t="s">
        <v>28</v>
      </c>
      <c r="G53">
        <f>BoardQty*1</f>
        <v>0</v>
      </c>
      <c r="H53" s="11">
        <f>MINA(INDIRECT(ADDRESS(ROW(),COLUMN(digikey_part_data)+2)))</f>
        <v>0</v>
      </c>
      <c r="I53" s="11">
        <f>iferror(G53*H53,"")</f>
        <v>0</v>
      </c>
    </row>
    <row r="54" spans="1:14">
      <c r="A54" t="s">
        <v>142</v>
      </c>
      <c r="B54" t="s">
        <v>145</v>
      </c>
      <c r="D54" t="s">
        <v>144</v>
      </c>
      <c r="F54" t="s">
        <v>143</v>
      </c>
      <c r="G54">
        <f>BoardQty*1</f>
        <v>0</v>
      </c>
      <c r="H54" s="11">
        <f>MINA(INDIRECT(ADDRESS(ROW(),COLUMN(digikey_part_data)+2)))</f>
        <v>0</v>
      </c>
      <c r="I54" s="11">
        <f>iferror(G54*H54,"")</f>
        <v>0</v>
      </c>
      <c r="J54">
        <v>11089</v>
      </c>
      <c r="L54" s="11">
        <f>iferror(lookup(if(K54="",G54,K54),{0,1,10,100,250,500,1000,1250,3000},{0.0,2.46,2.211,1.7771,1.915,1.46002,1.20974,1.165,1.0125}),"")</f>
        <v>0</v>
      </c>
      <c r="M54" s="11">
        <f>iferror(if(K54="",G54,K54)*L54,"")</f>
        <v>0</v>
      </c>
      <c r="N54" s="12" t="s">
        <v>218</v>
      </c>
    </row>
    <row r="55" spans="1:14">
      <c r="A55" t="s">
        <v>146</v>
      </c>
      <c r="B55" t="s">
        <v>148</v>
      </c>
      <c r="D55" t="s">
        <v>147</v>
      </c>
      <c r="F55" t="s">
        <v>28</v>
      </c>
      <c r="G55">
        <f>BoardQty*1</f>
        <v>0</v>
      </c>
      <c r="H55" s="11">
        <f>MINA(INDIRECT(ADDRESS(ROW(),COLUMN(digikey_part_data)+2)))</f>
        <v>0</v>
      </c>
      <c r="I55" s="11">
        <f>iferror(G55*H55,"")</f>
        <v>0</v>
      </c>
    </row>
    <row r="56" spans="1:14">
      <c r="A56" t="s">
        <v>149</v>
      </c>
      <c r="B56" t="s">
        <v>151</v>
      </c>
      <c r="D56" t="s">
        <v>150</v>
      </c>
      <c r="F56" t="s">
        <v>28</v>
      </c>
      <c r="G56">
        <f>BoardQty*1</f>
        <v>0</v>
      </c>
      <c r="H56" s="11">
        <f>MINA(INDIRECT(ADDRESS(ROW(),COLUMN(digikey_part_data)+2)))</f>
        <v>0</v>
      </c>
      <c r="I56" s="11">
        <f>iferror(G56*H56,"")</f>
        <v>0</v>
      </c>
    </row>
    <row r="57" spans="1:14">
      <c r="A57" t="s">
        <v>152</v>
      </c>
      <c r="B57" t="s">
        <v>154</v>
      </c>
      <c r="D57" t="s">
        <v>153</v>
      </c>
      <c r="F57" t="s">
        <v>28</v>
      </c>
      <c r="G57">
        <f>BoardQty*1</f>
        <v>0</v>
      </c>
      <c r="H57" s="11">
        <f>MINA(INDIRECT(ADDRESS(ROW(),COLUMN(digikey_part_data)+2)))</f>
        <v>0</v>
      </c>
      <c r="I57" s="11">
        <f>iferror(G57*H57,"")</f>
        <v>0</v>
      </c>
    </row>
    <row r="58" spans="1:14">
      <c r="A58" t="s">
        <v>155</v>
      </c>
      <c r="B58" t="s">
        <v>157</v>
      </c>
      <c r="D58" t="s">
        <v>156</v>
      </c>
      <c r="F58" t="s">
        <v>28</v>
      </c>
      <c r="G58">
        <f>BoardQty*1</f>
        <v>0</v>
      </c>
      <c r="H58" s="11">
        <f>MINA(INDIRECT(ADDRESS(ROW(),COLUMN(digikey_part_data)+2)))</f>
        <v>0</v>
      </c>
      <c r="I58" s="11">
        <f>iferror(G58*H58,"")</f>
        <v>0</v>
      </c>
    </row>
    <row r="59" spans="1:14">
      <c r="A59" t="s">
        <v>158</v>
      </c>
      <c r="B59" t="s">
        <v>159</v>
      </c>
      <c r="D59" t="s">
        <v>29</v>
      </c>
      <c r="F59" t="s">
        <v>28</v>
      </c>
      <c r="G59">
        <f>BoardQty*1</f>
        <v>0</v>
      </c>
      <c r="H59" s="11">
        <f>MINA(INDIRECT(ADDRESS(ROW(),COLUMN(digikey_part_data)+2)))</f>
        <v>0</v>
      </c>
      <c r="I59" s="11">
        <f>iferror(G59*H59,"")</f>
        <v>0</v>
      </c>
    </row>
    <row r="60" spans="1:14">
      <c r="A60" t="s">
        <v>160</v>
      </c>
      <c r="B60" t="s">
        <v>161</v>
      </c>
      <c r="D60" t="s">
        <v>162</v>
      </c>
      <c r="F60" t="s">
        <v>161</v>
      </c>
      <c r="G60">
        <f>BoardQty*1</f>
        <v>0</v>
      </c>
      <c r="H60" s="11">
        <f>MINA(INDIRECT(ADDRESS(ROW(),COLUMN(digikey_part_data)+2)))</f>
        <v>0</v>
      </c>
      <c r="I60" s="11">
        <f>iferror(G60*H60,"")</f>
        <v>0</v>
      </c>
    </row>
    <row r="61" spans="1:14">
      <c r="A61" t="s">
        <v>163</v>
      </c>
      <c r="B61" t="s">
        <v>165</v>
      </c>
      <c r="D61" t="s">
        <v>164</v>
      </c>
      <c r="F61" t="s">
        <v>28</v>
      </c>
      <c r="G61">
        <f>BoardQty*1</f>
        <v>0</v>
      </c>
      <c r="H61" s="11">
        <f>MINA(INDIRECT(ADDRESS(ROW(),COLUMN(digikey_part_data)+2)))</f>
        <v>0</v>
      </c>
      <c r="I61" s="11">
        <f>iferror(G61*H61,"")</f>
        <v>0</v>
      </c>
    </row>
    <row r="62" spans="1:14">
      <c r="A62" t="s">
        <v>166</v>
      </c>
      <c r="B62" t="s">
        <v>167</v>
      </c>
      <c r="D62" t="s">
        <v>168</v>
      </c>
      <c r="F62" t="s">
        <v>167</v>
      </c>
      <c r="G62">
        <f>BoardQty*1</f>
        <v>0</v>
      </c>
      <c r="H62" s="11">
        <f>MINA(INDIRECT(ADDRESS(ROW(),COLUMN(digikey_part_data)+2)))</f>
        <v>0</v>
      </c>
      <c r="I62" s="11">
        <f>iferror(G62*H62,"")</f>
        <v>0</v>
      </c>
      <c r="J62">
        <v>113788</v>
      </c>
      <c r="L62" s="11">
        <f>iferror(lookup(if(K62="",G62,K62),{0,1,10,100,250,500,1000,1250,3000},{0.0,1.16,1.039,0.8102,0.95892,0.6693,0.52839,0.669,0.4275}),"")</f>
        <v>0</v>
      </c>
      <c r="M62" s="11">
        <f>iferror(if(K62="",G62,K62)*L62,"")</f>
        <v>0</v>
      </c>
      <c r="N62" s="12" t="s">
        <v>219</v>
      </c>
    </row>
    <row r="63" spans="1:14">
      <c r="A63" t="s">
        <v>169</v>
      </c>
      <c r="B63" t="s">
        <v>170</v>
      </c>
      <c r="D63" t="s">
        <v>90</v>
      </c>
      <c r="F63" t="s">
        <v>28</v>
      </c>
      <c r="G63">
        <f>BoardQty*2</f>
        <v>0</v>
      </c>
      <c r="H63" s="11">
        <f>MINA(INDIRECT(ADDRESS(ROW(),COLUMN(digikey_part_data)+2)))</f>
        <v>0</v>
      </c>
      <c r="I63" s="11">
        <f>iferror(G63*H63,"")</f>
        <v>0</v>
      </c>
    </row>
    <row r="64" spans="1:14">
      <c r="A64" t="s">
        <v>171</v>
      </c>
      <c r="B64" t="s">
        <v>174</v>
      </c>
      <c r="D64" t="s">
        <v>173</v>
      </c>
      <c r="F64" t="s">
        <v>172</v>
      </c>
      <c r="G64">
        <f>BoardQty*8</f>
        <v>0</v>
      </c>
      <c r="H64" s="11">
        <f>MINA(INDIRECT(ADDRESS(ROW(),COLUMN(digikey_part_data)+2)))</f>
        <v>0</v>
      </c>
      <c r="I64" s="11">
        <f>iferror(G64*H64,"")</f>
        <v>0</v>
      </c>
      <c r="J64">
        <v>147710</v>
      </c>
      <c r="L64" s="11">
        <f>iferror(lookup(if(K64="",G64,K64),{0,1,10,25,50,100,250,500,1000,2000,4000,6000,10000,14000,50000},{0.0,0.22,0.206,0.1756,0.1536,0.1426,0.12616,0.12068,0.09874,0.08478,0.08229,0.07979,0.07231,0.06982,0.06483}),"")</f>
        <v>0</v>
      </c>
      <c r="M64" s="11">
        <f>iferror(if(K64="",G64,K64)*L64,"")</f>
        <v>0</v>
      </c>
      <c r="N64" s="12" t="s">
        <v>220</v>
      </c>
    </row>
    <row r="65" spans="1:14">
      <c r="A65" t="s">
        <v>175</v>
      </c>
      <c r="B65" t="s">
        <v>177</v>
      </c>
      <c r="F65" t="s">
        <v>176</v>
      </c>
      <c r="G65">
        <f>BoardQty*2</f>
        <v>0</v>
      </c>
      <c r="H65" s="11">
        <f>MINA(INDIRECT(ADDRESS(ROW(),COLUMN(digikey_part_data)+2)))</f>
        <v>0</v>
      </c>
      <c r="I65" s="11">
        <f>iferror(G65*H65,"")</f>
        <v>0</v>
      </c>
      <c r="J65">
        <v>34609</v>
      </c>
      <c r="L65" s="11">
        <f>iferror(lookup(if(K65="",G65,K65),{0,1,10,100,500,1000,5000,10000},{0.0,0.24,0.229,0.1586,0.1342,0.1098,0.0976,0.08845}),"")</f>
        <v>0</v>
      </c>
      <c r="M65" s="11">
        <f>iferror(if(K65="",G65,K65)*L65,"")</f>
        <v>0</v>
      </c>
      <c r="N65" s="12" t="s">
        <v>221</v>
      </c>
    </row>
    <row r="66" spans="1:14">
      <c r="A66" t="s">
        <v>178</v>
      </c>
      <c r="B66" t="s">
        <v>180</v>
      </c>
      <c r="D66" t="s">
        <v>179</v>
      </c>
      <c r="F66" t="s">
        <v>28</v>
      </c>
      <c r="G66">
        <f>BoardQty*1</f>
        <v>0</v>
      </c>
      <c r="H66" s="11">
        <f>MINA(INDIRECT(ADDRESS(ROW(),COLUMN(digikey_part_data)+2)))</f>
        <v>0</v>
      </c>
      <c r="I66" s="11">
        <f>iferror(G66*H66,"")</f>
        <v>0</v>
      </c>
    </row>
    <row r="67" spans="1:14">
      <c r="A67" t="s">
        <v>181</v>
      </c>
      <c r="B67" t="s">
        <v>183</v>
      </c>
      <c r="D67" t="s">
        <v>182</v>
      </c>
      <c r="F67" t="s">
        <v>28</v>
      </c>
      <c r="G67">
        <f>BoardQty*1</f>
        <v>0</v>
      </c>
      <c r="H67" s="11">
        <f>MINA(INDIRECT(ADDRESS(ROW(),COLUMN(digikey_part_data)+2)))</f>
        <v>0</v>
      </c>
      <c r="I67" s="11">
        <f>iferror(G67*H67,"")</f>
        <v>0</v>
      </c>
    </row>
    <row r="68" spans="1:14">
      <c r="A68" t="s">
        <v>184</v>
      </c>
      <c r="B68" t="s">
        <v>186</v>
      </c>
      <c r="D68" t="s">
        <v>185</v>
      </c>
      <c r="F68" t="s">
        <v>28</v>
      </c>
      <c r="G68">
        <f>BoardQty*1</f>
        <v>0</v>
      </c>
      <c r="H68" s="11">
        <f>MINA(INDIRECT(ADDRESS(ROW(),COLUMN(digikey_part_data)+2)))</f>
        <v>0</v>
      </c>
      <c r="I68" s="11">
        <f>iferror(G68*H68,"")</f>
        <v>0</v>
      </c>
    </row>
    <row r="70" spans="1:14">
      <c r="K70" s="7">
        <f>IFERROR(IF(OR(K7:K68),COUNTIF(K7:K68,"&gt;0")&amp;" of "&amp;ROWS(K7:K68)&amp;" parts purchased",""),"")</f>
        <v>0</v>
      </c>
    </row>
    <row r="71" spans="1:14">
      <c r="K71">
        <f t="array" ref="K71">IFERROR(CONCATENATE(TEXT(INDEX($K$7:$K$68,SMALL(IF($N$7:$N$68&lt;&gt;"",IF($K$7:$K$68&lt;&gt;"",ROW($K$7:$K$68)-MIN(ROW($K$7:$K$68))+1,""),""),ROW()-ROW(A$71)+1)),"##0"),","),"")</f>
        <v>0</v>
      </c>
      <c r="L71">
        <f t="array" ref="L71">IFERROR(CONCATENATE((INDEX($N$7:$N$68,SMALL(IF($N$7:$N$68&lt;&gt;"",IF($K$7:$K$68&lt;&gt;"",ROW($K$7:$K$68)-MIN(ROW($K$7:$K$68))+1,""),""),ROW()-ROW(A$71)+1))),","),"")</f>
        <v>0</v>
      </c>
      <c r="M71">
        <f t="array" ref="M71">IFERROR(CONCATENATE((INDEX($A$7:$A$68,SMALL(IF($N$7:$N$68&lt;&gt;"",IF($K$7:$K$68&lt;&gt;"",ROW($K$7:$K$68)-MIN(ROW($K$7:$K$68))+1,""),""),ROW()-ROW(A$71)+1))),),"")</f>
        <v>0</v>
      </c>
    </row>
    <row r="72" spans="1:14">
      <c r="K72">
        <f t="array" ref="K72">IFERROR(CONCATENATE(TEXT(INDEX($K$7:$K$68,SMALL(IF($N$7:$N$68&lt;&gt;"",IF($K$7:$K$68&lt;&gt;"",ROW($K$7:$K$68)-MIN(ROW($K$7:$K$68))+1,""),""),ROW()-ROW(A$71)+1)),"##0"),","),"")</f>
        <v>0</v>
      </c>
      <c r="L72">
        <f t="array" ref="L72">IFERROR(CONCATENATE((INDEX($N$7:$N$68,SMALL(IF($N$7:$N$68&lt;&gt;"",IF($K$7:$K$68&lt;&gt;"",ROW($K$7:$K$68)-MIN(ROW($K$7:$K$68))+1,""),""),ROW()-ROW(A$71)+1))),","),"")</f>
        <v>0</v>
      </c>
      <c r="M72">
        <f t="array" ref="M72">IFERROR(CONCATENATE((INDEX($A$7:$A$68,SMALL(IF($N$7:$N$68&lt;&gt;"",IF($K$7:$K$68&lt;&gt;"",ROW($K$7:$K$68)-MIN(ROW($K$7:$K$68))+1,""),""),ROW()-ROW(A$71)+1))),),"")</f>
        <v>0</v>
      </c>
    </row>
    <row r="73" spans="1:14">
      <c r="K73">
        <f t="array" ref="K73">IFERROR(CONCATENATE(TEXT(INDEX($K$7:$K$68,SMALL(IF($N$7:$N$68&lt;&gt;"",IF($K$7:$K$68&lt;&gt;"",ROW($K$7:$K$68)-MIN(ROW($K$7:$K$68))+1,""),""),ROW()-ROW(A$71)+1)),"##0"),","),"")</f>
        <v>0</v>
      </c>
      <c r="L73">
        <f t="array" ref="L73">IFERROR(CONCATENATE((INDEX($N$7:$N$68,SMALL(IF($N$7:$N$68&lt;&gt;"",IF($K$7:$K$68&lt;&gt;"",ROW($K$7:$K$68)-MIN(ROW($K$7:$K$68))+1,""),""),ROW()-ROW(A$71)+1))),","),"")</f>
        <v>0</v>
      </c>
      <c r="M73">
        <f t="array" ref="M73">IFERROR(CONCATENATE((INDEX($A$7:$A$68,SMALL(IF($N$7:$N$68&lt;&gt;"",IF($K$7:$K$68&lt;&gt;"",ROW($K$7:$K$68)-MIN(ROW($K$7:$K$68))+1,""),""),ROW()-ROW(A$71)+1))),),"")</f>
        <v>0</v>
      </c>
    </row>
    <row r="74" spans="1:14">
      <c r="K74">
        <f t="array" ref="K74">IFERROR(CONCATENATE(TEXT(INDEX($K$7:$K$68,SMALL(IF($N$7:$N$68&lt;&gt;"",IF($K$7:$K$68&lt;&gt;"",ROW($K$7:$K$68)-MIN(ROW($K$7:$K$68))+1,""),""),ROW()-ROW(A$71)+1)),"##0"),","),"")</f>
        <v>0</v>
      </c>
      <c r="L74">
        <f t="array" ref="L74">IFERROR(CONCATENATE((INDEX($N$7:$N$68,SMALL(IF($N$7:$N$68&lt;&gt;"",IF($K$7:$K$68&lt;&gt;"",ROW($K$7:$K$68)-MIN(ROW($K$7:$K$68))+1,""),""),ROW()-ROW(A$71)+1))),","),"")</f>
        <v>0</v>
      </c>
      <c r="M74">
        <f t="array" ref="M74">IFERROR(CONCATENATE((INDEX($A$7:$A$68,SMALL(IF($N$7:$N$68&lt;&gt;"",IF($K$7:$K$68&lt;&gt;"",ROW($K$7:$K$68)-MIN(ROW($K$7:$K$68))+1,""),""),ROW()-ROW(A$71)+1))),),"")</f>
        <v>0</v>
      </c>
    </row>
    <row r="75" spans="1:14">
      <c r="K75">
        <f t="array" ref="K75">IFERROR(CONCATENATE(TEXT(INDEX($K$7:$K$68,SMALL(IF($N$7:$N$68&lt;&gt;"",IF($K$7:$K$68&lt;&gt;"",ROW($K$7:$K$68)-MIN(ROW($K$7:$K$68))+1,""),""),ROW()-ROW(A$71)+1)),"##0"),","),"")</f>
        <v>0</v>
      </c>
      <c r="L75">
        <f t="array" ref="L75">IFERROR(CONCATENATE((INDEX($N$7:$N$68,SMALL(IF($N$7:$N$68&lt;&gt;"",IF($K$7:$K$68&lt;&gt;"",ROW($K$7:$K$68)-MIN(ROW($K$7:$K$68))+1,""),""),ROW()-ROW(A$71)+1))),","),"")</f>
        <v>0</v>
      </c>
      <c r="M75">
        <f t="array" ref="M75">IFERROR(CONCATENATE((INDEX($A$7:$A$68,SMALL(IF($N$7:$N$68&lt;&gt;"",IF($K$7:$K$68&lt;&gt;"",ROW($K$7:$K$68)-MIN(ROW($K$7:$K$68))+1,""),""),ROW()-ROW(A$71)+1))),),"")</f>
        <v>0</v>
      </c>
    </row>
    <row r="76" spans="1:14">
      <c r="K76">
        <f t="array" ref="K76">IFERROR(CONCATENATE(TEXT(INDEX($K$7:$K$68,SMALL(IF($N$7:$N$68&lt;&gt;"",IF($K$7:$K$68&lt;&gt;"",ROW($K$7:$K$68)-MIN(ROW($K$7:$K$68))+1,""),""),ROW()-ROW(A$71)+1)),"##0"),","),"")</f>
        <v>0</v>
      </c>
      <c r="L76">
        <f t="array" ref="L76">IFERROR(CONCATENATE((INDEX($N$7:$N$68,SMALL(IF($N$7:$N$68&lt;&gt;"",IF($K$7:$K$68&lt;&gt;"",ROW($K$7:$K$68)-MIN(ROW($K$7:$K$68))+1,""),""),ROW()-ROW(A$71)+1))),","),"")</f>
        <v>0</v>
      </c>
      <c r="M76">
        <f t="array" ref="M76">IFERROR(CONCATENATE((INDEX($A$7:$A$68,SMALL(IF($N$7:$N$68&lt;&gt;"",IF($K$7:$K$68&lt;&gt;"",ROW($K$7:$K$68)-MIN(ROW($K$7:$K$68))+1,""),""),ROW()-ROW(A$71)+1))),),"")</f>
        <v>0</v>
      </c>
    </row>
    <row r="77" spans="1:14">
      <c r="K77">
        <f t="array" ref="K77">IFERROR(CONCATENATE(TEXT(INDEX($K$7:$K$68,SMALL(IF($N$7:$N$68&lt;&gt;"",IF($K$7:$K$68&lt;&gt;"",ROW($K$7:$K$68)-MIN(ROW($K$7:$K$68))+1,""),""),ROW()-ROW(A$71)+1)),"##0"),","),"")</f>
        <v>0</v>
      </c>
      <c r="L77">
        <f t="array" ref="L77">IFERROR(CONCATENATE((INDEX($N$7:$N$68,SMALL(IF($N$7:$N$68&lt;&gt;"",IF($K$7:$K$68&lt;&gt;"",ROW($K$7:$K$68)-MIN(ROW($K$7:$K$68))+1,""),""),ROW()-ROW(A$71)+1))),","),"")</f>
        <v>0</v>
      </c>
      <c r="M77">
        <f t="array" ref="M77">IFERROR(CONCATENATE((INDEX($A$7:$A$68,SMALL(IF($N$7:$N$68&lt;&gt;"",IF($K$7:$K$68&lt;&gt;"",ROW($K$7:$K$68)-MIN(ROW($K$7:$K$68))+1,""),""),ROW()-ROW(A$71)+1))),),"")</f>
        <v>0</v>
      </c>
    </row>
    <row r="78" spans="1:14">
      <c r="K78">
        <f t="array" ref="K78">IFERROR(CONCATENATE(TEXT(INDEX($K$7:$K$68,SMALL(IF($N$7:$N$68&lt;&gt;"",IF($K$7:$K$68&lt;&gt;"",ROW($K$7:$K$68)-MIN(ROW($K$7:$K$68))+1,""),""),ROW()-ROW(A$71)+1)),"##0"),","),"")</f>
        <v>0</v>
      </c>
      <c r="L78">
        <f t="array" ref="L78">IFERROR(CONCATENATE((INDEX($N$7:$N$68,SMALL(IF($N$7:$N$68&lt;&gt;"",IF($K$7:$K$68&lt;&gt;"",ROW($K$7:$K$68)-MIN(ROW($K$7:$K$68))+1,""),""),ROW()-ROW(A$71)+1))),","),"")</f>
        <v>0</v>
      </c>
      <c r="M78">
        <f t="array" ref="M78">IFERROR(CONCATENATE((INDEX($A$7:$A$68,SMALL(IF($N$7:$N$68&lt;&gt;"",IF($K$7:$K$68&lt;&gt;"",ROW($K$7:$K$68)-MIN(ROW($K$7:$K$68))+1,""),""),ROW()-ROW(A$71)+1))),),"")</f>
        <v>0</v>
      </c>
    </row>
    <row r="79" spans="1:14">
      <c r="K79">
        <f t="array" ref="K79">IFERROR(CONCATENATE(TEXT(INDEX($K$7:$K$68,SMALL(IF($N$7:$N$68&lt;&gt;"",IF($K$7:$K$68&lt;&gt;"",ROW($K$7:$K$68)-MIN(ROW($K$7:$K$68))+1,""),""),ROW()-ROW(A$71)+1)),"##0"),","),"")</f>
        <v>0</v>
      </c>
      <c r="L79">
        <f t="array" ref="L79">IFERROR(CONCATENATE((INDEX($N$7:$N$68,SMALL(IF($N$7:$N$68&lt;&gt;"",IF($K$7:$K$68&lt;&gt;"",ROW($K$7:$K$68)-MIN(ROW($K$7:$K$68))+1,""),""),ROW()-ROW(A$71)+1))),","),"")</f>
        <v>0</v>
      </c>
      <c r="M79">
        <f t="array" ref="M79">IFERROR(CONCATENATE((INDEX($A$7:$A$68,SMALL(IF($N$7:$N$68&lt;&gt;"",IF($K$7:$K$68&lt;&gt;"",ROW($K$7:$K$68)-MIN(ROW($K$7:$K$68))+1,""),""),ROW()-ROW(A$71)+1))),),"")</f>
        <v>0</v>
      </c>
    </row>
    <row r="80" spans="1:14">
      <c r="K80">
        <f t="array" ref="K80">IFERROR(CONCATENATE(TEXT(INDEX($K$7:$K$68,SMALL(IF($N$7:$N$68&lt;&gt;"",IF($K$7:$K$68&lt;&gt;"",ROW($K$7:$K$68)-MIN(ROW($K$7:$K$68))+1,""),""),ROW()-ROW(A$71)+1)),"##0"),","),"")</f>
        <v>0</v>
      </c>
      <c r="L80">
        <f t="array" ref="L80">IFERROR(CONCATENATE((INDEX($N$7:$N$68,SMALL(IF($N$7:$N$68&lt;&gt;"",IF($K$7:$K$68&lt;&gt;"",ROW($K$7:$K$68)-MIN(ROW($K$7:$K$68))+1,""),""),ROW()-ROW(A$71)+1))),","),"")</f>
        <v>0</v>
      </c>
      <c r="M80">
        <f t="array" ref="M80">IFERROR(CONCATENATE((INDEX($A$7:$A$68,SMALL(IF($N$7:$N$68&lt;&gt;"",IF($K$7:$K$68&lt;&gt;"",ROW($K$7:$K$68)-MIN(ROW($K$7:$K$68))+1,""),""),ROW()-ROW(A$71)+1))),),"")</f>
        <v>0</v>
      </c>
    </row>
    <row r="81" spans="11:13">
      <c r="K81">
        <f t="array" ref="K81">IFERROR(CONCATENATE(TEXT(INDEX($K$7:$K$68,SMALL(IF($N$7:$N$68&lt;&gt;"",IF($K$7:$K$68&lt;&gt;"",ROW($K$7:$K$68)-MIN(ROW($K$7:$K$68))+1,""),""),ROW()-ROW(A$71)+1)),"##0"),","),"")</f>
        <v>0</v>
      </c>
      <c r="L81">
        <f t="array" ref="L81">IFERROR(CONCATENATE((INDEX($N$7:$N$68,SMALL(IF($N$7:$N$68&lt;&gt;"",IF($K$7:$K$68&lt;&gt;"",ROW($K$7:$K$68)-MIN(ROW($K$7:$K$68))+1,""),""),ROW()-ROW(A$71)+1))),","),"")</f>
        <v>0</v>
      </c>
      <c r="M81">
        <f t="array" ref="M81">IFERROR(CONCATENATE((INDEX($A$7:$A$68,SMALL(IF($N$7:$N$68&lt;&gt;"",IF($K$7:$K$68&lt;&gt;"",ROW($K$7:$K$68)-MIN(ROW($K$7:$K$68))+1,""),""),ROW()-ROW(A$71)+1))),),"")</f>
        <v>0</v>
      </c>
    </row>
    <row r="82" spans="11:13">
      <c r="K82">
        <f t="array" ref="K82">IFERROR(CONCATENATE(TEXT(INDEX($K$7:$K$68,SMALL(IF($N$7:$N$68&lt;&gt;"",IF($K$7:$K$68&lt;&gt;"",ROW($K$7:$K$68)-MIN(ROW($K$7:$K$68))+1,""),""),ROW()-ROW(A$71)+1)),"##0"),","),"")</f>
        <v>0</v>
      </c>
      <c r="L82">
        <f t="array" ref="L82">IFERROR(CONCATENATE((INDEX($N$7:$N$68,SMALL(IF($N$7:$N$68&lt;&gt;"",IF($K$7:$K$68&lt;&gt;"",ROW($K$7:$K$68)-MIN(ROW($K$7:$K$68))+1,""),""),ROW()-ROW(A$71)+1))),","),"")</f>
        <v>0</v>
      </c>
      <c r="M82">
        <f t="array" ref="M82">IFERROR(CONCATENATE((INDEX($A$7:$A$68,SMALL(IF($N$7:$N$68&lt;&gt;"",IF($K$7:$K$68&lt;&gt;"",ROW($K$7:$K$68)-MIN(ROW($K$7:$K$68))+1,""),""),ROW()-ROW(A$71)+1))),),"")</f>
        <v>0</v>
      </c>
    </row>
    <row r="83" spans="11:13">
      <c r="K83">
        <f t="array" ref="K83">IFERROR(CONCATENATE(TEXT(INDEX($K$7:$K$68,SMALL(IF($N$7:$N$68&lt;&gt;"",IF($K$7:$K$68&lt;&gt;"",ROW($K$7:$K$68)-MIN(ROW($K$7:$K$68))+1,""),""),ROW()-ROW(A$71)+1)),"##0"),","),"")</f>
        <v>0</v>
      </c>
      <c r="L83">
        <f t="array" ref="L83">IFERROR(CONCATENATE((INDEX($N$7:$N$68,SMALL(IF($N$7:$N$68&lt;&gt;"",IF($K$7:$K$68&lt;&gt;"",ROW($K$7:$K$68)-MIN(ROW($K$7:$K$68))+1,""),""),ROW()-ROW(A$71)+1))),","),"")</f>
        <v>0</v>
      </c>
      <c r="M83">
        <f t="array" ref="M83">IFERROR(CONCATENATE((INDEX($A$7:$A$68,SMALL(IF($N$7:$N$68&lt;&gt;"",IF($K$7:$K$68&lt;&gt;"",ROW($K$7:$K$68)-MIN(ROW($K$7:$K$68))+1,""),""),ROW()-ROW(A$71)+1))),),"")</f>
        <v>0</v>
      </c>
    </row>
    <row r="84" spans="11:13">
      <c r="K84">
        <f t="array" ref="K84">IFERROR(CONCATENATE(TEXT(INDEX($K$7:$K$68,SMALL(IF($N$7:$N$68&lt;&gt;"",IF($K$7:$K$68&lt;&gt;"",ROW($K$7:$K$68)-MIN(ROW($K$7:$K$68))+1,""),""),ROW()-ROW(A$71)+1)),"##0"),","),"")</f>
        <v>0</v>
      </c>
      <c r="L84">
        <f t="array" ref="L84">IFERROR(CONCATENATE((INDEX($N$7:$N$68,SMALL(IF($N$7:$N$68&lt;&gt;"",IF($K$7:$K$68&lt;&gt;"",ROW($K$7:$K$68)-MIN(ROW($K$7:$K$68))+1,""),""),ROW()-ROW(A$71)+1))),","),"")</f>
        <v>0</v>
      </c>
      <c r="M84">
        <f t="array" ref="M84">IFERROR(CONCATENATE((INDEX($A$7:$A$68,SMALL(IF($N$7:$N$68&lt;&gt;"",IF($K$7:$K$68&lt;&gt;"",ROW($K$7:$K$68)-MIN(ROW($K$7:$K$68))+1,""),""),ROW()-ROW(A$71)+1))),),"")</f>
        <v>0</v>
      </c>
    </row>
    <row r="85" spans="11:13">
      <c r="K85">
        <f t="array" ref="K85">IFERROR(CONCATENATE(TEXT(INDEX($K$7:$K$68,SMALL(IF($N$7:$N$68&lt;&gt;"",IF($K$7:$K$68&lt;&gt;"",ROW($K$7:$K$68)-MIN(ROW($K$7:$K$68))+1,""),""),ROW()-ROW(A$71)+1)),"##0"),","),"")</f>
        <v>0</v>
      </c>
      <c r="L85">
        <f t="array" ref="L85">IFERROR(CONCATENATE((INDEX($N$7:$N$68,SMALL(IF($N$7:$N$68&lt;&gt;"",IF($K$7:$K$68&lt;&gt;"",ROW($K$7:$K$68)-MIN(ROW($K$7:$K$68))+1,""),""),ROW()-ROW(A$71)+1))),","),"")</f>
        <v>0</v>
      </c>
      <c r="M85">
        <f t="array" ref="M85">IFERROR(CONCATENATE((INDEX($A$7:$A$68,SMALL(IF($N$7:$N$68&lt;&gt;"",IF($K$7:$K$68&lt;&gt;"",ROW($K$7:$K$68)-MIN(ROW($K$7:$K$68))+1,""),""),ROW()-ROW(A$71)+1))),),"")</f>
        <v>0</v>
      </c>
    </row>
    <row r="86" spans="11:13">
      <c r="K86">
        <f t="array" ref="K86">IFERROR(CONCATENATE(TEXT(INDEX($K$7:$K$68,SMALL(IF($N$7:$N$68&lt;&gt;"",IF($K$7:$K$68&lt;&gt;"",ROW($K$7:$K$68)-MIN(ROW($K$7:$K$68))+1,""),""),ROW()-ROW(A$71)+1)),"##0"),","),"")</f>
        <v>0</v>
      </c>
      <c r="L86">
        <f t="array" ref="L86">IFERROR(CONCATENATE((INDEX($N$7:$N$68,SMALL(IF($N$7:$N$68&lt;&gt;"",IF($K$7:$K$68&lt;&gt;"",ROW($K$7:$K$68)-MIN(ROW($K$7:$K$68))+1,""),""),ROW()-ROW(A$71)+1))),","),"")</f>
        <v>0</v>
      </c>
      <c r="M86">
        <f t="array" ref="M86">IFERROR(CONCATENATE((INDEX($A$7:$A$68,SMALL(IF($N$7:$N$68&lt;&gt;"",IF($K$7:$K$68&lt;&gt;"",ROW($K$7:$K$68)-MIN(ROW($K$7:$K$68))+1,""),""),ROW()-ROW(A$71)+1))),),"")</f>
        <v>0</v>
      </c>
    </row>
    <row r="87" spans="11:13">
      <c r="K87">
        <f t="array" ref="K87">IFERROR(CONCATENATE(TEXT(INDEX($K$7:$K$68,SMALL(IF($N$7:$N$68&lt;&gt;"",IF($K$7:$K$68&lt;&gt;"",ROW($K$7:$K$68)-MIN(ROW($K$7:$K$68))+1,""),""),ROW()-ROW(A$71)+1)),"##0"),","),"")</f>
        <v>0</v>
      </c>
      <c r="L87">
        <f t="array" ref="L87">IFERROR(CONCATENATE((INDEX($N$7:$N$68,SMALL(IF($N$7:$N$68&lt;&gt;"",IF($K$7:$K$68&lt;&gt;"",ROW($K$7:$K$68)-MIN(ROW($K$7:$K$68))+1,""),""),ROW()-ROW(A$71)+1))),","),"")</f>
        <v>0</v>
      </c>
      <c r="M87">
        <f t="array" ref="M87">IFERROR(CONCATENATE((INDEX($A$7:$A$68,SMALL(IF($N$7:$N$68&lt;&gt;"",IF($K$7:$K$68&lt;&gt;"",ROW($K$7:$K$68)-MIN(ROW($K$7:$K$68))+1,""),""),ROW()-ROW(A$71)+1))),),"")</f>
        <v>0</v>
      </c>
    </row>
    <row r="88" spans="11:13">
      <c r="K88">
        <f t="array" ref="K88">IFERROR(CONCATENATE(TEXT(INDEX($K$7:$K$68,SMALL(IF($N$7:$N$68&lt;&gt;"",IF($K$7:$K$68&lt;&gt;"",ROW($K$7:$K$68)-MIN(ROW($K$7:$K$68))+1,""),""),ROW()-ROW(A$71)+1)),"##0"),","),"")</f>
        <v>0</v>
      </c>
      <c r="L88">
        <f t="array" ref="L88">IFERROR(CONCATENATE((INDEX($N$7:$N$68,SMALL(IF($N$7:$N$68&lt;&gt;"",IF($K$7:$K$68&lt;&gt;"",ROW($K$7:$K$68)-MIN(ROW($K$7:$K$68))+1,""),""),ROW()-ROW(A$71)+1))),","),"")</f>
        <v>0</v>
      </c>
      <c r="M88">
        <f t="array" ref="M88">IFERROR(CONCATENATE((INDEX($A$7:$A$68,SMALL(IF($N$7:$N$68&lt;&gt;"",IF($K$7:$K$68&lt;&gt;"",ROW($K$7:$K$68)-MIN(ROW($K$7:$K$68))+1,""),""),ROW()-ROW(A$71)+1))),),"")</f>
        <v>0</v>
      </c>
    </row>
    <row r="89" spans="11:13">
      <c r="K89">
        <f t="array" ref="K89">IFERROR(CONCATENATE(TEXT(INDEX($K$7:$K$68,SMALL(IF($N$7:$N$68&lt;&gt;"",IF($K$7:$K$68&lt;&gt;"",ROW($K$7:$K$68)-MIN(ROW($K$7:$K$68))+1,""),""),ROW()-ROW(A$71)+1)),"##0"),","),"")</f>
        <v>0</v>
      </c>
      <c r="L89">
        <f t="array" ref="L89">IFERROR(CONCATENATE((INDEX($N$7:$N$68,SMALL(IF($N$7:$N$68&lt;&gt;"",IF($K$7:$K$68&lt;&gt;"",ROW($K$7:$K$68)-MIN(ROW($K$7:$K$68))+1,""),""),ROW()-ROW(A$71)+1))),","),"")</f>
        <v>0</v>
      </c>
      <c r="M89">
        <f t="array" ref="M89">IFERROR(CONCATENATE((INDEX($A$7:$A$68,SMALL(IF($N$7:$N$68&lt;&gt;"",IF($K$7:$K$68&lt;&gt;"",ROW($K$7:$K$68)-MIN(ROW($K$7:$K$68))+1,""),""),ROW()-ROW(A$71)+1))),),"")</f>
        <v>0</v>
      </c>
    </row>
    <row r="90" spans="11:13">
      <c r="K90">
        <f t="array" ref="K90">IFERROR(CONCATENATE(TEXT(INDEX($K$7:$K$68,SMALL(IF($N$7:$N$68&lt;&gt;"",IF($K$7:$K$68&lt;&gt;"",ROW($K$7:$K$68)-MIN(ROW($K$7:$K$68))+1,""),""),ROW()-ROW(A$71)+1)),"##0"),","),"")</f>
        <v>0</v>
      </c>
      <c r="L90">
        <f t="array" ref="L90">IFERROR(CONCATENATE((INDEX($N$7:$N$68,SMALL(IF($N$7:$N$68&lt;&gt;"",IF($K$7:$K$68&lt;&gt;"",ROW($K$7:$K$68)-MIN(ROW($K$7:$K$68))+1,""),""),ROW()-ROW(A$71)+1))),","),"")</f>
        <v>0</v>
      </c>
      <c r="M90">
        <f t="array" ref="M90">IFERROR(CONCATENATE((INDEX($A$7:$A$68,SMALL(IF($N$7:$N$68&lt;&gt;"",IF($K$7:$K$68&lt;&gt;"",ROW($K$7:$K$68)-MIN(ROW($K$7:$K$68))+1,""),""),ROW()-ROW(A$71)+1))),),"")</f>
        <v>0</v>
      </c>
    </row>
    <row r="91" spans="11:13">
      <c r="K91">
        <f t="array" ref="K91">IFERROR(CONCATENATE(TEXT(INDEX($K$7:$K$68,SMALL(IF($N$7:$N$68&lt;&gt;"",IF($K$7:$K$68&lt;&gt;"",ROW($K$7:$K$68)-MIN(ROW($K$7:$K$68))+1,""),""),ROW()-ROW(A$71)+1)),"##0"),","),"")</f>
        <v>0</v>
      </c>
      <c r="L91">
        <f t="array" ref="L91">IFERROR(CONCATENATE((INDEX($N$7:$N$68,SMALL(IF($N$7:$N$68&lt;&gt;"",IF($K$7:$K$68&lt;&gt;"",ROW($K$7:$K$68)-MIN(ROW($K$7:$K$68))+1,""),""),ROW()-ROW(A$71)+1))),","),"")</f>
        <v>0</v>
      </c>
      <c r="M91">
        <f t="array" ref="M91">IFERROR(CONCATENATE((INDEX($A$7:$A$68,SMALL(IF($N$7:$N$68&lt;&gt;"",IF($K$7:$K$68&lt;&gt;"",ROW($K$7:$K$68)-MIN(ROW($K$7:$K$68))+1,""),""),ROW()-ROW(A$71)+1))),),"")</f>
        <v>0</v>
      </c>
    </row>
    <row r="92" spans="11:13">
      <c r="K92">
        <f t="array" ref="K92">IFERROR(CONCATENATE(TEXT(INDEX($K$7:$K$68,SMALL(IF($N$7:$N$68&lt;&gt;"",IF($K$7:$K$68&lt;&gt;"",ROW($K$7:$K$68)-MIN(ROW($K$7:$K$68))+1,""),""),ROW()-ROW(A$71)+1)),"##0"),","),"")</f>
        <v>0</v>
      </c>
      <c r="L92">
        <f t="array" ref="L92">IFERROR(CONCATENATE((INDEX($N$7:$N$68,SMALL(IF($N$7:$N$68&lt;&gt;"",IF($K$7:$K$68&lt;&gt;"",ROW($K$7:$K$68)-MIN(ROW($K$7:$K$68))+1,""),""),ROW()-ROW(A$71)+1))),","),"")</f>
        <v>0</v>
      </c>
      <c r="M92">
        <f t="array" ref="M92">IFERROR(CONCATENATE((INDEX($A$7:$A$68,SMALL(IF($N$7:$N$68&lt;&gt;"",IF($K$7:$K$68&lt;&gt;"",ROW($K$7:$K$68)-MIN(ROW($K$7:$K$68))+1,""),""),ROW()-ROW(A$71)+1))),),"")</f>
        <v>0</v>
      </c>
    </row>
    <row r="93" spans="11:13">
      <c r="K93">
        <f t="array" ref="K93">IFERROR(CONCATENATE(TEXT(INDEX($K$7:$K$68,SMALL(IF($N$7:$N$68&lt;&gt;"",IF($K$7:$K$68&lt;&gt;"",ROW($K$7:$K$68)-MIN(ROW($K$7:$K$68))+1,""),""),ROW()-ROW(A$71)+1)),"##0"),","),"")</f>
        <v>0</v>
      </c>
      <c r="L93">
        <f t="array" ref="L93">IFERROR(CONCATENATE((INDEX($N$7:$N$68,SMALL(IF($N$7:$N$68&lt;&gt;"",IF($K$7:$K$68&lt;&gt;"",ROW($K$7:$K$68)-MIN(ROW($K$7:$K$68))+1,""),""),ROW()-ROW(A$71)+1))),","),"")</f>
        <v>0</v>
      </c>
      <c r="M93">
        <f t="array" ref="M93">IFERROR(CONCATENATE((INDEX($A$7:$A$68,SMALL(IF($N$7:$N$68&lt;&gt;"",IF($K$7:$K$68&lt;&gt;"",ROW($K$7:$K$68)-MIN(ROW($K$7:$K$68))+1,""),""),ROW()-ROW(A$71)+1))),),"")</f>
        <v>0</v>
      </c>
    </row>
    <row r="94" spans="11:13">
      <c r="K94">
        <f t="array" ref="K94">IFERROR(CONCATENATE(TEXT(INDEX($K$7:$K$68,SMALL(IF($N$7:$N$68&lt;&gt;"",IF($K$7:$K$68&lt;&gt;"",ROW($K$7:$K$68)-MIN(ROW($K$7:$K$68))+1,""),""),ROW()-ROW(A$71)+1)),"##0"),","),"")</f>
        <v>0</v>
      </c>
      <c r="L94">
        <f t="array" ref="L94">IFERROR(CONCATENATE((INDEX($N$7:$N$68,SMALL(IF($N$7:$N$68&lt;&gt;"",IF($K$7:$K$68&lt;&gt;"",ROW($K$7:$K$68)-MIN(ROW($K$7:$K$68))+1,""),""),ROW()-ROW(A$71)+1))),","),"")</f>
        <v>0</v>
      </c>
      <c r="M94">
        <f t="array" ref="M94">IFERROR(CONCATENATE((INDEX($A$7:$A$68,SMALL(IF($N$7:$N$68&lt;&gt;"",IF($K$7:$K$68&lt;&gt;"",ROW($K$7:$K$68)-MIN(ROW($K$7:$K$68))+1,""),""),ROW()-ROW(A$71)+1))),),"")</f>
        <v>0</v>
      </c>
    </row>
    <row r="95" spans="11:13">
      <c r="K95">
        <f t="array" ref="K95">IFERROR(CONCATENATE(TEXT(INDEX($K$7:$K$68,SMALL(IF($N$7:$N$68&lt;&gt;"",IF($K$7:$K$68&lt;&gt;"",ROW($K$7:$K$68)-MIN(ROW($K$7:$K$68))+1,""),""),ROW()-ROW(A$71)+1)),"##0"),","),"")</f>
        <v>0</v>
      </c>
      <c r="L95">
        <f t="array" ref="L95">IFERROR(CONCATENATE((INDEX($N$7:$N$68,SMALL(IF($N$7:$N$68&lt;&gt;"",IF($K$7:$K$68&lt;&gt;"",ROW($K$7:$K$68)-MIN(ROW($K$7:$K$68))+1,""),""),ROW()-ROW(A$71)+1))),","),"")</f>
        <v>0</v>
      </c>
      <c r="M95">
        <f t="array" ref="M95">IFERROR(CONCATENATE((INDEX($A$7:$A$68,SMALL(IF($N$7:$N$68&lt;&gt;"",IF($K$7:$K$68&lt;&gt;"",ROW($K$7:$K$68)-MIN(ROW($K$7:$K$68))+1,""),""),ROW()-ROW(A$71)+1))),),"")</f>
        <v>0</v>
      </c>
    </row>
    <row r="96" spans="11:13">
      <c r="K96">
        <f t="array" ref="K96">IFERROR(CONCATENATE(TEXT(INDEX($K$7:$K$68,SMALL(IF($N$7:$N$68&lt;&gt;"",IF($K$7:$K$68&lt;&gt;"",ROW($K$7:$K$68)-MIN(ROW($K$7:$K$68))+1,""),""),ROW()-ROW(A$71)+1)),"##0"),","),"")</f>
        <v>0</v>
      </c>
      <c r="L96">
        <f t="array" ref="L96">IFERROR(CONCATENATE((INDEX($N$7:$N$68,SMALL(IF($N$7:$N$68&lt;&gt;"",IF($K$7:$K$68&lt;&gt;"",ROW($K$7:$K$68)-MIN(ROW($K$7:$K$68))+1,""),""),ROW()-ROW(A$71)+1))),","),"")</f>
        <v>0</v>
      </c>
      <c r="M96">
        <f t="array" ref="M96">IFERROR(CONCATENATE((INDEX($A$7:$A$68,SMALL(IF($N$7:$N$68&lt;&gt;"",IF($K$7:$K$68&lt;&gt;"",ROW($K$7:$K$68)-MIN(ROW($K$7:$K$68))+1,""),""),ROW()-ROW(A$71)+1))),),"")</f>
        <v>0</v>
      </c>
    </row>
    <row r="97" spans="11:13">
      <c r="K97">
        <f t="array" ref="K97">IFERROR(CONCATENATE(TEXT(INDEX($K$7:$K$68,SMALL(IF($N$7:$N$68&lt;&gt;"",IF($K$7:$K$68&lt;&gt;"",ROW($K$7:$K$68)-MIN(ROW($K$7:$K$68))+1,""),""),ROW()-ROW(A$71)+1)),"##0"),","),"")</f>
        <v>0</v>
      </c>
      <c r="L97">
        <f t="array" ref="L97">IFERROR(CONCATENATE((INDEX($N$7:$N$68,SMALL(IF($N$7:$N$68&lt;&gt;"",IF($K$7:$K$68&lt;&gt;"",ROW($K$7:$K$68)-MIN(ROW($K$7:$K$68))+1,""),""),ROW()-ROW(A$71)+1))),","),"")</f>
        <v>0</v>
      </c>
      <c r="M97">
        <f t="array" ref="M97">IFERROR(CONCATENATE((INDEX($A$7:$A$68,SMALL(IF($N$7:$N$68&lt;&gt;"",IF($K$7:$K$68&lt;&gt;"",ROW($K$7:$K$68)-MIN(ROW($K$7:$K$68))+1,""),""),ROW()-ROW(A$71)+1))),),"")</f>
        <v>0</v>
      </c>
    </row>
    <row r="98" spans="11:13">
      <c r="K98">
        <f t="array" ref="K98">IFERROR(CONCATENATE(TEXT(INDEX($K$7:$K$68,SMALL(IF($N$7:$N$68&lt;&gt;"",IF($K$7:$K$68&lt;&gt;"",ROW($K$7:$K$68)-MIN(ROW($K$7:$K$68))+1,""),""),ROW()-ROW(A$71)+1)),"##0"),","),"")</f>
        <v>0</v>
      </c>
      <c r="L98">
        <f t="array" ref="L98">IFERROR(CONCATENATE((INDEX($N$7:$N$68,SMALL(IF($N$7:$N$68&lt;&gt;"",IF($K$7:$K$68&lt;&gt;"",ROW($K$7:$K$68)-MIN(ROW($K$7:$K$68))+1,""),""),ROW()-ROW(A$71)+1))),","),"")</f>
        <v>0</v>
      </c>
      <c r="M98">
        <f t="array" ref="M98">IFERROR(CONCATENATE((INDEX($A$7:$A$68,SMALL(IF($N$7:$N$68&lt;&gt;"",IF($K$7:$K$68&lt;&gt;"",ROW($K$7:$K$68)-MIN(ROW($K$7:$K$68))+1,""),""),ROW()-ROW(A$71)+1))),),"")</f>
        <v>0</v>
      </c>
    </row>
    <row r="99" spans="11:13">
      <c r="K99">
        <f t="array" ref="K99">IFERROR(CONCATENATE(TEXT(INDEX($K$7:$K$68,SMALL(IF($N$7:$N$68&lt;&gt;"",IF($K$7:$K$68&lt;&gt;"",ROW($K$7:$K$68)-MIN(ROW($K$7:$K$68))+1,""),""),ROW()-ROW(A$71)+1)),"##0"),","),"")</f>
        <v>0</v>
      </c>
      <c r="L99">
        <f t="array" ref="L99">IFERROR(CONCATENATE((INDEX($N$7:$N$68,SMALL(IF($N$7:$N$68&lt;&gt;"",IF($K$7:$K$68&lt;&gt;"",ROW($K$7:$K$68)-MIN(ROW($K$7:$K$68))+1,""),""),ROW()-ROW(A$71)+1))),","),"")</f>
        <v>0</v>
      </c>
      <c r="M99">
        <f t="array" ref="M99">IFERROR(CONCATENATE((INDEX($A$7:$A$68,SMALL(IF($N$7:$N$68&lt;&gt;"",IF($K$7:$K$68&lt;&gt;"",ROW($K$7:$K$68)-MIN(ROW($K$7:$K$68))+1,""),""),ROW()-ROW(A$71)+1))),),"")</f>
        <v>0</v>
      </c>
    </row>
    <row r="100" spans="11:13">
      <c r="K100">
        <f t="array" ref="K100">IFERROR(CONCATENATE(TEXT(INDEX($K$7:$K$68,SMALL(IF($N$7:$N$68&lt;&gt;"",IF($K$7:$K$68&lt;&gt;"",ROW($K$7:$K$68)-MIN(ROW($K$7:$K$68))+1,""),""),ROW()-ROW(A$71)+1)),"##0"),","),"")</f>
        <v>0</v>
      </c>
      <c r="L100">
        <f t="array" ref="L100">IFERROR(CONCATENATE((INDEX($N$7:$N$68,SMALL(IF($N$7:$N$68&lt;&gt;"",IF($K$7:$K$68&lt;&gt;"",ROW($K$7:$K$68)-MIN(ROW($K$7:$K$68))+1,""),""),ROW()-ROW(A$71)+1))),","),"")</f>
        <v>0</v>
      </c>
      <c r="M100">
        <f t="array" ref="M100">IFERROR(CONCATENATE((INDEX($A$7:$A$68,SMALL(IF($N$7:$N$68&lt;&gt;"",IF($K$7:$K$68&lt;&gt;"",ROW($K$7:$K$68)-MIN(ROW($K$7:$K$68))+1,""),""),ROW()-ROW(A$71)+1))),),"")</f>
        <v>0</v>
      </c>
    </row>
    <row r="101" spans="11:13">
      <c r="K101">
        <f t="array" ref="K101">IFERROR(CONCATENATE(TEXT(INDEX($K$7:$K$68,SMALL(IF($N$7:$N$68&lt;&gt;"",IF($K$7:$K$68&lt;&gt;"",ROW($K$7:$K$68)-MIN(ROW($K$7:$K$68))+1,""),""),ROW()-ROW(A$71)+1)),"##0"),","),"")</f>
        <v>0</v>
      </c>
      <c r="L101">
        <f t="array" ref="L101">IFERROR(CONCATENATE((INDEX($N$7:$N$68,SMALL(IF($N$7:$N$68&lt;&gt;"",IF($K$7:$K$68&lt;&gt;"",ROW($K$7:$K$68)-MIN(ROW($K$7:$K$68))+1,""),""),ROW()-ROW(A$71)+1))),","),"")</f>
        <v>0</v>
      </c>
      <c r="M101">
        <f t="array" ref="M101">IFERROR(CONCATENATE((INDEX($A$7:$A$68,SMALL(IF($N$7:$N$68&lt;&gt;"",IF($K$7:$K$68&lt;&gt;"",ROW($K$7:$K$68)-MIN(ROW($K$7:$K$68))+1,""),""),ROW()-ROW(A$71)+1))),),"")</f>
        <v>0</v>
      </c>
    </row>
    <row r="102" spans="11:13">
      <c r="K102">
        <f t="array" ref="K102">IFERROR(CONCATENATE(TEXT(INDEX($K$7:$K$68,SMALL(IF($N$7:$N$68&lt;&gt;"",IF($K$7:$K$68&lt;&gt;"",ROW($K$7:$K$68)-MIN(ROW($K$7:$K$68))+1,""),""),ROW()-ROW(A$71)+1)),"##0"),","),"")</f>
        <v>0</v>
      </c>
      <c r="L102">
        <f t="array" ref="L102">IFERROR(CONCATENATE((INDEX($N$7:$N$68,SMALL(IF($N$7:$N$68&lt;&gt;"",IF($K$7:$K$68&lt;&gt;"",ROW($K$7:$K$68)-MIN(ROW($K$7:$K$68))+1,""),""),ROW()-ROW(A$71)+1))),","),"")</f>
        <v>0</v>
      </c>
      <c r="M102">
        <f t="array" ref="M102">IFERROR(CONCATENATE((INDEX($A$7:$A$68,SMALL(IF($N$7:$N$68&lt;&gt;"",IF($K$7:$K$68&lt;&gt;"",ROW($K$7:$K$68)-MIN(ROW($K$7:$K$68))+1,""),""),ROW()-ROW(A$71)+1))),),"")</f>
        <v>0</v>
      </c>
    </row>
    <row r="103" spans="11:13">
      <c r="K103">
        <f t="array" ref="K103">IFERROR(CONCATENATE(TEXT(INDEX($K$7:$K$68,SMALL(IF($N$7:$N$68&lt;&gt;"",IF($K$7:$K$68&lt;&gt;"",ROW($K$7:$K$68)-MIN(ROW($K$7:$K$68))+1,""),""),ROW()-ROW(A$71)+1)),"##0"),","),"")</f>
        <v>0</v>
      </c>
      <c r="L103">
        <f t="array" ref="L103">IFERROR(CONCATENATE((INDEX($N$7:$N$68,SMALL(IF($N$7:$N$68&lt;&gt;"",IF($K$7:$K$68&lt;&gt;"",ROW($K$7:$K$68)-MIN(ROW($K$7:$K$68))+1,""),""),ROW()-ROW(A$71)+1))),","),"")</f>
        <v>0</v>
      </c>
      <c r="M103">
        <f t="array" ref="M103">IFERROR(CONCATENATE((INDEX($A$7:$A$68,SMALL(IF($N$7:$N$68&lt;&gt;"",IF($K$7:$K$68&lt;&gt;"",ROW($K$7:$K$68)-MIN(ROW($K$7:$K$68))+1,""),""),ROW()-ROW(A$71)+1))),),"")</f>
        <v>0</v>
      </c>
    </row>
    <row r="104" spans="11:13">
      <c r="K104">
        <f t="array" ref="K104">IFERROR(CONCATENATE(TEXT(INDEX($K$7:$K$68,SMALL(IF($N$7:$N$68&lt;&gt;"",IF($K$7:$K$68&lt;&gt;"",ROW($K$7:$K$68)-MIN(ROW($K$7:$K$68))+1,""),""),ROW()-ROW(A$71)+1)),"##0"),","),"")</f>
        <v>0</v>
      </c>
      <c r="L104">
        <f t="array" ref="L104">IFERROR(CONCATENATE((INDEX($N$7:$N$68,SMALL(IF($N$7:$N$68&lt;&gt;"",IF($K$7:$K$68&lt;&gt;"",ROW($K$7:$K$68)-MIN(ROW($K$7:$K$68))+1,""),""),ROW()-ROW(A$71)+1))),","),"")</f>
        <v>0</v>
      </c>
      <c r="M104">
        <f t="array" ref="M104">IFERROR(CONCATENATE((INDEX($A$7:$A$68,SMALL(IF($N$7:$N$68&lt;&gt;"",IF($K$7:$K$68&lt;&gt;"",ROW($K$7:$K$68)-MIN(ROW($K$7:$K$68))+1,""),""),ROW()-ROW(A$71)+1))),),"")</f>
        <v>0</v>
      </c>
    </row>
    <row r="105" spans="11:13">
      <c r="K105">
        <f t="array" ref="K105">IFERROR(CONCATENATE(TEXT(INDEX($K$7:$K$68,SMALL(IF($N$7:$N$68&lt;&gt;"",IF($K$7:$K$68&lt;&gt;"",ROW($K$7:$K$68)-MIN(ROW($K$7:$K$68))+1,""),""),ROW()-ROW(A$71)+1)),"##0"),","),"")</f>
        <v>0</v>
      </c>
      <c r="L105">
        <f t="array" ref="L105">IFERROR(CONCATENATE((INDEX($N$7:$N$68,SMALL(IF($N$7:$N$68&lt;&gt;"",IF($K$7:$K$68&lt;&gt;"",ROW($K$7:$K$68)-MIN(ROW($K$7:$K$68))+1,""),""),ROW()-ROW(A$71)+1))),","),"")</f>
        <v>0</v>
      </c>
      <c r="M105">
        <f t="array" ref="M105">IFERROR(CONCATENATE((INDEX($A$7:$A$68,SMALL(IF($N$7:$N$68&lt;&gt;"",IF($K$7:$K$68&lt;&gt;"",ROW($K$7:$K$68)-MIN(ROW($K$7:$K$68))+1,""),""),ROW()-ROW(A$71)+1))),),"")</f>
        <v>0</v>
      </c>
    </row>
    <row r="106" spans="11:13">
      <c r="K106">
        <f t="array" ref="K106">IFERROR(CONCATENATE(TEXT(INDEX($K$7:$K$68,SMALL(IF($N$7:$N$68&lt;&gt;"",IF($K$7:$K$68&lt;&gt;"",ROW($K$7:$K$68)-MIN(ROW($K$7:$K$68))+1,""),""),ROW()-ROW(A$71)+1)),"##0"),","),"")</f>
        <v>0</v>
      </c>
      <c r="L106">
        <f t="array" ref="L106">IFERROR(CONCATENATE((INDEX($N$7:$N$68,SMALL(IF($N$7:$N$68&lt;&gt;"",IF($K$7:$K$68&lt;&gt;"",ROW($K$7:$K$68)-MIN(ROW($K$7:$K$68))+1,""),""),ROW()-ROW(A$71)+1))),","),"")</f>
        <v>0</v>
      </c>
      <c r="M106">
        <f t="array" ref="M106">IFERROR(CONCATENATE((INDEX($A$7:$A$68,SMALL(IF($N$7:$N$68&lt;&gt;"",IF($K$7:$K$68&lt;&gt;"",ROW($K$7:$K$68)-MIN(ROW($K$7:$K$68))+1,""),""),ROW()-ROW(A$71)+1))),),"")</f>
        <v>0</v>
      </c>
    </row>
    <row r="107" spans="11:13">
      <c r="K107">
        <f t="array" ref="K107">IFERROR(CONCATENATE(TEXT(INDEX($K$7:$K$68,SMALL(IF($N$7:$N$68&lt;&gt;"",IF($K$7:$K$68&lt;&gt;"",ROW($K$7:$K$68)-MIN(ROW($K$7:$K$68))+1,""),""),ROW()-ROW(A$71)+1)),"##0"),","),"")</f>
        <v>0</v>
      </c>
      <c r="L107">
        <f t="array" ref="L107">IFERROR(CONCATENATE((INDEX($N$7:$N$68,SMALL(IF($N$7:$N$68&lt;&gt;"",IF($K$7:$K$68&lt;&gt;"",ROW($K$7:$K$68)-MIN(ROW($K$7:$K$68))+1,""),""),ROW()-ROW(A$71)+1))),","),"")</f>
        <v>0</v>
      </c>
      <c r="M107">
        <f t="array" ref="M107">IFERROR(CONCATENATE((INDEX($A$7:$A$68,SMALL(IF($N$7:$N$68&lt;&gt;"",IF($K$7:$K$68&lt;&gt;"",ROW($K$7:$K$68)-MIN(ROW($K$7:$K$68))+1,""),""),ROW()-ROW(A$71)+1))),),"")</f>
        <v>0</v>
      </c>
    </row>
    <row r="108" spans="11:13">
      <c r="K108">
        <f t="array" ref="K108">IFERROR(CONCATENATE(TEXT(INDEX($K$7:$K$68,SMALL(IF($N$7:$N$68&lt;&gt;"",IF($K$7:$K$68&lt;&gt;"",ROW($K$7:$K$68)-MIN(ROW($K$7:$K$68))+1,""),""),ROW()-ROW(A$71)+1)),"##0"),","),"")</f>
        <v>0</v>
      </c>
      <c r="L108">
        <f t="array" ref="L108">IFERROR(CONCATENATE((INDEX($N$7:$N$68,SMALL(IF($N$7:$N$68&lt;&gt;"",IF($K$7:$K$68&lt;&gt;"",ROW($K$7:$K$68)-MIN(ROW($K$7:$K$68))+1,""),""),ROW()-ROW(A$71)+1))),","),"")</f>
        <v>0</v>
      </c>
      <c r="M108">
        <f t="array" ref="M108">IFERROR(CONCATENATE((INDEX($A$7:$A$68,SMALL(IF($N$7:$N$68&lt;&gt;"",IF($K$7:$K$68&lt;&gt;"",ROW($K$7:$K$68)-MIN(ROW($K$7:$K$68))+1,""),""),ROW()-ROW(A$71)+1))),),"")</f>
        <v>0</v>
      </c>
    </row>
    <row r="109" spans="11:13">
      <c r="K109">
        <f t="array" ref="K109">IFERROR(CONCATENATE(TEXT(INDEX($K$7:$K$68,SMALL(IF($N$7:$N$68&lt;&gt;"",IF($K$7:$K$68&lt;&gt;"",ROW($K$7:$K$68)-MIN(ROW($K$7:$K$68))+1,""),""),ROW()-ROW(A$71)+1)),"##0"),","),"")</f>
        <v>0</v>
      </c>
      <c r="L109">
        <f t="array" ref="L109">IFERROR(CONCATENATE((INDEX($N$7:$N$68,SMALL(IF($N$7:$N$68&lt;&gt;"",IF($K$7:$K$68&lt;&gt;"",ROW($K$7:$K$68)-MIN(ROW($K$7:$K$68))+1,""),""),ROW()-ROW(A$71)+1))),","),"")</f>
        <v>0</v>
      </c>
      <c r="M109">
        <f t="array" ref="M109">IFERROR(CONCATENATE((INDEX($A$7:$A$68,SMALL(IF($N$7:$N$68&lt;&gt;"",IF($K$7:$K$68&lt;&gt;"",ROW($K$7:$K$68)-MIN(ROW($K$7:$K$68))+1,""),""),ROW()-ROW(A$71)+1))),),"")</f>
        <v>0</v>
      </c>
    </row>
    <row r="110" spans="11:13">
      <c r="K110">
        <f t="array" ref="K110">IFERROR(CONCATENATE(TEXT(INDEX($K$7:$K$68,SMALL(IF($N$7:$N$68&lt;&gt;"",IF($K$7:$K$68&lt;&gt;"",ROW($K$7:$K$68)-MIN(ROW($K$7:$K$68))+1,""),""),ROW()-ROW(A$71)+1)),"##0"),","),"")</f>
        <v>0</v>
      </c>
      <c r="L110">
        <f t="array" ref="L110">IFERROR(CONCATENATE((INDEX($N$7:$N$68,SMALL(IF($N$7:$N$68&lt;&gt;"",IF($K$7:$K$68&lt;&gt;"",ROW($K$7:$K$68)-MIN(ROW($K$7:$K$68))+1,""),""),ROW()-ROW(A$71)+1))),","),"")</f>
        <v>0</v>
      </c>
      <c r="M110">
        <f t="array" ref="M110">IFERROR(CONCATENATE((INDEX($A$7:$A$68,SMALL(IF($N$7:$N$68&lt;&gt;"",IF($K$7:$K$68&lt;&gt;"",ROW($K$7:$K$68)-MIN(ROW($K$7:$K$68))+1,""),""),ROW()-ROW(A$71)+1))),),"")</f>
        <v>0</v>
      </c>
    </row>
    <row r="111" spans="11:13">
      <c r="K111">
        <f t="array" ref="K111">IFERROR(CONCATENATE(TEXT(INDEX($K$7:$K$68,SMALL(IF($N$7:$N$68&lt;&gt;"",IF($K$7:$K$68&lt;&gt;"",ROW($K$7:$K$68)-MIN(ROW($K$7:$K$68))+1,""),""),ROW()-ROW(A$71)+1)),"##0"),","),"")</f>
        <v>0</v>
      </c>
      <c r="L111">
        <f t="array" ref="L111">IFERROR(CONCATENATE((INDEX($N$7:$N$68,SMALL(IF($N$7:$N$68&lt;&gt;"",IF($K$7:$K$68&lt;&gt;"",ROW($K$7:$K$68)-MIN(ROW($K$7:$K$68))+1,""),""),ROW()-ROW(A$71)+1))),","),"")</f>
        <v>0</v>
      </c>
      <c r="M111">
        <f t="array" ref="M111">IFERROR(CONCATENATE((INDEX($A$7:$A$68,SMALL(IF($N$7:$N$68&lt;&gt;"",IF($K$7:$K$68&lt;&gt;"",ROW($K$7:$K$68)-MIN(ROW($K$7:$K$68))+1,""),""),ROW()-ROW(A$71)+1))),),"")</f>
        <v>0</v>
      </c>
    </row>
    <row r="112" spans="11:13">
      <c r="K112">
        <f t="array" ref="K112">IFERROR(CONCATENATE(TEXT(INDEX($K$7:$K$68,SMALL(IF($N$7:$N$68&lt;&gt;"",IF($K$7:$K$68&lt;&gt;"",ROW($K$7:$K$68)-MIN(ROW($K$7:$K$68))+1,""),""),ROW()-ROW(A$71)+1)),"##0"),","),"")</f>
        <v>0</v>
      </c>
      <c r="L112">
        <f t="array" ref="L112">IFERROR(CONCATENATE((INDEX($N$7:$N$68,SMALL(IF($N$7:$N$68&lt;&gt;"",IF($K$7:$K$68&lt;&gt;"",ROW($K$7:$K$68)-MIN(ROW($K$7:$K$68))+1,""),""),ROW()-ROW(A$71)+1))),","),"")</f>
        <v>0</v>
      </c>
      <c r="M112">
        <f t="array" ref="M112">IFERROR(CONCATENATE((INDEX($A$7:$A$68,SMALL(IF($N$7:$N$68&lt;&gt;"",IF($K$7:$K$68&lt;&gt;"",ROW($K$7:$K$68)-MIN(ROW($K$7:$K$68))+1,""),""),ROW()-ROW(A$71)+1))),),"")</f>
        <v>0</v>
      </c>
    </row>
    <row r="113" spans="11:13">
      <c r="K113">
        <f t="array" ref="K113">IFERROR(CONCATENATE(TEXT(INDEX($K$7:$K$68,SMALL(IF($N$7:$N$68&lt;&gt;"",IF($K$7:$K$68&lt;&gt;"",ROW($K$7:$K$68)-MIN(ROW($K$7:$K$68))+1,""),""),ROW()-ROW(A$71)+1)),"##0"),","),"")</f>
        <v>0</v>
      </c>
      <c r="L113">
        <f t="array" ref="L113">IFERROR(CONCATENATE((INDEX($N$7:$N$68,SMALL(IF($N$7:$N$68&lt;&gt;"",IF($K$7:$K$68&lt;&gt;"",ROW($K$7:$K$68)-MIN(ROW($K$7:$K$68))+1,""),""),ROW()-ROW(A$71)+1))),","),"")</f>
        <v>0</v>
      </c>
      <c r="M113">
        <f t="array" ref="M113">IFERROR(CONCATENATE((INDEX($A$7:$A$68,SMALL(IF($N$7:$N$68&lt;&gt;"",IF($K$7:$K$68&lt;&gt;"",ROW($K$7:$K$68)-MIN(ROW($K$7:$K$68))+1,""),""),ROW()-ROW(A$71)+1))),),"")</f>
        <v>0</v>
      </c>
    </row>
    <row r="114" spans="11:13">
      <c r="K114">
        <f t="array" ref="K114">IFERROR(CONCATENATE(TEXT(INDEX($K$7:$K$68,SMALL(IF($N$7:$N$68&lt;&gt;"",IF($K$7:$K$68&lt;&gt;"",ROW($K$7:$K$68)-MIN(ROW($K$7:$K$68))+1,""),""),ROW()-ROW(A$71)+1)),"##0"),","),"")</f>
        <v>0</v>
      </c>
      <c r="L114">
        <f t="array" ref="L114">IFERROR(CONCATENATE((INDEX($N$7:$N$68,SMALL(IF($N$7:$N$68&lt;&gt;"",IF($K$7:$K$68&lt;&gt;"",ROW($K$7:$K$68)-MIN(ROW($K$7:$K$68))+1,""),""),ROW()-ROW(A$71)+1))),","),"")</f>
        <v>0</v>
      </c>
      <c r="M114">
        <f t="array" ref="M114">IFERROR(CONCATENATE((INDEX($A$7:$A$68,SMALL(IF($N$7:$N$68&lt;&gt;"",IF($K$7:$K$68&lt;&gt;"",ROW($K$7:$K$68)-MIN(ROW($K$7:$K$68))+1,""),""),ROW()-ROW(A$71)+1))),),"")</f>
        <v>0</v>
      </c>
    </row>
    <row r="115" spans="11:13">
      <c r="K115">
        <f t="array" ref="K115">IFERROR(CONCATENATE(TEXT(INDEX($K$7:$K$68,SMALL(IF($N$7:$N$68&lt;&gt;"",IF($K$7:$K$68&lt;&gt;"",ROW($K$7:$K$68)-MIN(ROW($K$7:$K$68))+1,""),""),ROW()-ROW(A$71)+1)),"##0"),","),"")</f>
        <v>0</v>
      </c>
      <c r="L115">
        <f t="array" ref="L115">IFERROR(CONCATENATE((INDEX($N$7:$N$68,SMALL(IF($N$7:$N$68&lt;&gt;"",IF($K$7:$K$68&lt;&gt;"",ROW($K$7:$K$68)-MIN(ROW($K$7:$K$68))+1,""),""),ROW()-ROW(A$71)+1))),","),"")</f>
        <v>0</v>
      </c>
      <c r="M115">
        <f t="array" ref="M115">IFERROR(CONCATENATE((INDEX($A$7:$A$68,SMALL(IF($N$7:$N$68&lt;&gt;"",IF($K$7:$K$68&lt;&gt;"",ROW($K$7:$K$68)-MIN(ROW($K$7:$K$68))+1,""),""),ROW()-ROW(A$71)+1))),),"")</f>
        <v>0</v>
      </c>
    </row>
    <row r="116" spans="11:13">
      <c r="K116">
        <f t="array" ref="K116">IFERROR(CONCATENATE(TEXT(INDEX($K$7:$K$68,SMALL(IF($N$7:$N$68&lt;&gt;"",IF($K$7:$K$68&lt;&gt;"",ROW($K$7:$K$68)-MIN(ROW($K$7:$K$68))+1,""),""),ROW()-ROW(A$71)+1)),"##0"),","),"")</f>
        <v>0</v>
      </c>
      <c r="L116">
        <f t="array" ref="L116">IFERROR(CONCATENATE((INDEX($N$7:$N$68,SMALL(IF($N$7:$N$68&lt;&gt;"",IF($K$7:$K$68&lt;&gt;"",ROW($K$7:$K$68)-MIN(ROW($K$7:$K$68))+1,""),""),ROW()-ROW(A$71)+1))),","),"")</f>
        <v>0</v>
      </c>
      <c r="M116">
        <f t="array" ref="M116">IFERROR(CONCATENATE((INDEX($A$7:$A$68,SMALL(IF($N$7:$N$68&lt;&gt;"",IF($K$7:$K$68&lt;&gt;"",ROW($K$7:$K$68)-MIN(ROW($K$7:$K$68))+1,""),""),ROW()-ROW(A$71)+1))),),"")</f>
        <v>0</v>
      </c>
    </row>
    <row r="117" spans="11:13">
      <c r="K117">
        <f t="array" ref="K117">IFERROR(CONCATENATE(TEXT(INDEX($K$7:$K$68,SMALL(IF($N$7:$N$68&lt;&gt;"",IF($K$7:$K$68&lt;&gt;"",ROW($K$7:$K$68)-MIN(ROW($K$7:$K$68))+1,""),""),ROW()-ROW(A$71)+1)),"##0"),","),"")</f>
        <v>0</v>
      </c>
      <c r="L117">
        <f t="array" ref="L117">IFERROR(CONCATENATE((INDEX($N$7:$N$68,SMALL(IF($N$7:$N$68&lt;&gt;"",IF($K$7:$K$68&lt;&gt;"",ROW($K$7:$K$68)-MIN(ROW($K$7:$K$68))+1,""),""),ROW()-ROW(A$71)+1))),","),"")</f>
        <v>0</v>
      </c>
      <c r="M117">
        <f t="array" ref="M117">IFERROR(CONCATENATE((INDEX($A$7:$A$68,SMALL(IF($N$7:$N$68&lt;&gt;"",IF($K$7:$K$68&lt;&gt;"",ROW($K$7:$K$68)-MIN(ROW($K$7:$K$68))+1,""),""),ROW()-ROW(A$71)+1))),),"")</f>
        <v>0</v>
      </c>
    </row>
    <row r="118" spans="11:13">
      <c r="K118">
        <f t="array" ref="K118">IFERROR(CONCATENATE(TEXT(INDEX($K$7:$K$68,SMALL(IF($N$7:$N$68&lt;&gt;"",IF($K$7:$K$68&lt;&gt;"",ROW($K$7:$K$68)-MIN(ROW($K$7:$K$68))+1,""),""),ROW()-ROW(A$71)+1)),"##0"),","),"")</f>
        <v>0</v>
      </c>
      <c r="L118">
        <f t="array" ref="L118">IFERROR(CONCATENATE((INDEX($N$7:$N$68,SMALL(IF($N$7:$N$68&lt;&gt;"",IF($K$7:$K$68&lt;&gt;"",ROW($K$7:$K$68)-MIN(ROW($K$7:$K$68))+1,""),""),ROW()-ROW(A$71)+1))),","),"")</f>
        <v>0</v>
      </c>
      <c r="M118">
        <f t="array" ref="M118">IFERROR(CONCATENATE((INDEX($A$7:$A$68,SMALL(IF($N$7:$N$68&lt;&gt;"",IF($K$7:$K$68&lt;&gt;"",ROW($K$7:$K$68)-MIN(ROW($K$7:$K$68))+1,""),""),ROW()-ROW(A$71)+1))),),"")</f>
        <v>0</v>
      </c>
    </row>
    <row r="119" spans="11:13">
      <c r="K119">
        <f t="array" ref="K119">IFERROR(CONCATENATE(TEXT(INDEX($K$7:$K$68,SMALL(IF($N$7:$N$68&lt;&gt;"",IF($K$7:$K$68&lt;&gt;"",ROW($K$7:$K$68)-MIN(ROW($K$7:$K$68))+1,""),""),ROW()-ROW(A$71)+1)),"##0"),","),"")</f>
        <v>0</v>
      </c>
      <c r="L119">
        <f t="array" ref="L119">IFERROR(CONCATENATE((INDEX($N$7:$N$68,SMALL(IF($N$7:$N$68&lt;&gt;"",IF($K$7:$K$68&lt;&gt;"",ROW($K$7:$K$68)-MIN(ROW($K$7:$K$68))+1,""),""),ROW()-ROW(A$71)+1))),","),"")</f>
        <v>0</v>
      </c>
      <c r="M119">
        <f t="array" ref="M119">IFERROR(CONCATENATE((INDEX($A$7:$A$68,SMALL(IF($N$7:$N$68&lt;&gt;"",IF($K$7:$K$68&lt;&gt;"",ROW($K$7:$K$68)-MIN(ROW($K$7:$K$68))+1,""),""),ROW()-ROW(A$71)+1))),),"")</f>
        <v>0</v>
      </c>
    </row>
    <row r="120" spans="11:13">
      <c r="K120">
        <f t="array" ref="K120">IFERROR(CONCATENATE(TEXT(INDEX($K$7:$K$68,SMALL(IF($N$7:$N$68&lt;&gt;"",IF($K$7:$K$68&lt;&gt;"",ROW($K$7:$K$68)-MIN(ROW($K$7:$K$68))+1,""),""),ROW()-ROW(A$71)+1)),"##0"),","),"")</f>
        <v>0</v>
      </c>
      <c r="L120">
        <f t="array" ref="L120">IFERROR(CONCATENATE((INDEX($N$7:$N$68,SMALL(IF($N$7:$N$68&lt;&gt;"",IF($K$7:$K$68&lt;&gt;"",ROW($K$7:$K$68)-MIN(ROW($K$7:$K$68))+1,""),""),ROW()-ROW(A$71)+1))),","),"")</f>
        <v>0</v>
      </c>
      <c r="M120">
        <f t="array" ref="M120">IFERROR(CONCATENATE((INDEX($A$7:$A$68,SMALL(IF($N$7:$N$68&lt;&gt;"",IF($K$7:$K$68&lt;&gt;"",ROW($K$7:$K$68)-MIN(ROW($K$7:$K$68))+1,""),""),ROW()-ROW(A$71)+1))),),"")</f>
        <v>0</v>
      </c>
    </row>
    <row r="121" spans="11:13">
      <c r="K121">
        <f t="array" ref="K121">IFERROR(CONCATENATE(TEXT(INDEX($K$7:$K$68,SMALL(IF($N$7:$N$68&lt;&gt;"",IF($K$7:$K$68&lt;&gt;"",ROW($K$7:$K$68)-MIN(ROW($K$7:$K$68))+1,""),""),ROW()-ROW(A$71)+1)),"##0"),","),"")</f>
        <v>0</v>
      </c>
      <c r="L121">
        <f t="array" ref="L121">IFERROR(CONCATENATE((INDEX($N$7:$N$68,SMALL(IF($N$7:$N$68&lt;&gt;"",IF($K$7:$K$68&lt;&gt;"",ROW($K$7:$K$68)-MIN(ROW($K$7:$K$68))+1,""),""),ROW()-ROW(A$71)+1))),","),"")</f>
        <v>0</v>
      </c>
      <c r="M121">
        <f t="array" ref="M121">IFERROR(CONCATENATE((INDEX($A$7:$A$68,SMALL(IF($N$7:$N$68&lt;&gt;"",IF($K$7:$K$68&lt;&gt;"",ROW($K$7:$K$68)-MIN(ROW($K$7:$K$68))+1,""),""),ROW()-ROW(A$71)+1))),),"")</f>
        <v>0</v>
      </c>
    </row>
    <row r="122" spans="11:13">
      <c r="K122">
        <f t="array" ref="K122">IFERROR(CONCATENATE(TEXT(INDEX($K$7:$K$68,SMALL(IF($N$7:$N$68&lt;&gt;"",IF($K$7:$K$68&lt;&gt;"",ROW($K$7:$K$68)-MIN(ROW($K$7:$K$68))+1,""),""),ROW()-ROW(A$71)+1)),"##0"),","),"")</f>
        <v>0</v>
      </c>
      <c r="L122">
        <f t="array" ref="L122">IFERROR(CONCATENATE((INDEX($N$7:$N$68,SMALL(IF($N$7:$N$68&lt;&gt;"",IF($K$7:$K$68&lt;&gt;"",ROW($K$7:$K$68)-MIN(ROW($K$7:$K$68))+1,""),""),ROW()-ROW(A$71)+1))),","),"")</f>
        <v>0</v>
      </c>
      <c r="M122">
        <f t="array" ref="M122">IFERROR(CONCATENATE((INDEX($A$7:$A$68,SMALL(IF($N$7:$N$68&lt;&gt;"",IF($K$7:$K$68&lt;&gt;"",ROW($K$7:$K$68)-MIN(ROW($K$7:$K$68))+1,""),""),ROW()-ROW(A$71)+1))),),"")</f>
        <v>0</v>
      </c>
    </row>
    <row r="123" spans="11:13">
      <c r="K123">
        <f t="array" ref="K123">IFERROR(CONCATENATE(TEXT(INDEX($K$7:$K$68,SMALL(IF($N$7:$N$68&lt;&gt;"",IF($K$7:$K$68&lt;&gt;"",ROW($K$7:$K$68)-MIN(ROW($K$7:$K$68))+1,""),""),ROW()-ROW(A$71)+1)),"##0"),","),"")</f>
        <v>0</v>
      </c>
      <c r="L123">
        <f t="array" ref="L123">IFERROR(CONCATENATE((INDEX($N$7:$N$68,SMALL(IF($N$7:$N$68&lt;&gt;"",IF($K$7:$K$68&lt;&gt;"",ROW($K$7:$K$68)-MIN(ROW($K$7:$K$68))+1,""),""),ROW()-ROW(A$71)+1))),","),"")</f>
        <v>0</v>
      </c>
      <c r="M123">
        <f t="array" ref="M123">IFERROR(CONCATENATE((INDEX($A$7:$A$68,SMALL(IF($N$7:$N$68&lt;&gt;"",IF($K$7:$K$68&lt;&gt;"",ROW($K$7:$K$68)-MIN(ROW($K$7:$K$68))+1,""),""),ROW()-ROW(A$71)+1))),),"")</f>
        <v>0</v>
      </c>
    </row>
    <row r="124" spans="11:13">
      <c r="K124">
        <f t="array" ref="K124">IFERROR(CONCATENATE(TEXT(INDEX($K$7:$K$68,SMALL(IF($N$7:$N$68&lt;&gt;"",IF($K$7:$K$68&lt;&gt;"",ROW($K$7:$K$68)-MIN(ROW($K$7:$K$68))+1,""),""),ROW()-ROW(A$71)+1)),"##0"),","),"")</f>
        <v>0</v>
      </c>
      <c r="L124">
        <f t="array" ref="L124">IFERROR(CONCATENATE((INDEX($N$7:$N$68,SMALL(IF($N$7:$N$68&lt;&gt;"",IF($K$7:$K$68&lt;&gt;"",ROW($K$7:$K$68)-MIN(ROW($K$7:$K$68))+1,""),""),ROW()-ROW(A$71)+1))),","),"")</f>
        <v>0</v>
      </c>
      <c r="M124">
        <f t="array" ref="M124">IFERROR(CONCATENATE((INDEX($A$7:$A$68,SMALL(IF($N$7:$N$68&lt;&gt;"",IF($K$7:$K$68&lt;&gt;"",ROW($K$7:$K$68)-MIN(ROW($K$7:$K$68))+1,""),""),ROW()-ROW(A$71)+1))),),"")</f>
        <v>0</v>
      </c>
    </row>
    <row r="125" spans="11:13">
      <c r="K125">
        <f t="array" ref="K125">IFERROR(CONCATENATE(TEXT(INDEX($K$7:$K$68,SMALL(IF($N$7:$N$68&lt;&gt;"",IF($K$7:$K$68&lt;&gt;"",ROW($K$7:$K$68)-MIN(ROW($K$7:$K$68))+1,""),""),ROW()-ROW(A$71)+1)),"##0"),","),"")</f>
        <v>0</v>
      </c>
      <c r="L125">
        <f t="array" ref="L125">IFERROR(CONCATENATE((INDEX($N$7:$N$68,SMALL(IF($N$7:$N$68&lt;&gt;"",IF($K$7:$K$68&lt;&gt;"",ROW($K$7:$K$68)-MIN(ROW($K$7:$K$68))+1,""),""),ROW()-ROW(A$71)+1))),","),"")</f>
        <v>0</v>
      </c>
      <c r="M125">
        <f t="array" ref="M125">IFERROR(CONCATENATE((INDEX($A$7:$A$68,SMALL(IF($N$7:$N$68&lt;&gt;"",IF($K$7:$K$68&lt;&gt;"",ROW($K$7:$K$68)-MIN(ROW($K$7:$K$68))+1,""),""),ROW()-ROW(A$71)+1))),),"")</f>
        <v>0</v>
      </c>
    </row>
    <row r="126" spans="11:13">
      <c r="K126">
        <f t="array" ref="K126">IFERROR(CONCATENATE(TEXT(INDEX($K$7:$K$68,SMALL(IF($N$7:$N$68&lt;&gt;"",IF($K$7:$K$68&lt;&gt;"",ROW($K$7:$K$68)-MIN(ROW($K$7:$K$68))+1,""),""),ROW()-ROW(A$71)+1)),"##0"),","),"")</f>
        <v>0</v>
      </c>
      <c r="L126">
        <f t="array" ref="L126">IFERROR(CONCATENATE((INDEX($N$7:$N$68,SMALL(IF($N$7:$N$68&lt;&gt;"",IF($K$7:$K$68&lt;&gt;"",ROW($K$7:$K$68)-MIN(ROW($K$7:$K$68))+1,""),""),ROW()-ROW(A$71)+1))),","),"")</f>
        <v>0</v>
      </c>
      <c r="M126">
        <f t="array" ref="M126">IFERROR(CONCATENATE((INDEX($A$7:$A$68,SMALL(IF($N$7:$N$68&lt;&gt;"",IF($K$7:$K$68&lt;&gt;"",ROW($K$7:$K$68)-MIN(ROW($K$7:$K$68))+1,""),""),ROW()-ROW(A$71)+1))),),"")</f>
        <v>0</v>
      </c>
    </row>
    <row r="127" spans="11:13">
      <c r="K127">
        <f t="array" ref="K127">IFERROR(CONCATENATE(TEXT(INDEX($K$7:$K$68,SMALL(IF($N$7:$N$68&lt;&gt;"",IF($K$7:$K$68&lt;&gt;"",ROW($K$7:$K$68)-MIN(ROW($K$7:$K$68))+1,""),""),ROW()-ROW(A$71)+1)),"##0"),","),"")</f>
        <v>0</v>
      </c>
      <c r="L127">
        <f t="array" ref="L127">IFERROR(CONCATENATE((INDEX($N$7:$N$68,SMALL(IF($N$7:$N$68&lt;&gt;"",IF($K$7:$K$68&lt;&gt;"",ROW($K$7:$K$68)-MIN(ROW($K$7:$K$68))+1,""),""),ROW()-ROW(A$71)+1))),","),"")</f>
        <v>0</v>
      </c>
      <c r="M127">
        <f t="array" ref="M127">IFERROR(CONCATENATE((INDEX($A$7:$A$68,SMALL(IF($N$7:$N$68&lt;&gt;"",IF($K$7:$K$68&lt;&gt;"",ROW($K$7:$K$68)-MIN(ROW($K$7:$K$68))+1,""),""),ROW()-ROW(A$71)+1))),),"")</f>
        <v>0</v>
      </c>
    </row>
    <row r="128" spans="11:13">
      <c r="K128">
        <f t="array" ref="K128">IFERROR(CONCATENATE(TEXT(INDEX($K$7:$K$68,SMALL(IF($N$7:$N$68&lt;&gt;"",IF($K$7:$K$68&lt;&gt;"",ROW($K$7:$K$68)-MIN(ROW($K$7:$K$68))+1,""),""),ROW()-ROW(A$71)+1)),"##0"),","),"")</f>
        <v>0</v>
      </c>
      <c r="L128">
        <f t="array" ref="L128">IFERROR(CONCATENATE((INDEX($N$7:$N$68,SMALL(IF($N$7:$N$68&lt;&gt;"",IF($K$7:$K$68&lt;&gt;"",ROW($K$7:$K$68)-MIN(ROW($K$7:$K$68))+1,""),""),ROW()-ROW(A$71)+1))),","),"")</f>
        <v>0</v>
      </c>
      <c r="M128">
        <f t="array" ref="M128">IFERROR(CONCATENATE((INDEX($A$7:$A$68,SMALL(IF($N$7:$N$68&lt;&gt;"",IF($K$7:$K$68&lt;&gt;"",ROW($K$7:$K$68)-MIN(ROW($K$7:$K$68))+1,""),""),ROW()-ROW(A$71)+1))),),"")</f>
        <v>0</v>
      </c>
    </row>
    <row r="129" spans="11:13">
      <c r="K129">
        <f t="array" ref="K129">IFERROR(CONCATENATE(TEXT(INDEX($K$7:$K$68,SMALL(IF($N$7:$N$68&lt;&gt;"",IF($K$7:$K$68&lt;&gt;"",ROW($K$7:$K$68)-MIN(ROW($K$7:$K$68))+1,""),""),ROW()-ROW(A$71)+1)),"##0"),","),"")</f>
        <v>0</v>
      </c>
      <c r="L129">
        <f t="array" ref="L129">IFERROR(CONCATENATE((INDEX($N$7:$N$68,SMALL(IF($N$7:$N$68&lt;&gt;"",IF($K$7:$K$68&lt;&gt;"",ROW($K$7:$K$68)-MIN(ROW($K$7:$K$68))+1,""),""),ROW()-ROW(A$71)+1))),","),"")</f>
        <v>0</v>
      </c>
      <c r="M129">
        <f t="array" ref="M129">IFERROR(CONCATENATE((INDEX($A$7:$A$68,SMALL(IF($N$7:$N$68&lt;&gt;"",IF($K$7:$K$68&lt;&gt;"",ROW($K$7:$K$68)-MIN(ROW($K$7:$K$68))+1,""),""),ROW()-ROW(A$71)+1))),),"")</f>
        <v>0</v>
      </c>
    </row>
    <row r="130" spans="11:13">
      <c r="K130">
        <f t="array" ref="K130">IFERROR(CONCATENATE(TEXT(INDEX($K$7:$K$68,SMALL(IF($N$7:$N$68&lt;&gt;"",IF($K$7:$K$68&lt;&gt;"",ROW($K$7:$K$68)-MIN(ROW($K$7:$K$68))+1,""),""),ROW()-ROW(A$71)+1)),"##0"),","),"")</f>
        <v>0</v>
      </c>
      <c r="L130">
        <f t="array" ref="L130">IFERROR(CONCATENATE((INDEX($N$7:$N$68,SMALL(IF($N$7:$N$68&lt;&gt;"",IF($K$7:$K$68&lt;&gt;"",ROW($K$7:$K$68)-MIN(ROW($K$7:$K$68))+1,""),""),ROW()-ROW(A$71)+1))),","),"")</f>
        <v>0</v>
      </c>
      <c r="M130">
        <f t="array" ref="M130">IFERROR(CONCATENATE((INDEX($A$7:$A$68,SMALL(IF($N$7:$N$68&lt;&gt;"",IF($K$7:$K$68&lt;&gt;"",ROW($K$7:$K$68)-MIN(ROW($K$7:$K$68))+1,""),""),ROW()-ROW(A$71)+1))),),"")</f>
        <v>0</v>
      </c>
    </row>
    <row r="131" spans="11:13">
      <c r="K131">
        <f t="array" ref="K131">IFERROR(CONCATENATE(TEXT(INDEX($K$7:$K$68,SMALL(IF($N$7:$N$68&lt;&gt;"",IF($K$7:$K$68&lt;&gt;"",ROW($K$7:$K$68)-MIN(ROW($K$7:$K$68))+1,""),""),ROW()-ROW(A$71)+1)),"##0"),","),"")</f>
        <v>0</v>
      </c>
      <c r="L131">
        <f t="array" ref="L131">IFERROR(CONCATENATE((INDEX($N$7:$N$68,SMALL(IF($N$7:$N$68&lt;&gt;"",IF($K$7:$K$68&lt;&gt;"",ROW($K$7:$K$68)-MIN(ROW($K$7:$K$68))+1,""),""),ROW()-ROW(A$71)+1))),","),"")</f>
        <v>0</v>
      </c>
      <c r="M131">
        <f t="array" ref="M131">IFERROR(CONCATENATE((INDEX($A$7:$A$68,SMALL(IF($N$7:$N$68&lt;&gt;"",IF($K$7:$K$68&lt;&gt;"",ROW($K$7:$K$68)-MIN(ROW($K$7:$K$68))+1,""),""),ROW()-ROW(A$71)+1))),),"")</f>
        <v>0</v>
      </c>
    </row>
    <row r="132" spans="11:13">
      <c r="K132">
        <f t="array" ref="K132">IFERROR(CONCATENATE(TEXT(INDEX($K$7:$K$68,SMALL(IF($N$7:$N$68&lt;&gt;"",IF($K$7:$K$68&lt;&gt;"",ROW($K$7:$K$68)-MIN(ROW($K$7:$K$68))+1,""),""),ROW()-ROW(A$71)+1)),"##0"),","),"")</f>
        <v>0</v>
      </c>
      <c r="L132">
        <f t="array" ref="L132">IFERROR(CONCATENATE((INDEX($N$7:$N$68,SMALL(IF($N$7:$N$68&lt;&gt;"",IF($K$7:$K$68&lt;&gt;"",ROW($K$7:$K$68)-MIN(ROW($K$7:$K$68))+1,""),""),ROW()-ROW(A$71)+1))),","),"")</f>
        <v>0</v>
      </c>
      <c r="M132">
        <f t="array" ref="M132">IFERROR(CONCATENATE((INDEX($A$7:$A$68,SMALL(IF($N$7:$N$68&lt;&gt;"",IF($K$7:$K$68&lt;&gt;"",ROW($K$7:$K$68)-MIN(ROW($K$7:$K$68))+1,""),""),ROW()-ROW(A$71)+1))),),"")</f>
        <v>0</v>
      </c>
    </row>
  </sheetData>
  <mergeCells count="2">
    <mergeCell ref="A5:I5"/>
    <mergeCell ref="J5:N5"/>
  </mergeCells>
  <conditionalFormatting sqref="G10">
    <cfRule type="expression" dxfId="0" priority="10">
      <formula>IF(SUM(INDIRECT(ADDRESS(ROW(),COLUMN(digikey_part_data)+0)))=0,1,0)</formula>
    </cfRule>
    <cfRule type="cellIs" dxfId="1" priority="11" operator="greaterThan">
      <formula>SUM(INDIRECT(ADDRESS(ROW(),COLUMN(digikey_part_data)+0)))</formula>
    </cfRule>
    <cfRule type="cellIs" dxfId="2" priority="12" operator="greaterThan">
      <formula>SUM(IF(ISNUMBER(INDIRECT(ADDRESS(ROW(),COLUMN(digikey_part_data)+2))),INDIRECT(ADDRESS(ROW(),COLUMN(digikey_part_data)+1)),0))</formula>
    </cfRule>
  </conditionalFormatting>
  <conditionalFormatting sqref="G11">
    <cfRule type="expression" dxfId="0" priority="13">
      <formula>IF(SUM(INDIRECT(ADDRESS(ROW(),COLUMN(digikey_part_data)+0)))=0,1,0)</formula>
    </cfRule>
    <cfRule type="cellIs" dxfId="1" priority="14" operator="greaterThan">
      <formula>SUM(INDIRECT(ADDRESS(ROW(),COLUMN(digikey_part_data)+0)))</formula>
    </cfRule>
    <cfRule type="cellIs" dxfId="2" priority="15" operator="greaterThan">
      <formula>SUM(IF(ISNUMBER(INDIRECT(ADDRESS(ROW(),COLUMN(digikey_part_data)+2))),INDIRECT(ADDRESS(ROW(),COLUMN(digikey_part_data)+1)),0))</formula>
    </cfRule>
  </conditionalFormatting>
  <conditionalFormatting sqref="G12">
    <cfRule type="expression" dxfId="0" priority="16">
      <formula>IF(SUM(INDIRECT(ADDRESS(ROW(),COLUMN(digikey_part_data)+0)))=0,1,0)</formula>
    </cfRule>
    <cfRule type="cellIs" dxfId="1" priority="17" operator="greaterThan">
      <formula>SUM(INDIRECT(ADDRESS(ROW(),COLUMN(digikey_part_data)+0)))</formula>
    </cfRule>
    <cfRule type="cellIs" dxfId="2" priority="18" operator="greaterThan">
      <formula>SUM(IF(ISNUMBER(INDIRECT(ADDRESS(ROW(),COLUMN(digikey_part_data)+2))),INDIRECT(ADDRESS(ROW(),COLUMN(digikey_part_data)+1)),0))</formula>
    </cfRule>
  </conditionalFormatting>
  <conditionalFormatting sqref="G13">
    <cfRule type="expression" dxfId="0" priority="19">
      <formula>IF(SUM(INDIRECT(ADDRESS(ROW(),COLUMN(digikey_part_data)+0)))=0,1,0)</formula>
    </cfRule>
    <cfRule type="cellIs" dxfId="1" priority="20" operator="greaterThan">
      <formula>SUM(INDIRECT(ADDRESS(ROW(),COLUMN(digikey_part_data)+0)))</formula>
    </cfRule>
    <cfRule type="cellIs" dxfId="2" priority="21" operator="greaterThan">
      <formula>SUM(IF(ISNUMBER(INDIRECT(ADDRESS(ROW(),COLUMN(digikey_part_data)+2))),INDIRECT(ADDRESS(ROW(),COLUMN(digikey_part_data)+1)),0))</formula>
    </cfRule>
  </conditionalFormatting>
  <conditionalFormatting sqref="G14">
    <cfRule type="expression" dxfId="0" priority="22">
      <formula>IF(SUM(INDIRECT(ADDRESS(ROW(),COLUMN(digikey_part_data)+0)))=0,1,0)</formula>
    </cfRule>
    <cfRule type="cellIs" dxfId="1" priority="23" operator="greaterThan">
      <formula>SUM(INDIRECT(ADDRESS(ROW(),COLUMN(digikey_part_data)+0)))</formula>
    </cfRule>
    <cfRule type="cellIs" dxfId="2" priority="24" operator="greaterThan">
      <formula>SUM(IF(ISNUMBER(INDIRECT(ADDRESS(ROW(),COLUMN(digikey_part_data)+2))),INDIRECT(ADDRESS(ROW(),COLUMN(digikey_part_data)+1)),0))</formula>
    </cfRule>
  </conditionalFormatting>
  <conditionalFormatting sqref="G15">
    <cfRule type="expression" dxfId="0" priority="25">
      <formula>IF(SUM(INDIRECT(ADDRESS(ROW(),COLUMN(digikey_part_data)+0)))=0,1,0)</formula>
    </cfRule>
    <cfRule type="cellIs" dxfId="1" priority="26" operator="greaterThan">
      <formula>SUM(INDIRECT(ADDRESS(ROW(),COLUMN(digikey_part_data)+0)))</formula>
    </cfRule>
    <cfRule type="cellIs" dxfId="2" priority="27" operator="greaterThan">
      <formula>SUM(IF(ISNUMBER(INDIRECT(ADDRESS(ROW(),COLUMN(digikey_part_data)+2))),INDIRECT(ADDRESS(ROW(),COLUMN(digikey_part_data)+1)),0))</formula>
    </cfRule>
  </conditionalFormatting>
  <conditionalFormatting sqref="G16">
    <cfRule type="expression" dxfId="0" priority="28">
      <formula>IF(SUM(INDIRECT(ADDRESS(ROW(),COLUMN(digikey_part_data)+0)))=0,1,0)</formula>
    </cfRule>
    <cfRule type="cellIs" dxfId="1" priority="29" operator="greaterThan">
      <formula>SUM(INDIRECT(ADDRESS(ROW(),COLUMN(digikey_part_data)+0)))</formula>
    </cfRule>
    <cfRule type="cellIs" dxfId="2" priority="30" operator="greaterThan">
      <formula>SUM(IF(ISNUMBER(INDIRECT(ADDRESS(ROW(),COLUMN(digikey_part_data)+2))),INDIRECT(ADDRESS(ROW(),COLUMN(digikey_part_data)+1)),0))</formula>
    </cfRule>
  </conditionalFormatting>
  <conditionalFormatting sqref="G17">
    <cfRule type="expression" dxfId="0" priority="31">
      <formula>IF(SUM(INDIRECT(ADDRESS(ROW(),COLUMN(digikey_part_data)+0)))=0,1,0)</formula>
    </cfRule>
    <cfRule type="cellIs" dxfId="1" priority="32" operator="greaterThan">
      <formula>SUM(INDIRECT(ADDRESS(ROW(),COLUMN(digikey_part_data)+0)))</formula>
    </cfRule>
    <cfRule type="cellIs" dxfId="2" priority="33" operator="greaterThan">
      <formula>SUM(IF(ISNUMBER(INDIRECT(ADDRESS(ROW(),COLUMN(digikey_part_data)+2))),INDIRECT(ADDRESS(ROW(),COLUMN(digikey_part_data)+1)),0))</formula>
    </cfRule>
  </conditionalFormatting>
  <conditionalFormatting sqref="G18">
    <cfRule type="expression" dxfId="0" priority="34">
      <formula>IF(SUM(INDIRECT(ADDRESS(ROW(),COLUMN(digikey_part_data)+0)))=0,1,0)</formula>
    </cfRule>
    <cfRule type="cellIs" dxfId="1" priority="35" operator="greaterThan">
      <formula>SUM(INDIRECT(ADDRESS(ROW(),COLUMN(digikey_part_data)+0)))</formula>
    </cfRule>
    <cfRule type="cellIs" dxfId="2" priority="36" operator="greaterThan">
      <formula>SUM(IF(ISNUMBER(INDIRECT(ADDRESS(ROW(),COLUMN(digikey_part_data)+2))),INDIRECT(ADDRESS(ROW(),COLUMN(digikey_part_data)+1)),0))</formula>
    </cfRule>
  </conditionalFormatting>
  <conditionalFormatting sqref="G19">
    <cfRule type="expression" dxfId="0" priority="37">
      <formula>IF(SUM(INDIRECT(ADDRESS(ROW(),COLUMN(digikey_part_data)+0)))=0,1,0)</formula>
    </cfRule>
    <cfRule type="cellIs" dxfId="1" priority="38" operator="greaterThan">
      <formula>SUM(INDIRECT(ADDRESS(ROW(),COLUMN(digikey_part_data)+0)))</formula>
    </cfRule>
    <cfRule type="cellIs" dxfId="2" priority="39" operator="greaterThan">
      <formula>SUM(IF(ISNUMBER(INDIRECT(ADDRESS(ROW(),COLUMN(digikey_part_data)+2))),INDIRECT(ADDRESS(ROW(),COLUMN(digikey_part_data)+1)),0))</formula>
    </cfRule>
  </conditionalFormatting>
  <conditionalFormatting sqref="G20">
    <cfRule type="expression" dxfId="0" priority="40">
      <formula>IF(SUM(INDIRECT(ADDRESS(ROW(),COLUMN(digikey_part_data)+0)))=0,1,0)</formula>
    </cfRule>
    <cfRule type="cellIs" dxfId="1" priority="41" operator="greaterThan">
      <formula>SUM(INDIRECT(ADDRESS(ROW(),COLUMN(digikey_part_data)+0)))</formula>
    </cfRule>
    <cfRule type="cellIs" dxfId="2" priority="42" operator="greaterThan">
      <formula>SUM(IF(ISNUMBER(INDIRECT(ADDRESS(ROW(),COLUMN(digikey_part_data)+2))),INDIRECT(ADDRESS(ROW(),COLUMN(digikey_part_data)+1)),0))</formula>
    </cfRule>
  </conditionalFormatting>
  <conditionalFormatting sqref="G21">
    <cfRule type="expression" dxfId="0" priority="43">
      <formula>IF(SUM(INDIRECT(ADDRESS(ROW(),COLUMN(digikey_part_data)+0)))=0,1,0)</formula>
    </cfRule>
    <cfRule type="cellIs" dxfId="1" priority="44" operator="greaterThan">
      <formula>SUM(INDIRECT(ADDRESS(ROW(),COLUMN(digikey_part_data)+0)))</formula>
    </cfRule>
    <cfRule type="cellIs" dxfId="2" priority="45" operator="greaterThan">
      <formula>SUM(IF(ISNUMBER(INDIRECT(ADDRESS(ROW(),COLUMN(digikey_part_data)+2))),INDIRECT(ADDRESS(ROW(),COLUMN(digikey_part_data)+1)),0))</formula>
    </cfRule>
  </conditionalFormatting>
  <conditionalFormatting sqref="G22">
    <cfRule type="expression" dxfId="0" priority="46">
      <formula>IF(SUM(INDIRECT(ADDRESS(ROW(),COLUMN(digikey_part_data)+0)))=0,1,0)</formula>
    </cfRule>
    <cfRule type="cellIs" dxfId="1" priority="47" operator="greaterThan">
      <formula>SUM(INDIRECT(ADDRESS(ROW(),COLUMN(digikey_part_data)+0)))</formula>
    </cfRule>
    <cfRule type="cellIs" dxfId="2" priority="48" operator="greaterThan">
      <formula>SUM(IF(ISNUMBER(INDIRECT(ADDRESS(ROW(),COLUMN(digikey_part_data)+2))),INDIRECT(ADDRESS(ROW(),COLUMN(digikey_part_data)+1)),0))</formula>
    </cfRule>
  </conditionalFormatting>
  <conditionalFormatting sqref="G23">
    <cfRule type="expression" dxfId="0" priority="49">
      <formula>IF(SUM(INDIRECT(ADDRESS(ROW(),COLUMN(digikey_part_data)+0)))=0,1,0)</formula>
    </cfRule>
    <cfRule type="cellIs" dxfId="1" priority="50" operator="greaterThan">
      <formula>SUM(INDIRECT(ADDRESS(ROW(),COLUMN(digikey_part_data)+0)))</formula>
    </cfRule>
    <cfRule type="cellIs" dxfId="2" priority="51" operator="greaterThan">
      <formula>SUM(IF(ISNUMBER(INDIRECT(ADDRESS(ROW(),COLUMN(digikey_part_data)+2))),INDIRECT(ADDRESS(ROW(),COLUMN(digikey_part_data)+1)),0))</formula>
    </cfRule>
  </conditionalFormatting>
  <conditionalFormatting sqref="G24">
    <cfRule type="expression" dxfId="0" priority="52">
      <formula>IF(SUM(INDIRECT(ADDRESS(ROW(),COLUMN(digikey_part_data)+0)))=0,1,0)</formula>
    </cfRule>
    <cfRule type="cellIs" dxfId="1" priority="53" operator="greaterThan">
      <formula>SUM(INDIRECT(ADDRESS(ROW(),COLUMN(digikey_part_data)+0)))</formula>
    </cfRule>
    <cfRule type="cellIs" dxfId="2" priority="54" operator="greaterThan">
      <formula>SUM(IF(ISNUMBER(INDIRECT(ADDRESS(ROW(),COLUMN(digikey_part_data)+2))),INDIRECT(ADDRESS(ROW(),COLUMN(digikey_part_data)+1)),0))</formula>
    </cfRule>
  </conditionalFormatting>
  <conditionalFormatting sqref="G25">
    <cfRule type="expression" dxfId="0" priority="55">
      <formula>IF(SUM(INDIRECT(ADDRESS(ROW(),COLUMN(digikey_part_data)+0)))=0,1,0)</formula>
    </cfRule>
    <cfRule type="cellIs" dxfId="1" priority="56" operator="greaterThan">
      <formula>SUM(INDIRECT(ADDRESS(ROW(),COLUMN(digikey_part_data)+0)))</formula>
    </cfRule>
    <cfRule type="cellIs" dxfId="2" priority="57" operator="greaterThan">
      <formula>SUM(IF(ISNUMBER(INDIRECT(ADDRESS(ROW(),COLUMN(digikey_part_data)+2))),INDIRECT(ADDRESS(ROW(),COLUMN(digikey_part_data)+1)),0))</formula>
    </cfRule>
  </conditionalFormatting>
  <conditionalFormatting sqref="G26">
    <cfRule type="expression" dxfId="0" priority="58">
      <formula>IF(SUM(INDIRECT(ADDRESS(ROW(),COLUMN(digikey_part_data)+0)))=0,1,0)</formula>
    </cfRule>
    <cfRule type="cellIs" dxfId="1" priority="59" operator="greaterThan">
      <formula>SUM(INDIRECT(ADDRESS(ROW(),COLUMN(digikey_part_data)+0)))</formula>
    </cfRule>
    <cfRule type="cellIs" dxfId="2" priority="60" operator="greaterThan">
      <formula>SUM(IF(ISNUMBER(INDIRECT(ADDRESS(ROW(),COLUMN(digikey_part_data)+2))),INDIRECT(ADDRESS(ROW(),COLUMN(digikey_part_data)+1)),0))</formula>
    </cfRule>
  </conditionalFormatting>
  <conditionalFormatting sqref="G27">
    <cfRule type="expression" dxfId="0" priority="61">
      <formula>IF(SUM(INDIRECT(ADDRESS(ROW(),COLUMN(digikey_part_data)+0)))=0,1,0)</formula>
    </cfRule>
    <cfRule type="cellIs" dxfId="1" priority="62" operator="greaterThan">
      <formula>SUM(INDIRECT(ADDRESS(ROW(),COLUMN(digikey_part_data)+0)))</formula>
    </cfRule>
    <cfRule type="cellIs" dxfId="2" priority="63" operator="greaterThan">
      <formula>SUM(IF(ISNUMBER(INDIRECT(ADDRESS(ROW(),COLUMN(digikey_part_data)+2))),INDIRECT(ADDRESS(ROW(),COLUMN(digikey_part_data)+1)),0))</formula>
    </cfRule>
  </conditionalFormatting>
  <conditionalFormatting sqref="G28">
    <cfRule type="expression" dxfId="0" priority="64">
      <formula>IF(SUM(INDIRECT(ADDRESS(ROW(),COLUMN(digikey_part_data)+0)))=0,1,0)</formula>
    </cfRule>
    <cfRule type="cellIs" dxfId="1" priority="65" operator="greaterThan">
      <formula>SUM(INDIRECT(ADDRESS(ROW(),COLUMN(digikey_part_data)+0)))</formula>
    </cfRule>
    <cfRule type="cellIs" dxfId="2" priority="66" operator="greaterThan">
      <formula>SUM(IF(ISNUMBER(INDIRECT(ADDRESS(ROW(),COLUMN(digikey_part_data)+2))),INDIRECT(ADDRESS(ROW(),COLUMN(digikey_part_data)+1)),0))</formula>
    </cfRule>
  </conditionalFormatting>
  <conditionalFormatting sqref="G29">
    <cfRule type="expression" dxfId="0" priority="67">
      <formula>IF(SUM(INDIRECT(ADDRESS(ROW(),COLUMN(digikey_part_data)+0)))=0,1,0)</formula>
    </cfRule>
    <cfRule type="cellIs" dxfId="1" priority="68" operator="greaterThan">
      <formula>SUM(INDIRECT(ADDRESS(ROW(),COLUMN(digikey_part_data)+0)))</formula>
    </cfRule>
    <cfRule type="cellIs" dxfId="2" priority="69" operator="greaterThan">
      <formula>SUM(IF(ISNUMBER(INDIRECT(ADDRESS(ROW(),COLUMN(digikey_part_data)+2))),INDIRECT(ADDRESS(ROW(),COLUMN(digikey_part_data)+1)),0))</formula>
    </cfRule>
  </conditionalFormatting>
  <conditionalFormatting sqref="G30">
    <cfRule type="expression" dxfId="0" priority="70">
      <formula>IF(SUM(INDIRECT(ADDRESS(ROW(),COLUMN(digikey_part_data)+0)))=0,1,0)</formula>
    </cfRule>
    <cfRule type="cellIs" dxfId="1" priority="71" operator="greaterThan">
      <formula>SUM(INDIRECT(ADDRESS(ROW(),COLUMN(digikey_part_data)+0)))</formula>
    </cfRule>
    <cfRule type="cellIs" dxfId="2" priority="72" operator="greaterThan">
      <formula>SUM(IF(ISNUMBER(INDIRECT(ADDRESS(ROW(),COLUMN(digikey_part_data)+2))),INDIRECT(ADDRESS(ROW(),COLUMN(digikey_part_data)+1)),0))</formula>
    </cfRule>
  </conditionalFormatting>
  <conditionalFormatting sqref="G31">
    <cfRule type="expression" dxfId="0" priority="73">
      <formula>IF(SUM(INDIRECT(ADDRESS(ROW(),COLUMN(digikey_part_data)+0)))=0,1,0)</formula>
    </cfRule>
    <cfRule type="cellIs" dxfId="1" priority="74" operator="greaterThan">
      <formula>SUM(INDIRECT(ADDRESS(ROW(),COLUMN(digikey_part_data)+0)))</formula>
    </cfRule>
    <cfRule type="cellIs" dxfId="2" priority="75" operator="greaterThan">
      <formula>SUM(IF(ISNUMBER(INDIRECT(ADDRESS(ROW(),COLUMN(digikey_part_data)+2))),INDIRECT(ADDRESS(ROW(),COLUMN(digikey_part_data)+1)),0))</formula>
    </cfRule>
  </conditionalFormatting>
  <conditionalFormatting sqref="G32">
    <cfRule type="expression" dxfId="0" priority="76">
      <formula>IF(SUM(INDIRECT(ADDRESS(ROW(),COLUMN(digikey_part_data)+0)))=0,1,0)</formula>
    </cfRule>
    <cfRule type="cellIs" dxfId="1" priority="77" operator="greaterThan">
      <formula>SUM(INDIRECT(ADDRESS(ROW(),COLUMN(digikey_part_data)+0)))</formula>
    </cfRule>
    <cfRule type="cellIs" dxfId="2" priority="78" operator="greaterThan">
      <formula>SUM(IF(ISNUMBER(INDIRECT(ADDRESS(ROW(),COLUMN(digikey_part_data)+2))),INDIRECT(ADDRESS(ROW(),COLUMN(digikey_part_data)+1)),0))</formula>
    </cfRule>
  </conditionalFormatting>
  <conditionalFormatting sqref="G33">
    <cfRule type="expression" dxfId="0" priority="79">
      <formula>IF(SUM(INDIRECT(ADDRESS(ROW(),COLUMN(digikey_part_data)+0)))=0,1,0)</formula>
    </cfRule>
    <cfRule type="cellIs" dxfId="1" priority="80" operator="greaterThan">
      <formula>SUM(INDIRECT(ADDRESS(ROW(),COLUMN(digikey_part_data)+0)))</formula>
    </cfRule>
    <cfRule type="cellIs" dxfId="2" priority="81" operator="greaterThan">
      <formula>SUM(IF(ISNUMBER(INDIRECT(ADDRESS(ROW(),COLUMN(digikey_part_data)+2))),INDIRECT(ADDRESS(ROW(),COLUMN(digikey_part_data)+1)),0))</formula>
    </cfRule>
  </conditionalFormatting>
  <conditionalFormatting sqref="G34">
    <cfRule type="expression" dxfId="0" priority="82">
      <formula>IF(SUM(INDIRECT(ADDRESS(ROW(),COLUMN(digikey_part_data)+0)))=0,1,0)</formula>
    </cfRule>
    <cfRule type="cellIs" dxfId="1" priority="83" operator="greaterThan">
      <formula>SUM(INDIRECT(ADDRESS(ROW(),COLUMN(digikey_part_data)+0)))</formula>
    </cfRule>
    <cfRule type="cellIs" dxfId="2" priority="84" operator="greaterThan">
      <formula>SUM(IF(ISNUMBER(INDIRECT(ADDRESS(ROW(),COLUMN(digikey_part_data)+2))),INDIRECT(ADDRESS(ROW(),COLUMN(digikey_part_data)+1)),0))</formula>
    </cfRule>
  </conditionalFormatting>
  <conditionalFormatting sqref="G35">
    <cfRule type="expression" dxfId="0" priority="85">
      <formula>IF(SUM(INDIRECT(ADDRESS(ROW(),COLUMN(digikey_part_data)+0)))=0,1,0)</formula>
    </cfRule>
    <cfRule type="cellIs" dxfId="1" priority="86" operator="greaterThan">
      <formula>SUM(INDIRECT(ADDRESS(ROW(),COLUMN(digikey_part_data)+0)))</formula>
    </cfRule>
    <cfRule type="cellIs" dxfId="2" priority="87" operator="greaterThan">
      <formula>SUM(IF(ISNUMBER(INDIRECT(ADDRESS(ROW(),COLUMN(digikey_part_data)+2))),INDIRECT(ADDRESS(ROW(),COLUMN(digikey_part_data)+1)),0))</formula>
    </cfRule>
  </conditionalFormatting>
  <conditionalFormatting sqref="G36">
    <cfRule type="expression" dxfId="0" priority="88">
      <formula>IF(SUM(INDIRECT(ADDRESS(ROW(),COLUMN(digikey_part_data)+0)))=0,1,0)</formula>
    </cfRule>
    <cfRule type="cellIs" dxfId="1" priority="89" operator="greaterThan">
      <formula>SUM(INDIRECT(ADDRESS(ROW(),COLUMN(digikey_part_data)+0)))</formula>
    </cfRule>
    <cfRule type="cellIs" dxfId="2" priority="90" operator="greaterThan">
      <formula>SUM(IF(ISNUMBER(INDIRECT(ADDRESS(ROW(),COLUMN(digikey_part_data)+2))),INDIRECT(ADDRESS(ROW(),COLUMN(digikey_part_data)+1)),0))</formula>
    </cfRule>
  </conditionalFormatting>
  <conditionalFormatting sqref="G37">
    <cfRule type="expression" dxfId="0" priority="91">
      <formula>IF(SUM(INDIRECT(ADDRESS(ROW(),COLUMN(digikey_part_data)+0)))=0,1,0)</formula>
    </cfRule>
    <cfRule type="cellIs" dxfId="1" priority="92" operator="greaterThan">
      <formula>SUM(INDIRECT(ADDRESS(ROW(),COLUMN(digikey_part_data)+0)))</formula>
    </cfRule>
    <cfRule type="cellIs" dxfId="2" priority="93" operator="greaterThan">
      <formula>SUM(IF(ISNUMBER(INDIRECT(ADDRESS(ROW(),COLUMN(digikey_part_data)+2))),INDIRECT(ADDRESS(ROW(),COLUMN(digikey_part_data)+1)),0))</formula>
    </cfRule>
  </conditionalFormatting>
  <conditionalFormatting sqref="G38">
    <cfRule type="expression" dxfId="0" priority="94">
      <formula>IF(SUM(INDIRECT(ADDRESS(ROW(),COLUMN(digikey_part_data)+0)))=0,1,0)</formula>
    </cfRule>
    <cfRule type="cellIs" dxfId="1" priority="95" operator="greaterThan">
      <formula>SUM(INDIRECT(ADDRESS(ROW(),COLUMN(digikey_part_data)+0)))</formula>
    </cfRule>
    <cfRule type="cellIs" dxfId="2" priority="96" operator="greaterThan">
      <formula>SUM(IF(ISNUMBER(INDIRECT(ADDRESS(ROW(),COLUMN(digikey_part_data)+2))),INDIRECT(ADDRESS(ROW(),COLUMN(digikey_part_data)+1)),0))</formula>
    </cfRule>
  </conditionalFormatting>
  <conditionalFormatting sqref="G39">
    <cfRule type="expression" dxfId="0" priority="97">
      <formula>IF(SUM(INDIRECT(ADDRESS(ROW(),COLUMN(digikey_part_data)+0)))=0,1,0)</formula>
    </cfRule>
    <cfRule type="cellIs" dxfId="1" priority="98" operator="greaterThan">
      <formula>SUM(INDIRECT(ADDRESS(ROW(),COLUMN(digikey_part_data)+0)))</formula>
    </cfRule>
    <cfRule type="cellIs" dxfId="2" priority="99" operator="greaterThan">
      <formula>SUM(IF(ISNUMBER(INDIRECT(ADDRESS(ROW(),COLUMN(digikey_part_data)+2))),INDIRECT(ADDRESS(ROW(),COLUMN(digikey_part_data)+1)),0))</formula>
    </cfRule>
  </conditionalFormatting>
  <conditionalFormatting sqref="G40">
    <cfRule type="expression" dxfId="0" priority="100">
      <formula>IF(SUM(INDIRECT(ADDRESS(ROW(),COLUMN(digikey_part_data)+0)))=0,1,0)</formula>
    </cfRule>
    <cfRule type="cellIs" dxfId="1" priority="101" operator="greaterThan">
      <formula>SUM(INDIRECT(ADDRESS(ROW(),COLUMN(digikey_part_data)+0)))</formula>
    </cfRule>
    <cfRule type="cellIs" dxfId="2" priority="102" operator="greaterThan">
      <formula>SUM(IF(ISNUMBER(INDIRECT(ADDRESS(ROW(),COLUMN(digikey_part_data)+2))),INDIRECT(ADDRESS(ROW(),COLUMN(digikey_part_data)+1)),0))</formula>
    </cfRule>
  </conditionalFormatting>
  <conditionalFormatting sqref="G41">
    <cfRule type="expression" dxfId="0" priority="103">
      <formula>IF(SUM(INDIRECT(ADDRESS(ROW(),COLUMN(digikey_part_data)+0)))=0,1,0)</formula>
    </cfRule>
    <cfRule type="cellIs" dxfId="1" priority="104" operator="greaterThan">
      <formula>SUM(INDIRECT(ADDRESS(ROW(),COLUMN(digikey_part_data)+0)))</formula>
    </cfRule>
    <cfRule type="cellIs" dxfId="2" priority="105" operator="greaterThan">
      <formula>SUM(IF(ISNUMBER(INDIRECT(ADDRESS(ROW(),COLUMN(digikey_part_data)+2))),INDIRECT(ADDRESS(ROW(),COLUMN(digikey_part_data)+1)),0))</formula>
    </cfRule>
  </conditionalFormatting>
  <conditionalFormatting sqref="G42">
    <cfRule type="expression" dxfId="0" priority="106">
      <formula>IF(SUM(INDIRECT(ADDRESS(ROW(),COLUMN(digikey_part_data)+0)))=0,1,0)</formula>
    </cfRule>
    <cfRule type="cellIs" dxfId="1" priority="107" operator="greaterThan">
      <formula>SUM(INDIRECT(ADDRESS(ROW(),COLUMN(digikey_part_data)+0)))</formula>
    </cfRule>
    <cfRule type="cellIs" dxfId="2" priority="108" operator="greaterThan">
      <formula>SUM(IF(ISNUMBER(INDIRECT(ADDRESS(ROW(),COLUMN(digikey_part_data)+2))),INDIRECT(ADDRESS(ROW(),COLUMN(digikey_part_data)+1)),0))</formula>
    </cfRule>
  </conditionalFormatting>
  <conditionalFormatting sqref="G43">
    <cfRule type="expression" dxfId="0" priority="109">
      <formula>IF(SUM(INDIRECT(ADDRESS(ROW(),COLUMN(digikey_part_data)+0)))=0,1,0)</formula>
    </cfRule>
    <cfRule type="cellIs" dxfId="1" priority="110" operator="greaterThan">
      <formula>SUM(INDIRECT(ADDRESS(ROW(),COLUMN(digikey_part_data)+0)))</formula>
    </cfRule>
    <cfRule type="cellIs" dxfId="2" priority="111" operator="greaterThan">
      <formula>SUM(IF(ISNUMBER(INDIRECT(ADDRESS(ROW(),COLUMN(digikey_part_data)+2))),INDIRECT(ADDRESS(ROW(),COLUMN(digikey_part_data)+1)),0))</formula>
    </cfRule>
  </conditionalFormatting>
  <conditionalFormatting sqref="G44">
    <cfRule type="expression" dxfId="0" priority="112">
      <formula>IF(SUM(INDIRECT(ADDRESS(ROW(),COLUMN(digikey_part_data)+0)))=0,1,0)</formula>
    </cfRule>
    <cfRule type="cellIs" dxfId="1" priority="113" operator="greaterThan">
      <formula>SUM(INDIRECT(ADDRESS(ROW(),COLUMN(digikey_part_data)+0)))</formula>
    </cfRule>
    <cfRule type="cellIs" dxfId="2" priority="114" operator="greaterThan">
      <formula>SUM(IF(ISNUMBER(INDIRECT(ADDRESS(ROW(),COLUMN(digikey_part_data)+2))),INDIRECT(ADDRESS(ROW(),COLUMN(digikey_part_data)+1)),0))</formula>
    </cfRule>
  </conditionalFormatting>
  <conditionalFormatting sqref="G45">
    <cfRule type="expression" dxfId="0" priority="115">
      <formula>IF(SUM(INDIRECT(ADDRESS(ROW(),COLUMN(digikey_part_data)+0)))=0,1,0)</formula>
    </cfRule>
    <cfRule type="cellIs" dxfId="1" priority="116" operator="greaterThan">
      <formula>SUM(INDIRECT(ADDRESS(ROW(),COLUMN(digikey_part_data)+0)))</formula>
    </cfRule>
    <cfRule type="cellIs" dxfId="2" priority="117" operator="greaterThan">
      <formula>SUM(IF(ISNUMBER(INDIRECT(ADDRESS(ROW(),COLUMN(digikey_part_data)+2))),INDIRECT(ADDRESS(ROW(),COLUMN(digikey_part_data)+1)),0))</formula>
    </cfRule>
  </conditionalFormatting>
  <conditionalFormatting sqref="G46">
    <cfRule type="expression" dxfId="0" priority="118">
      <formula>IF(SUM(INDIRECT(ADDRESS(ROW(),COLUMN(digikey_part_data)+0)))=0,1,0)</formula>
    </cfRule>
    <cfRule type="cellIs" dxfId="1" priority="119" operator="greaterThan">
      <formula>SUM(INDIRECT(ADDRESS(ROW(),COLUMN(digikey_part_data)+0)))</formula>
    </cfRule>
    <cfRule type="cellIs" dxfId="2" priority="120" operator="greaterThan">
      <formula>SUM(IF(ISNUMBER(INDIRECT(ADDRESS(ROW(),COLUMN(digikey_part_data)+2))),INDIRECT(ADDRESS(ROW(),COLUMN(digikey_part_data)+1)),0))</formula>
    </cfRule>
  </conditionalFormatting>
  <conditionalFormatting sqref="G47">
    <cfRule type="expression" dxfId="0" priority="121">
      <formula>IF(SUM(INDIRECT(ADDRESS(ROW(),COLUMN(digikey_part_data)+0)))=0,1,0)</formula>
    </cfRule>
    <cfRule type="cellIs" dxfId="1" priority="122" operator="greaterThan">
      <formula>SUM(INDIRECT(ADDRESS(ROW(),COLUMN(digikey_part_data)+0)))</formula>
    </cfRule>
    <cfRule type="cellIs" dxfId="2" priority="123" operator="greaterThan">
      <formula>SUM(IF(ISNUMBER(INDIRECT(ADDRESS(ROW(),COLUMN(digikey_part_data)+2))),INDIRECT(ADDRESS(ROW(),COLUMN(digikey_part_data)+1)),0))</formula>
    </cfRule>
  </conditionalFormatting>
  <conditionalFormatting sqref="G48">
    <cfRule type="expression" dxfId="0" priority="124">
      <formula>IF(SUM(INDIRECT(ADDRESS(ROW(),COLUMN(digikey_part_data)+0)))=0,1,0)</formula>
    </cfRule>
    <cfRule type="cellIs" dxfId="1" priority="125" operator="greaterThan">
      <formula>SUM(INDIRECT(ADDRESS(ROW(),COLUMN(digikey_part_data)+0)))</formula>
    </cfRule>
    <cfRule type="cellIs" dxfId="2" priority="126" operator="greaterThan">
      <formula>SUM(IF(ISNUMBER(INDIRECT(ADDRESS(ROW(),COLUMN(digikey_part_data)+2))),INDIRECT(ADDRESS(ROW(),COLUMN(digikey_part_data)+1)),0))</formula>
    </cfRule>
  </conditionalFormatting>
  <conditionalFormatting sqref="G49">
    <cfRule type="expression" dxfId="0" priority="127">
      <formula>IF(SUM(INDIRECT(ADDRESS(ROW(),COLUMN(digikey_part_data)+0)))=0,1,0)</formula>
    </cfRule>
    <cfRule type="cellIs" dxfId="1" priority="128" operator="greaterThan">
      <formula>SUM(INDIRECT(ADDRESS(ROW(),COLUMN(digikey_part_data)+0)))</formula>
    </cfRule>
    <cfRule type="cellIs" dxfId="2" priority="129" operator="greaterThan">
      <formula>SUM(IF(ISNUMBER(INDIRECT(ADDRESS(ROW(),COLUMN(digikey_part_data)+2))),INDIRECT(ADDRESS(ROW(),COLUMN(digikey_part_data)+1)),0))</formula>
    </cfRule>
  </conditionalFormatting>
  <conditionalFormatting sqref="G50">
    <cfRule type="expression" dxfId="0" priority="130">
      <formula>IF(SUM(INDIRECT(ADDRESS(ROW(),COLUMN(digikey_part_data)+0)))=0,1,0)</formula>
    </cfRule>
    <cfRule type="cellIs" dxfId="1" priority="131" operator="greaterThan">
      <formula>SUM(INDIRECT(ADDRESS(ROW(),COLUMN(digikey_part_data)+0)))</formula>
    </cfRule>
    <cfRule type="cellIs" dxfId="2" priority="132" operator="greaterThan">
      <formula>SUM(IF(ISNUMBER(INDIRECT(ADDRESS(ROW(),COLUMN(digikey_part_data)+2))),INDIRECT(ADDRESS(ROW(),COLUMN(digikey_part_data)+1)),0))</formula>
    </cfRule>
  </conditionalFormatting>
  <conditionalFormatting sqref="G51">
    <cfRule type="expression" dxfId="0" priority="133">
      <formula>IF(SUM(INDIRECT(ADDRESS(ROW(),COLUMN(digikey_part_data)+0)))=0,1,0)</formula>
    </cfRule>
    <cfRule type="cellIs" dxfId="1" priority="134" operator="greaterThan">
      <formula>SUM(INDIRECT(ADDRESS(ROW(),COLUMN(digikey_part_data)+0)))</formula>
    </cfRule>
    <cfRule type="cellIs" dxfId="2" priority="135" operator="greaterThan">
      <formula>SUM(IF(ISNUMBER(INDIRECT(ADDRESS(ROW(),COLUMN(digikey_part_data)+2))),INDIRECT(ADDRESS(ROW(),COLUMN(digikey_part_data)+1)),0))</formula>
    </cfRule>
  </conditionalFormatting>
  <conditionalFormatting sqref="G52">
    <cfRule type="expression" dxfId="0" priority="136">
      <formula>IF(SUM(INDIRECT(ADDRESS(ROW(),COLUMN(digikey_part_data)+0)))=0,1,0)</formula>
    </cfRule>
    <cfRule type="cellIs" dxfId="1" priority="137" operator="greaterThan">
      <formula>SUM(INDIRECT(ADDRESS(ROW(),COLUMN(digikey_part_data)+0)))</formula>
    </cfRule>
    <cfRule type="cellIs" dxfId="2" priority="138" operator="greaterThan">
      <formula>SUM(IF(ISNUMBER(INDIRECT(ADDRESS(ROW(),COLUMN(digikey_part_data)+2))),INDIRECT(ADDRESS(ROW(),COLUMN(digikey_part_data)+1)),0))</formula>
    </cfRule>
  </conditionalFormatting>
  <conditionalFormatting sqref="G53">
    <cfRule type="expression" dxfId="0" priority="139">
      <formula>IF(SUM(INDIRECT(ADDRESS(ROW(),COLUMN(digikey_part_data)+0)))=0,1,0)</formula>
    </cfRule>
    <cfRule type="cellIs" dxfId="1" priority="140" operator="greaterThan">
      <formula>SUM(INDIRECT(ADDRESS(ROW(),COLUMN(digikey_part_data)+0)))</formula>
    </cfRule>
    <cfRule type="cellIs" dxfId="2" priority="141" operator="greaterThan">
      <formula>SUM(IF(ISNUMBER(INDIRECT(ADDRESS(ROW(),COLUMN(digikey_part_data)+2))),INDIRECT(ADDRESS(ROW(),COLUMN(digikey_part_data)+1)),0))</formula>
    </cfRule>
  </conditionalFormatting>
  <conditionalFormatting sqref="G54">
    <cfRule type="expression" dxfId="0" priority="142">
      <formula>IF(SUM(INDIRECT(ADDRESS(ROW(),COLUMN(digikey_part_data)+0)))=0,1,0)</formula>
    </cfRule>
    <cfRule type="cellIs" dxfId="1" priority="143" operator="greaterThan">
      <formula>SUM(INDIRECT(ADDRESS(ROW(),COLUMN(digikey_part_data)+0)))</formula>
    </cfRule>
    <cfRule type="cellIs" dxfId="2" priority="144" operator="greaterThan">
      <formula>SUM(IF(ISNUMBER(INDIRECT(ADDRESS(ROW(),COLUMN(digikey_part_data)+2))),INDIRECT(ADDRESS(ROW(),COLUMN(digikey_part_data)+1)),0))</formula>
    </cfRule>
  </conditionalFormatting>
  <conditionalFormatting sqref="G55">
    <cfRule type="expression" dxfId="0" priority="145">
      <formula>IF(SUM(INDIRECT(ADDRESS(ROW(),COLUMN(digikey_part_data)+0)))=0,1,0)</formula>
    </cfRule>
    <cfRule type="cellIs" dxfId="1" priority="146" operator="greaterThan">
      <formula>SUM(INDIRECT(ADDRESS(ROW(),COLUMN(digikey_part_data)+0)))</formula>
    </cfRule>
    <cfRule type="cellIs" dxfId="2" priority="147" operator="greaterThan">
      <formula>SUM(IF(ISNUMBER(INDIRECT(ADDRESS(ROW(),COLUMN(digikey_part_data)+2))),INDIRECT(ADDRESS(ROW(),COLUMN(digikey_part_data)+1)),0))</formula>
    </cfRule>
  </conditionalFormatting>
  <conditionalFormatting sqref="G56">
    <cfRule type="expression" dxfId="0" priority="148">
      <formula>IF(SUM(INDIRECT(ADDRESS(ROW(),COLUMN(digikey_part_data)+0)))=0,1,0)</formula>
    </cfRule>
    <cfRule type="cellIs" dxfId="1" priority="149" operator="greaterThan">
      <formula>SUM(INDIRECT(ADDRESS(ROW(),COLUMN(digikey_part_data)+0)))</formula>
    </cfRule>
    <cfRule type="cellIs" dxfId="2" priority="150" operator="greaterThan">
      <formula>SUM(IF(ISNUMBER(INDIRECT(ADDRESS(ROW(),COLUMN(digikey_part_data)+2))),INDIRECT(ADDRESS(ROW(),COLUMN(digikey_part_data)+1)),0))</formula>
    </cfRule>
  </conditionalFormatting>
  <conditionalFormatting sqref="G57">
    <cfRule type="expression" dxfId="0" priority="151">
      <formula>IF(SUM(INDIRECT(ADDRESS(ROW(),COLUMN(digikey_part_data)+0)))=0,1,0)</formula>
    </cfRule>
    <cfRule type="cellIs" dxfId="1" priority="152" operator="greaterThan">
      <formula>SUM(INDIRECT(ADDRESS(ROW(),COLUMN(digikey_part_data)+0)))</formula>
    </cfRule>
    <cfRule type="cellIs" dxfId="2" priority="153" operator="greaterThan">
      <formula>SUM(IF(ISNUMBER(INDIRECT(ADDRESS(ROW(),COLUMN(digikey_part_data)+2))),INDIRECT(ADDRESS(ROW(),COLUMN(digikey_part_data)+1)),0))</formula>
    </cfRule>
  </conditionalFormatting>
  <conditionalFormatting sqref="G58">
    <cfRule type="expression" dxfId="0" priority="154">
      <formula>IF(SUM(INDIRECT(ADDRESS(ROW(),COLUMN(digikey_part_data)+0)))=0,1,0)</formula>
    </cfRule>
    <cfRule type="cellIs" dxfId="1" priority="155" operator="greaterThan">
      <formula>SUM(INDIRECT(ADDRESS(ROW(),COLUMN(digikey_part_data)+0)))</formula>
    </cfRule>
    <cfRule type="cellIs" dxfId="2" priority="156" operator="greaterThan">
      <formula>SUM(IF(ISNUMBER(INDIRECT(ADDRESS(ROW(),COLUMN(digikey_part_data)+2))),INDIRECT(ADDRESS(ROW(),COLUMN(digikey_part_data)+1)),0))</formula>
    </cfRule>
  </conditionalFormatting>
  <conditionalFormatting sqref="G59">
    <cfRule type="expression" dxfId="0" priority="157">
      <formula>IF(SUM(INDIRECT(ADDRESS(ROW(),COLUMN(digikey_part_data)+0)))=0,1,0)</formula>
    </cfRule>
    <cfRule type="cellIs" dxfId="1" priority="158" operator="greaterThan">
      <formula>SUM(INDIRECT(ADDRESS(ROW(),COLUMN(digikey_part_data)+0)))</formula>
    </cfRule>
    <cfRule type="cellIs" dxfId="2" priority="159" operator="greaterThan">
      <formula>SUM(IF(ISNUMBER(INDIRECT(ADDRESS(ROW(),COLUMN(digikey_part_data)+2))),INDIRECT(ADDRESS(ROW(),COLUMN(digikey_part_data)+1)),0))</formula>
    </cfRule>
  </conditionalFormatting>
  <conditionalFormatting sqref="G60">
    <cfRule type="expression" dxfId="0" priority="160">
      <formula>IF(SUM(INDIRECT(ADDRESS(ROW(),COLUMN(digikey_part_data)+0)))=0,1,0)</formula>
    </cfRule>
    <cfRule type="cellIs" dxfId="1" priority="161" operator="greaterThan">
      <formula>SUM(INDIRECT(ADDRESS(ROW(),COLUMN(digikey_part_data)+0)))</formula>
    </cfRule>
    <cfRule type="cellIs" dxfId="2" priority="162" operator="greaterThan">
      <formula>SUM(IF(ISNUMBER(INDIRECT(ADDRESS(ROW(),COLUMN(digikey_part_data)+2))),INDIRECT(ADDRESS(ROW(),COLUMN(digikey_part_data)+1)),0))</formula>
    </cfRule>
  </conditionalFormatting>
  <conditionalFormatting sqref="G61">
    <cfRule type="expression" dxfId="0" priority="163">
      <formula>IF(SUM(INDIRECT(ADDRESS(ROW(),COLUMN(digikey_part_data)+0)))=0,1,0)</formula>
    </cfRule>
    <cfRule type="cellIs" dxfId="1" priority="164" operator="greaterThan">
      <formula>SUM(INDIRECT(ADDRESS(ROW(),COLUMN(digikey_part_data)+0)))</formula>
    </cfRule>
    <cfRule type="cellIs" dxfId="2" priority="165" operator="greaterThan">
      <formula>SUM(IF(ISNUMBER(INDIRECT(ADDRESS(ROW(),COLUMN(digikey_part_data)+2))),INDIRECT(ADDRESS(ROW(),COLUMN(digikey_part_data)+1)),0))</formula>
    </cfRule>
  </conditionalFormatting>
  <conditionalFormatting sqref="G62">
    <cfRule type="expression" dxfId="0" priority="166">
      <formula>IF(SUM(INDIRECT(ADDRESS(ROW(),COLUMN(digikey_part_data)+0)))=0,1,0)</formula>
    </cfRule>
    <cfRule type="cellIs" dxfId="1" priority="167" operator="greaterThan">
      <formula>SUM(INDIRECT(ADDRESS(ROW(),COLUMN(digikey_part_data)+0)))</formula>
    </cfRule>
    <cfRule type="cellIs" dxfId="2" priority="168" operator="greaterThan">
      <formula>SUM(IF(ISNUMBER(INDIRECT(ADDRESS(ROW(),COLUMN(digikey_part_data)+2))),INDIRECT(ADDRESS(ROW(),COLUMN(digikey_part_data)+1)),0))</formula>
    </cfRule>
  </conditionalFormatting>
  <conditionalFormatting sqref="G63">
    <cfRule type="expression" dxfId="0" priority="169">
      <formula>IF(SUM(INDIRECT(ADDRESS(ROW(),COLUMN(digikey_part_data)+0)))=0,1,0)</formula>
    </cfRule>
    <cfRule type="cellIs" dxfId="1" priority="170" operator="greaterThan">
      <formula>SUM(INDIRECT(ADDRESS(ROW(),COLUMN(digikey_part_data)+0)))</formula>
    </cfRule>
    <cfRule type="cellIs" dxfId="2" priority="171" operator="greaterThan">
      <formula>SUM(IF(ISNUMBER(INDIRECT(ADDRESS(ROW(),COLUMN(digikey_part_data)+2))),INDIRECT(ADDRESS(ROW(),COLUMN(digikey_part_data)+1)),0))</formula>
    </cfRule>
  </conditionalFormatting>
  <conditionalFormatting sqref="G64">
    <cfRule type="expression" dxfId="0" priority="172">
      <formula>IF(SUM(INDIRECT(ADDRESS(ROW(),COLUMN(digikey_part_data)+0)))=0,1,0)</formula>
    </cfRule>
    <cfRule type="cellIs" dxfId="1" priority="173" operator="greaterThan">
      <formula>SUM(INDIRECT(ADDRESS(ROW(),COLUMN(digikey_part_data)+0)))</formula>
    </cfRule>
    <cfRule type="cellIs" dxfId="2" priority="174" operator="greaterThan">
      <formula>SUM(IF(ISNUMBER(INDIRECT(ADDRESS(ROW(),COLUMN(digikey_part_data)+2))),INDIRECT(ADDRESS(ROW(),COLUMN(digikey_part_data)+1)),0))</formula>
    </cfRule>
  </conditionalFormatting>
  <conditionalFormatting sqref="G65">
    <cfRule type="expression" dxfId="0" priority="175">
      <formula>IF(SUM(INDIRECT(ADDRESS(ROW(),COLUMN(digikey_part_data)+0)))=0,1,0)</formula>
    </cfRule>
    <cfRule type="cellIs" dxfId="1" priority="176" operator="greaterThan">
      <formula>SUM(INDIRECT(ADDRESS(ROW(),COLUMN(digikey_part_data)+0)))</formula>
    </cfRule>
    <cfRule type="cellIs" dxfId="2" priority="177" operator="greaterThan">
      <formula>SUM(IF(ISNUMBER(INDIRECT(ADDRESS(ROW(),COLUMN(digikey_part_data)+2))),INDIRECT(ADDRESS(ROW(),COLUMN(digikey_part_data)+1)),0))</formula>
    </cfRule>
  </conditionalFormatting>
  <conditionalFormatting sqref="G66">
    <cfRule type="expression" dxfId="0" priority="178">
      <formula>IF(SUM(INDIRECT(ADDRESS(ROW(),COLUMN(digikey_part_data)+0)))=0,1,0)</formula>
    </cfRule>
    <cfRule type="cellIs" dxfId="1" priority="179" operator="greaterThan">
      <formula>SUM(INDIRECT(ADDRESS(ROW(),COLUMN(digikey_part_data)+0)))</formula>
    </cfRule>
    <cfRule type="cellIs" dxfId="2" priority="180" operator="greaterThan">
      <formula>SUM(IF(ISNUMBER(INDIRECT(ADDRESS(ROW(),COLUMN(digikey_part_data)+2))),INDIRECT(ADDRESS(ROW(),COLUMN(digikey_part_data)+1)),0))</formula>
    </cfRule>
  </conditionalFormatting>
  <conditionalFormatting sqref="G67">
    <cfRule type="expression" dxfId="0" priority="181">
      <formula>IF(SUM(INDIRECT(ADDRESS(ROW(),COLUMN(digikey_part_data)+0)))=0,1,0)</formula>
    </cfRule>
    <cfRule type="cellIs" dxfId="1" priority="182" operator="greaterThan">
      <formula>SUM(INDIRECT(ADDRESS(ROW(),COLUMN(digikey_part_data)+0)))</formula>
    </cfRule>
    <cfRule type="cellIs" dxfId="2" priority="183" operator="greaterThan">
      <formula>SUM(IF(ISNUMBER(INDIRECT(ADDRESS(ROW(),COLUMN(digikey_part_data)+2))),INDIRECT(ADDRESS(ROW(),COLUMN(digikey_part_data)+1)),0))</formula>
    </cfRule>
  </conditionalFormatting>
  <conditionalFormatting sqref="G68">
    <cfRule type="expression" dxfId="0" priority="184">
      <formula>IF(SUM(INDIRECT(ADDRESS(ROW(),COLUMN(digikey_part_data)+0)))=0,1,0)</formula>
    </cfRule>
    <cfRule type="cellIs" dxfId="1" priority="185" operator="greaterThan">
      <formula>SUM(INDIRECT(ADDRESS(ROW(),COLUMN(digikey_part_data)+0)))</formula>
    </cfRule>
    <cfRule type="cellIs" dxfId="2" priority="186" operator="greaterThan">
      <formula>SUM(IF(ISNUMBER(INDIRECT(ADDRESS(ROW(),COLUMN(digikey_part_data)+2))),INDIRECT(ADDRESS(ROW(),COLUMN(digikey_part_data)+1)),0))</formula>
    </cfRule>
  </conditionalFormatting>
  <conditionalFormatting sqref="G7">
    <cfRule type="expression" dxfId="0" priority="1">
      <formula>IF(SUM(INDIRECT(ADDRESS(ROW(),COLUMN(digikey_part_data)+0)))=0,1,0)</formula>
    </cfRule>
    <cfRule type="cellIs" dxfId="1" priority="2" operator="greaterThan">
      <formula>SUM(INDIRECT(ADDRESS(ROW(),COLUMN(digikey_part_data)+0)))</formula>
    </cfRule>
    <cfRule type="cellIs" dxfId="2" priority="3" operator="greaterThan">
      <formula>SUM(IF(ISNUMBER(INDIRECT(ADDRESS(ROW(),COLUMN(digikey_part_data)+2))),INDIRECT(ADDRESS(ROW(),COLUMN(digikey_part_data)+1)),0))</formula>
    </cfRule>
  </conditionalFormatting>
  <conditionalFormatting sqref="G8">
    <cfRule type="expression" dxfId="0" priority="4">
      <formula>IF(SUM(INDIRECT(ADDRESS(ROW(),COLUMN(digikey_part_data)+0)))=0,1,0)</formula>
    </cfRule>
    <cfRule type="cellIs" dxfId="1" priority="5" operator="greaterThan">
      <formula>SUM(INDIRECT(ADDRESS(ROW(),COLUMN(digikey_part_data)+0)))</formula>
    </cfRule>
    <cfRule type="cellIs" dxfId="2" priority="6" operator="greaterThan">
      <formula>SUM(IF(ISNUMBER(INDIRECT(ADDRESS(ROW(),COLUMN(digikey_part_data)+2))),INDIRECT(ADDRESS(ROW(),COLUMN(digikey_part_data)+1)),0))</formula>
    </cfRule>
  </conditionalFormatting>
  <conditionalFormatting sqref="G9">
    <cfRule type="expression" dxfId="0" priority="7">
      <formula>IF(SUM(INDIRECT(ADDRESS(ROW(),COLUMN(digikey_part_data)+0)))=0,1,0)</formula>
    </cfRule>
    <cfRule type="cellIs" dxfId="1" priority="8" operator="greaterThan">
      <formula>SUM(INDIRECT(ADDRESS(ROW(),COLUMN(digikey_part_data)+0)))</formula>
    </cfRule>
    <cfRule type="cellIs" dxfId="2" priority="9" operator="greaterThan">
      <formula>SUM(IF(ISNUMBER(INDIRECT(ADDRESS(ROW(),COLUMN(digikey_part_data)+2))),INDIRECT(ADDRESS(ROW(),COLUMN(digikey_part_data)+1)),0))</formula>
    </cfRule>
  </conditionalFormatting>
  <conditionalFormatting sqref="J10">
    <cfRule type="cellIs" dxfId="0" priority="192" operator="equal">
      <formula>0</formula>
    </cfRule>
    <cfRule type="cellIs" dxfId="1" priority="193" operator="lessThan">
      <formula>G10</formula>
    </cfRule>
  </conditionalFormatting>
  <conditionalFormatting sqref="J11">
    <cfRule type="cellIs" dxfId="0" priority="197" operator="equal">
      <formula>0</formula>
    </cfRule>
    <cfRule type="cellIs" dxfId="1" priority="198" operator="lessThan">
      <formula>G11</formula>
    </cfRule>
  </conditionalFormatting>
  <conditionalFormatting sqref="J12">
    <cfRule type="cellIs" dxfId="0" priority="202" operator="equal">
      <formula>0</formula>
    </cfRule>
    <cfRule type="cellIs" dxfId="1" priority="203" operator="lessThan">
      <formula>G12</formula>
    </cfRule>
  </conditionalFormatting>
  <conditionalFormatting sqref="J18">
    <cfRule type="cellIs" dxfId="0" priority="207" operator="equal">
      <formula>0</formula>
    </cfRule>
    <cfRule type="cellIs" dxfId="1" priority="208" operator="lessThan">
      <formula>G18</formula>
    </cfRule>
  </conditionalFormatting>
  <conditionalFormatting sqref="J20">
    <cfRule type="cellIs" dxfId="0" priority="212" operator="equal">
      <formula>0</formula>
    </cfRule>
    <cfRule type="cellIs" dxfId="1" priority="213" operator="lessThan">
      <formula>G20</formula>
    </cfRule>
  </conditionalFormatting>
  <conditionalFormatting sqref="J22">
    <cfRule type="cellIs" dxfId="0" priority="217" operator="equal">
      <formula>0</formula>
    </cfRule>
    <cfRule type="cellIs" dxfId="1" priority="218" operator="lessThan">
      <formula>G22</formula>
    </cfRule>
  </conditionalFormatting>
  <conditionalFormatting sqref="J26">
    <cfRule type="cellIs" dxfId="0" priority="222" operator="equal">
      <formula>0</formula>
    </cfRule>
    <cfRule type="cellIs" dxfId="1" priority="223" operator="lessThan">
      <formula>G26</formula>
    </cfRule>
  </conditionalFormatting>
  <conditionalFormatting sqref="J29">
    <cfRule type="cellIs" dxfId="0" priority="227" operator="equal">
      <formula>0</formula>
    </cfRule>
    <cfRule type="cellIs" dxfId="1" priority="228" operator="lessThan">
      <formula>G29</formula>
    </cfRule>
  </conditionalFormatting>
  <conditionalFormatting sqref="J30">
    <cfRule type="cellIs" dxfId="0" priority="232" operator="equal">
      <formula>0</formula>
    </cfRule>
    <cfRule type="cellIs" dxfId="1" priority="233" operator="lessThan">
      <formula>G30</formula>
    </cfRule>
  </conditionalFormatting>
  <conditionalFormatting sqref="J32">
    <cfRule type="cellIs" dxfId="0" priority="237" operator="equal">
      <formula>0</formula>
    </cfRule>
    <cfRule type="cellIs" dxfId="1" priority="238" operator="lessThan">
      <formula>G32</formula>
    </cfRule>
  </conditionalFormatting>
  <conditionalFormatting sqref="J35">
    <cfRule type="cellIs" dxfId="0" priority="242" operator="equal">
      <formula>0</formula>
    </cfRule>
    <cfRule type="cellIs" dxfId="1" priority="243" operator="lessThan">
      <formula>G35</formula>
    </cfRule>
  </conditionalFormatting>
  <conditionalFormatting sqref="J36">
    <cfRule type="cellIs" dxfId="0" priority="247" operator="equal">
      <formula>0</formula>
    </cfRule>
    <cfRule type="cellIs" dxfId="1" priority="248" operator="lessThan">
      <formula>G36</formula>
    </cfRule>
  </conditionalFormatting>
  <conditionalFormatting sqref="J37">
    <cfRule type="cellIs" dxfId="0" priority="252" operator="equal">
      <formula>0</formula>
    </cfRule>
    <cfRule type="cellIs" dxfId="1" priority="253" operator="lessThan">
      <formula>G37</formula>
    </cfRule>
  </conditionalFormatting>
  <conditionalFormatting sqref="J38">
    <cfRule type="cellIs" dxfId="0" priority="257" operator="equal">
      <formula>0</formula>
    </cfRule>
    <cfRule type="cellIs" dxfId="1" priority="258" operator="lessThan">
      <formula>G38</formula>
    </cfRule>
  </conditionalFormatting>
  <conditionalFormatting sqref="J39">
    <cfRule type="cellIs" dxfId="0" priority="262" operator="equal">
      <formula>0</formula>
    </cfRule>
    <cfRule type="cellIs" dxfId="1" priority="263" operator="lessThan">
      <formula>G39</formula>
    </cfRule>
  </conditionalFormatting>
  <conditionalFormatting sqref="J42">
    <cfRule type="cellIs" dxfId="0" priority="267" operator="equal">
      <formula>0</formula>
    </cfRule>
    <cfRule type="cellIs" dxfId="1" priority="268" operator="lessThan">
      <formula>G42</formula>
    </cfRule>
  </conditionalFormatting>
  <conditionalFormatting sqref="J43">
    <cfRule type="cellIs" dxfId="0" priority="272" operator="equal">
      <formula>0</formula>
    </cfRule>
    <cfRule type="cellIs" dxfId="1" priority="273" operator="lessThan">
      <formula>G43</formula>
    </cfRule>
  </conditionalFormatting>
  <conditionalFormatting sqref="J47">
    <cfRule type="cellIs" dxfId="0" priority="277" operator="equal">
      <formula>0</formula>
    </cfRule>
    <cfRule type="cellIs" dxfId="1" priority="278" operator="lessThan">
      <formula>G47</formula>
    </cfRule>
  </conditionalFormatting>
  <conditionalFormatting sqref="J50">
    <cfRule type="cellIs" dxfId="0" priority="282" operator="equal">
      <formula>0</formula>
    </cfRule>
    <cfRule type="cellIs" dxfId="1" priority="283" operator="lessThan">
      <formula>G50</formula>
    </cfRule>
  </conditionalFormatting>
  <conditionalFormatting sqref="J54">
    <cfRule type="cellIs" dxfId="0" priority="287" operator="equal">
      <formula>0</formula>
    </cfRule>
    <cfRule type="cellIs" dxfId="1" priority="288" operator="lessThan">
      <formula>G54</formula>
    </cfRule>
  </conditionalFormatting>
  <conditionalFormatting sqref="J62">
    <cfRule type="cellIs" dxfId="0" priority="292" operator="equal">
      <formula>0</formula>
    </cfRule>
    <cfRule type="cellIs" dxfId="1" priority="293" operator="lessThan">
      <formula>G62</formula>
    </cfRule>
  </conditionalFormatting>
  <conditionalFormatting sqref="J64">
    <cfRule type="cellIs" dxfId="0" priority="297" operator="equal">
      <formula>0</formula>
    </cfRule>
    <cfRule type="cellIs" dxfId="1" priority="298" operator="lessThan">
      <formula>G64</formula>
    </cfRule>
  </conditionalFormatting>
  <conditionalFormatting sqref="J65">
    <cfRule type="cellIs" dxfId="0" priority="302" operator="equal">
      <formula>0</formula>
    </cfRule>
    <cfRule type="cellIs" dxfId="1" priority="303" operator="lessThan">
      <formula>G65</formula>
    </cfRule>
  </conditionalFormatting>
  <conditionalFormatting sqref="J8">
    <cfRule type="cellIs" dxfId="0" priority="187" operator="equal">
      <formula>0</formula>
    </cfRule>
    <cfRule type="cellIs" dxfId="1" priority="188" operator="lessThan">
      <formula>G8</formula>
    </cfRule>
  </conditionalFormatting>
  <conditionalFormatting sqref="K10">
    <cfRule type="cellIs" dxfId="0" priority="194" operator="greaterThan">
      <formula>J10</formula>
    </cfRule>
  </conditionalFormatting>
  <conditionalFormatting sqref="K11">
    <cfRule type="cellIs" dxfId="0" priority="199" operator="greaterThan">
      <formula>J11</formula>
    </cfRule>
  </conditionalFormatting>
  <conditionalFormatting sqref="K12">
    <cfRule type="cellIs" dxfId="0" priority="204" operator="greaterThan">
      <formula>J12</formula>
    </cfRule>
  </conditionalFormatting>
  <conditionalFormatting sqref="K18">
    <cfRule type="cellIs" dxfId="0" priority="209" operator="greaterThan">
      <formula>J18</formula>
    </cfRule>
  </conditionalFormatting>
  <conditionalFormatting sqref="K20">
    <cfRule type="cellIs" dxfId="0" priority="214" operator="greaterThan">
      <formula>J20</formula>
    </cfRule>
  </conditionalFormatting>
  <conditionalFormatting sqref="K22">
    <cfRule type="cellIs" dxfId="0" priority="219" operator="greaterThan">
      <formula>J22</formula>
    </cfRule>
  </conditionalFormatting>
  <conditionalFormatting sqref="K26">
    <cfRule type="cellIs" dxfId="0" priority="224" operator="greaterThan">
      <formula>J26</formula>
    </cfRule>
  </conditionalFormatting>
  <conditionalFormatting sqref="K29">
    <cfRule type="cellIs" dxfId="0" priority="229" operator="greaterThan">
      <formula>J29</formula>
    </cfRule>
  </conditionalFormatting>
  <conditionalFormatting sqref="K30">
    <cfRule type="cellIs" dxfId="0" priority="234" operator="greaterThan">
      <formula>J30</formula>
    </cfRule>
  </conditionalFormatting>
  <conditionalFormatting sqref="K32">
    <cfRule type="cellIs" dxfId="0" priority="239" operator="greaterThan">
      <formula>J32</formula>
    </cfRule>
  </conditionalFormatting>
  <conditionalFormatting sqref="K35">
    <cfRule type="cellIs" dxfId="0" priority="244" operator="greaterThan">
      <formula>J35</formula>
    </cfRule>
  </conditionalFormatting>
  <conditionalFormatting sqref="K36">
    <cfRule type="cellIs" dxfId="0" priority="249" operator="greaterThan">
      <formula>J36</formula>
    </cfRule>
  </conditionalFormatting>
  <conditionalFormatting sqref="K37">
    <cfRule type="cellIs" dxfId="0" priority="254" operator="greaterThan">
      <formula>J37</formula>
    </cfRule>
  </conditionalFormatting>
  <conditionalFormatting sqref="K38">
    <cfRule type="cellIs" dxfId="0" priority="259" operator="greaterThan">
      <formula>J38</formula>
    </cfRule>
  </conditionalFormatting>
  <conditionalFormatting sqref="K39">
    <cfRule type="cellIs" dxfId="0" priority="264" operator="greaterThan">
      <formula>J39</formula>
    </cfRule>
  </conditionalFormatting>
  <conditionalFormatting sqref="K42">
    <cfRule type="cellIs" dxfId="0" priority="269" operator="greaterThan">
      <formula>J42</formula>
    </cfRule>
  </conditionalFormatting>
  <conditionalFormatting sqref="K43">
    <cfRule type="cellIs" dxfId="0" priority="274" operator="greaterThan">
      <formula>J43</formula>
    </cfRule>
  </conditionalFormatting>
  <conditionalFormatting sqref="K47">
    <cfRule type="cellIs" dxfId="0" priority="279" operator="greaterThan">
      <formula>J47</formula>
    </cfRule>
  </conditionalFormatting>
  <conditionalFormatting sqref="K50">
    <cfRule type="cellIs" dxfId="0" priority="284" operator="greaterThan">
      <formula>J50</formula>
    </cfRule>
  </conditionalFormatting>
  <conditionalFormatting sqref="K54">
    <cfRule type="cellIs" dxfId="0" priority="289" operator="greaterThan">
      <formula>J54</formula>
    </cfRule>
  </conditionalFormatting>
  <conditionalFormatting sqref="K62">
    <cfRule type="cellIs" dxfId="0" priority="294" operator="greaterThan">
      <formula>J62</formula>
    </cfRule>
  </conditionalFormatting>
  <conditionalFormatting sqref="K64">
    <cfRule type="cellIs" dxfId="0" priority="299" operator="greaterThan">
      <formula>J64</formula>
    </cfRule>
  </conditionalFormatting>
  <conditionalFormatting sqref="K65">
    <cfRule type="cellIs" dxfId="0" priority="304" operator="greaterThan">
      <formula>J65</formula>
    </cfRule>
  </conditionalFormatting>
  <conditionalFormatting sqref="K8">
    <cfRule type="cellIs" dxfId="0" priority="189" operator="greaterThan">
      <formula>J8</formula>
    </cfRule>
  </conditionalFormatting>
  <conditionalFormatting sqref="L10">
    <cfRule type="cellIs" dxfId="3" priority="195" operator="lessThanOrEqual">
      <formula>H10</formula>
    </cfRule>
  </conditionalFormatting>
  <conditionalFormatting sqref="L11">
    <cfRule type="cellIs" dxfId="3" priority="200" operator="lessThanOrEqual">
      <formula>H11</formula>
    </cfRule>
  </conditionalFormatting>
  <conditionalFormatting sqref="L12">
    <cfRule type="cellIs" dxfId="3" priority="205" operator="lessThanOrEqual">
      <formula>H12</formula>
    </cfRule>
  </conditionalFormatting>
  <conditionalFormatting sqref="L18">
    <cfRule type="cellIs" dxfId="3" priority="210" operator="lessThanOrEqual">
      <formula>H18</formula>
    </cfRule>
  </conditionalFormatting>
  <conditionalFormatting sqref="L20">
    <cfRule type="cellIs" dxfId="3" priority="215" operator="lessThanOrEqual">
      <formula>H20</formula>
    </cfRule>
  </conditionalFormatting>
  <conditionalFormatting sqref="L22">
    <cfRule type="cellIs" dxfId="3" priority="220" operator="lessThanOrEqual">
      <formula>H22</formula>
    </cfRule>
  </conditionalFormatting>
  <conditionalFormatting sqref="L26">
    <cfRule type="cellIs" dxfId="3" priority="225" operator="lessThanOrEqual">
      <formula>H26</formula>
    </cfRule>
  </conditionalFormatting>
  <conditionalFormatting sqref="L29">
    <cfRule type="cellIs" dxfId="3" priority="230" operator="lessThanOrEqual">
      <formula>H29</formula>
    </cfRule>
  </conditionalFormatting>
  <conditionalFormatting sqref="L30">
    <cfRule type="cellIs" dxfId="3" priority="235" operator="lessThanOrEqual">
      <formula>H30</formula>
    </cfRule>
  </conditionalFormatting>
  <conditionalFormatting sqref="L32">
    <cfRule type="cellIs" dxfId="3" priority="240" operator="lessThanOrEqual">
      <formula>H32</formula>
    </cfRule>
  </conditionalFormatting>
  <conditionalFormatting sqref="L35">
    <cfRule type="cellIs" dxfId="3" priority="245" operator="lessThanOrEqual">
      <formula>H35</formula>
    </cfRule>
  </conditionalFormatting>
  <conditionalFormatting sqref="L36">
    <cfRule type="cellIs" dxfId="3" priority="250" operator="lessThanOrEqual">
      <formula>H36</formula>
    </cfRule>
  </conditionalFormatting>
  <conditionalFormatting sqref="L37">
    <cfRule type="cellIs" dxfId="3" priority="255" operator="lessThanOrEqual">
      <formula>H37</formula>
    </cfRule>
  </conditionalFormatting>
  <conditionalFormatting sqref="L38">
    <cfRule type="cellIs" dxfId="3" priority="260" operator="lessThanOrEqual">
      <formula>H38</formula>
    </cfRule>
  </conditionalFormatting>
  <conditionalFormatting sqref="L39">
    <cfRule type="cellIs" dxfId="3" priority="265" operator="lessThanOrEqual">
      <formula>H39</formula>
    </cfRule>
  </conditionalFormatting>
  <conditionalFormatting sqref="L42">
    <cfRule type="cellIs" dxfId="3" priority="270" operator="lessThanOrEqual">
      <formula>H42</formula>
    </cfRule>
  </conditionalFormatting>
  <conditionalFormatting sqref="L43">
    <cfRule type="cellIs" dxfId="3" priority="275" operator="lessThanOrEqual">
      <formula>H43</formula>
    </cfRule>
  </conditionalFormatting>
  <conditionalFormatting sqref="L47">
    <cfRule type="cellIs" dxfId="3" priority="280" operator="lessThanOrEqual">
      <formula>H47</formula>
    </cfRule>
  </conditionalFormatting>
  <conditionalFormatting sqref="L50">
    <cfRule type="cellIs" dxfId="3" priority="285" operator="lessThanOrEqual">
      <formula>H50</formula>
    </cfRule>
  </conditionalFormatting>
  <conditionalFormatting sqref="L54">
    <cfRule type="cellIs" dxfId="3" priority="290" operator="lessThanOrEqual">
      <formula>H54</formula>
    </cfRule>
  </conditionalFormatting>
  <conditionalFormatting sqref="L62">
    <cfRule type="cellIs" dxfId="3" priority="295" operator="lessThanOrEqual">
      <formula>H62</formula>
    </cfRule>
  </conditionalFormatting>
  <conditionalFormatting sqref="L64">
    <cfRule type="cellIs" dxfId="3" priority="300" operator="lessThanOrEqual">
      <formula>H64</formula>
    </cfRule>
  </conditionalFormatting>
  <conditionalFormatting sqref="L65">
    <cfRule type="cellIs" dxfId="3" priority="305" operator="lessThanOrEqual">
      <formula>H65</formula>
    </cfRule>
  </conditionalFormatting>
  <conditionalFormatting sqref="L8">
    <cfRule type="cellIs" dxfId="3" priority="190" operator="lessThanOrEqual">
      <formula>H8</formula>
    </cfRule>
  </conditionalFormatting>
  <conditionalFormatting sqref="M10">
    <cfRule type="cellIs" dxfId="3" priority="196" operator="lessThanOrEqual">
      <formula>I10</formula>
    </cfRule>
  </conditionalFormatting>
  <conditionalFormatting sqref="M11">
    <cfRule type="cellIs" dxfId="3" priority="201" operator="lessThanOrEqual">
      <formula>I11</formula>
    </cfRule>
  </conditionalFormatting>
  <conditionalFormatting sqref="M12">
    <cfRule type="cellIs" dxfId="3" priority="206" operator="lessThanOrEqual">
      <formula>I12</formula>
    </cfRule>
  </conditionalFormatting>
  <conditionalFormatting sqref="M18">
    <cfRule type="cellIs" dxfId="3" priority="211" operator="lessThanOrEqual">
      <formula>I18</formula>
    </cfRule>
  </conditionalFormatting>
  <conditionalFormatting sqref="M20">
    <cfRule type="cellIs" dxfId="3" priority="216" operator="lessThanOrEqual">
      <formula>I20</formula>
    </cfRule>
  </conditionalFormatting>
  <conditionalFormatting sqref="M22">
    <cfRule type="cellIs" dxfId="3" priority="221" operator="lessThanOrEqual">
      <formula>I22</formula>
    </cfRule>
  </conditionalFormatting>
  <conditionalFormatting sqref="M26">
    <cfRule type="cellIs" dxfId="3" priority="226" operator="lessThanOrEqual">
      <formula>I26</formula>
    </cfRule>
  </conditionalFormatting>
  <conditionalFormatting sqref="M29">
    <cfRule type="cellIs" dxfId="3" priority="231" operator="lessThanOrEqual">
      <formula>I29</formula>
    </cfRule>
  </conditionalFormatting>
  <conditionalFormatting sqref="M30">
    <cfRule type="cellIs" dxfId="3" priority="236" operator="lessThanOrEqual">
      <formula>I30</formula>
    </cfRule>
  </conditionalFormatting>
  <conditionalFormatting sqref="M32">
    <cfRule type="cellIs" dxfId="3" priority="241" operator="lessThanOrEqual">
      <formula>I32</formula>
    </cfRule>
  </conditionalFormatting>
  <conditionalFormatting sqref="M35">
    <cfRule type="cellIs" dxfId="3" priority="246" operator="lessThanOrEqual">
      <formula>I35</formula>
    </cfRule>
  </conditionalFormatting>
  <conditionalFormatting sqref="M36">
    <cfRule type="cellIs" dxfId="3" priority="251" operator="lessThanOrEqual">
      <formula>I36</formula>
    </cfRule>
  </conditionalFormatting>
  <conditionalFormatting sqref="M37">
    <cfRule type="cellIs" dxfId="3" priority="256" operator="lessThanOrEqual">
      <formula>I37</formula>
    </cfRule>
  </conditionalFormatting>
  <conditionalFormatting sqref="M38">
    <cfRule type="cellIs" dxfId="3" priority="261" operator="lessThanOrEqual">
      <formula>I38</formula>
    </cfRule>
  </conditionalFormatting>
  <conditionalFormatting sqref="M39">
    <cfRule type="cellIs" dxfId="3" priority="266" operator="lessThanOrEqual">
      <formula>I39</formula>
    </cfRule>
  </conditionalFormatting>
  <conditionalFormatting sqref="M42">
    <cfRule type="cellIs" dxfId="3" priority="271" operator="lessThanOrEqual">
      <formula>I42</formula>
    </cfRule>
  </conditionalFormatting>
  <conditionalFormatting sqref="M43">
    <cfRule type="cellIs" dxfId="3" priority="276" operator="lessThanOrEqual">
      <formula>I43</formula>
    </cfRule>
  </conditionalFormatting>
  <conditionalFormatting sqref="M47">
    <cfRule type="cellIs" dxfId="3" priority="281" operator="lessThanOrEqual">
      <formula>I47</formula>
    </cfRule>
  </conditionalFormatting>
  <conditionalFormatting sqref="M50">
    <cfRule type="cellIs" dxfId="3" priority="286" operator="lessThanOrEqual">
      <formula>I50</formula>
    </cfRule>
  </conditionalFormatting>
  <conditionalFormatting sqref="M54">
    <cfRule type="cellIs" dxfId="3" priority="291" operator="lessThanOrEqual">
      <formula>I54</formula>
    </cfRule>
  </conditionalFormatting>
  <conditionalFormatting sqref="M62">
    <cfRule type="cellIs" dxfId="3" priority="296" operator="lessThanOrEqual">
      <formula>I62</formula>
    </cfRule>
  </conditionalFormatting>
  <conditionalFormatting sqref="M64">
    <cfRule type="cellIs" dxfId="3" priority="301" operator="lessThanOrEqual">
      <formula>I64</formula>
    </cfRule>
  </conditionalFormatting>
  <conditionalFormatting sqref="M65">
    <cfRule type="cellIs" dxfId="3" priority="306" operator="lessThanOrEqual">
      <formula>I65</formula>
    </cfRule>
  </conditionalFormatting>
  <conditionalFormatting sqref="M8">
    <cfRule type="cellIs" dxfId="3" priority="191" operator="lessThanOrEqual">
      <formula>I8</formula>
    </cfRule>
  </conditionalFormatting>
  <hyperlinks>
    <hyperlink ref="N8" r:id="rId1"/>
    <hyperlink ref="N10" r:id="rId2"/>
    <hyperlink ref="N11" r:id="rId3"/>
    <hyperlink ref="N12" r:id="rId4"/>
    <hyperlink ref="N18" r:id="rId5"/>
    <hyperlink ref="N20" r:id="rId6"/>
    <hyperlink ref="N22" r:id="rId7"/>
    <hyperlink ref="N26" r:id="rId8"/>
    <hyperlink ref="N29" r:id="rId9"/>
    <hyperlink ref="N30" r:id="rId10"/>
    <hyperlink ref="N32" r:id="rId11"/>
    <hyperlink ref="N35" r:id="rId12"/>
    <hyperlink ref="N36" r:id="rId13"/>
    <hyperlink ref="N37" r:id="rId14"/>
    <hyperlink ref="N38" r:id="rId15"/>
    <hyperlink ref="N39" r:id="rId16"/>
    <hyperlink ref="N42" r:id="rId17"/>
    <hyperlink ref="N43" r:id="rId18"/>
    <hyperlink ref="N47" r:id="rId19"/>
    <hyperlink ref="N50" r:id="rId20"/>
    <hyperlink ref="N54" r:id="rId21"/>
    <hyperlink ref="N62" r:id="rId22"/>
    <hyperlink ref="N64" r:id="rId23"/>
    <hyperlink ref="N65" r:id="rId24"/>
  </hyperlinks>
  <pageMargins left="0.7" right="0.7" top="0.75" bottom="0.75" header="0.3" footer="0.3"/>
  <legacy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Micromouse1. </vt:lpstr>
      <vt:lpstr>BoardQty</vt:lpstr>
      <vt:lpstr>digikey_part_data</vt:lpstr>
      <vt:lpstr>global_part_data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2017-12-09T05:41:36Z</dcterms:created>
  <dcterms:modified xsi:type="dcterms:W3CDTF">2017-12-09T05:41:36Z</dcterms:modified>
</cp:coreProperties>
</file>