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Phaser\Calc_SIM\"/>
    </mc:Choice>
  </mc:AlternateContent>
  <xr:revisionPtr revIDLastSave="0" documentId="13_ncr:1_{F284E551-E107-40F9-9470-20F3D2B97EC0}" xr6:coauthVersionLast="45" xr6:coauthVersionMax="45" xr10:uidLastSave="{00000000-0000-0000-0000-000000000000}"/>
  <bookViews>
    <workbookView xWindow="-19320" yWindow="690" windowWidth="19440" windowHeight="15000" xr2:uid="{7EE22014-96C4-4AC9-93B4-FDD361AFCC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1" l="1"/>
  <c r="E46" i="1"/>
  <c r="B46" i="1"/>
  <c r="M38" i="1"/>
  <c r="H42" i="1" l="1"/>
  <c r="H45" i="1" s="1"/>
  <c r="O42" i="1"/>
  <c r="O45" i="1" s="1"/>
  <c r="O47" i="1" s="1"/>
  <c r="M42" i="1"/>
  <c r="K42" i="1"/>
  <c r="I42" i="1"/>
  <c r="G42" i="1"/>
  <c r="I43" i="1" s="1"/>
  <c r="F42" i="1"/>
  <c r="E42" i="1"/>
  <c r="C42" i="1"/>
  <c r="B42" i="1"/>
  <c r="D30" i="1"/>
  <c r="D42" i="1" s="1"/>
  <c r="J30" i="1"/>
  <c r="L29" i="1"/>
  <c r="J29" i="1"/>
  <c r="J42" i="1" s="1"/>
  <c r="K43" i="1" s="1"/>
  <c r="L23" i="1"/>
  <c r="P20" i="1"/>
  <c r="N20" i="1"/>
  <c r="P19" i="1"/>
  <c r="N19" i="1"/>
  <c r="H47" i="1" l="1"/>
  <c r="L42" i="1"/>
  <c r="M43" i="1" s="1"/>
  <c r="P42" i="1"/>
  <c r="P44" i="1" s="1"/>
  <c r="E43" i="1"/>
  <c r="N42" i="1"/>
  <c r="N44" i="1" s="1"/>
  <c r="E44" i="1"/>
  <c r="E45" i="1" s="1"/>
  <c r="E47" i="1" s="1"/>
  <c r="O44" i="1"/>
  <c r="K44" i="1"/>
  <c r="K45" i="1" s="1"/>
  <c r="K47" i="1" s="1"/>
  <c r="H44" i="1"/>
  <c r="B44" i="1" l="1"/>
  <c r="B45" i="1" s="1"/>
  <c r="B47" i="1" s="1"/>
  <c r="N45" i="1"/>
  <c r="N47" i="1" s="1"/>
  <c r="P45" i="1"/>
  <c r="P47" i="1" s="1"/>
  <c r="M44" i="1"/>
  <c r="M45" i="1" s="1"/>
  <c r="M47" i="1" s="1"/>
  <c r="Q47" i="1" l="1"/>
  <c r="Q45" i="1"/>
  <c r="Q49" i="1" s="1"/>
</calcChain>
</file>

<file path=xl/sharedStrings.xml><?xml version="1.0" encoding="utf-8"?>
<sst xmlns="http://schemas.openxmlformats.org/spreadsheetml/2006/main" count="81" uniqueCount="64">
  <si>
    <t>Rail</t>
  </si>
  <si>
    <t>Part</t>
  </si>
  <si>
    <t>ADC</t>
  </si>
  <si>
    <t>OPA2179</t>
  </si>
  <si>
    <t>LTC6655BHMS8-4.096#PBF</t>
  </si>
  <si>
    <t>LTC2323CUFD-16#TRPBF</t>
  </si>
  <si>
    <t>SN65LVDS2DBVR</t>
  </si>
  <si>
    <t>P1V0</t>
  </si>
  <si>
    <t>P1V2</t>
  </si>
  <si>
    <t>P1V2A</t>
  </si>
  <si>
    <t>P1V5</t>
  </si>
  <si>
    <t>P1V8</t>
  </si>
  <si>
    <t>P2V5</t>
  </si>
  <si>
    <t>P3V3</t>
  </si>
  <si>
    <t>P3V3A</t>
  </si>
  <si>
    <t>P5V0A</t>
  </si>
  <si>
    <t>P11V5A</t>
  </si>
  <si>
    <t>N11V5A</t>
  </si>
  <si>
    <t>P3V6</t>
  </si>
  <si>
    <t>CLK INPUT</t>
  </si>
  <si>
    <t>Si53340-B-GM</t>
  </si>
  <si>
    <t>XC7A100T</t>
  </si>
  <si>
    <t>OSC 510FBA125M000AAG</t>
  </si>
  <si>
    <t>MT41K256M16TW-107:P</t>
  </si>
  <si>
    <t>TPS51200DRCT</t>
  </si>
  <si>
    <t>FPGA/SDRAM/GTP</t>
  </si>
  <si>
    <t>DDR termination</t>
  </si>
  <si>
    <t>LD3-PGOOD</t>
  </si>
  <si>
    <t>ADC Input Channel</t>
  </si>
  <si>
    <t>AD8253ARMZ</t>
  </si>
  <si>
    <t>OPA2197</t>
  </si>
  <si>
    <t>OPA2197 load</t>
  </si>
  <si>
    <t>24AA02E48T-I/OT</t>
  </si>
  <si>
    <t>Attenuator</t>
  </si>
  <si>
    <t>HMC542BLP4E</t>
  </si>
  <si>
    <t>CFG_FLASH</t>
  </si>
  <si>
    <t>SC18IS602B</t>
  </si>
  <si>
    <t>S25FL128SAGMFIR01</t>
  </si>
  <si>
    <t>74HC4066PW</t>
  </si>
  <si>
    <t>Upconversion</t>
  </si>
  <si>
    <t>DAC</t>
  </si>
  <si>
    <t>TRF372017IRGZT</t>
  </si>
  <si>
    <t>rail current</t>
  </si>
  <si>
    <t>rail current  from dep.</t>
  </si>
  <si>
    <t>rail current with  dep.</t>
  </si>
  <si>
    <t>rail power</t>
  </si>
  <si>
    <t>rail converter efficiency</t>
  </si>
  <si>
    <t>rail converter losses</t>
  </si>
  <si>
    <t>P5V5</t>
  </si>
  <si>
    <t>total power from 12V rail + losses</t>
  </si>
  <si>
    <t>Power Supply</t>
  </si>
  <si>
    <t>P12V0</t>
  </si>
  <si>
    <t>LM75</t>
  </si>
  <si>
    <t>P3V3MP</t>
  </si>
  <si>
    <t>TPS74901RGWT x3</t>
  </si>
  <si>
    <t xml:space="preserve"> </t>
  </si>
  <si>
    <t>TRN 3-1222</t>
  </si>
  <si>
    <t>LEDs</t>
  </si>
  <si>
    <t>MIC45116-1YMP</t>
  </si>
  <si>
    <t>LT3045</t>
  </si>
  <si>
    <t>TPS72012DRVR</t>
  </si>
  <si>
    <t>ADP151AUJZ-2.5-R7</t>
  </si>
  <si>
    <t>TPS563201DDC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</si>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</sst>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8080-B06B-45F2-A912-FF305F83A70D}">
  <dimension ref="A1:Q49"/>
  <sheetViews>
    <sheetView tabSelected="1" topLeftCell="A19" workbookViewId="0">
      <selection sqref="A1:Q49"/>
    </sheetView>
  </sheetViews>
  <sheetFormatPr defaultRowHeight="15" x14ac:dyDescent="0.25"/>
  <cols>
    <col min="1" max="1" width="23.85546875" customWidth="1"/>
    <col min="13" max="13" width="11.85546875" customWidth="1"/>
  </cols>
  <sheetData>
    <row r="1" spans="1:16" s="7" customFormat="1" x14ac:dyDescent="0.25">
      <c r="A1" s="7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53</v>
      </c>
      <c r="I1" s="7" t="s">
        <v>13</v>
      </c>
      <c r="J1" s="7" t="s">
        <v>14</v>
      </c>
      <c r="K1" s="7" t="s">
        <v>18</v>
      </c>
      <c r="L1" s="7" t="s">
        <v>15</v>
      </c>
      <c r="M1" s="7" t="s">
        <v>48</v>
      </c>
      <c r="N1" s="7" t="s">
        <v>16</v>
      </c>
      <c r="O1" s="7" t="s">
        <v>51</v>
      </c>
      <c r="P1" s="7" t="s">
        <v>17</v>
      </c>
    </row>
    <row r="2" spans="1:16" x14ac:dyDescent="0.25">
      <c r="A2" t="s">
        <v>1</v>
      </c>
    </row>
    <row r="3" spans="1:16" s="1" customFormat="1" x14ac:dyDescent="0.25">
      <c r="A3" s="1" t="s">
        <v>2</v>
      </c>
    </row>
    <row r="4" spans="1:16" x14ac:dyDescent="0.25">
      <c r="A4" t="s">
        <v>3</v>
      </c>
      <c r="N4">
        <v>2</v>
      </c>
      <c r="P4">
        <v>2</v>
      </c>
    </row>
    <row r="5" spans="1:16" x14ac:dyDescent="0.25">
      <c r="A5" t="s">
        <v>4</v>
      </c>
      <c r="N5">
        <v>7</v>
      </c>
    </row>
    <row r="6" spans="1:16" x14ac:dyDescent="0.25">
      <c r="A6" t="s">
        <v>5</v>
      </c>
      <c r="G6">
        <v>12</v>
      </c>
      <c r="L6">
        <v>25</v>
      </c>
    </row>
    <row r="7" spans="1:16" x14ac:dyDescent="0.25">
      <c r="A7" t="s">
        <v>6</v>
      </c>
    </row>
    <row r="8" spans="1:16" s="1" customFormat="1" x14ac:dyDescent="0.25">
      <c r="A8" s="1" t="s">
        <v>19</v>
      </c>
    </row>
    <row r="9" spans="1:16" x14ac:dyDescent="0.25">
      <c r="A9" t="s">
        <v>20</v>
      </c>
      <c r="F9">
        <v>140</v>
      </c>
    </row>
    <row r="10" spans="1:16" s="2" customFormat="1" x14ac:dyDescent="0.25">
      <c r="A10" s="2" t="s">
        <v>25</v>
      </c>
    </row>
    <row r="11" spans="1:16" x14ac:dyDescent="0.25">
      <c r="A11" t="s">
        <v>21</v>
      </c>
      <c r="B11">
        <v>1500</v>
      </c>
      <c r="C11">
        <v>200</v>
      </c>
      <c r="E11">
        <v>100</v>
      </c>
      <c r="F11">
        <v>50</v>
      </c>
      <c r="G11">
        <v>100</v>
      </c>
      <c r="I11">
        <v>50</v>
      </c>
    </row>
    <row r="12" spans="1:16" x14ac:dyDescent="0.25">
      <c r="A12" t="s">
        <v>22</v>
      </c>
    </row>
    <row r="13" spans="1:16" x14ac:dyDescent="0.25">
      <c r="A13" t="s">
        <v>23</v>
      </c>
      <c r="E13">
        <v>200</v>
      </c>
    </row>
    <row r="14" spans="1:16" x14ac:dyDescent="0.25">
      <c r="A14" t="s">
        <v>24</v>
      </c>
      <c r="I14">
        <v>1</v>
      </c>
      <c r="O14" t="s">
        <v>55</v>
      </c>
    </row>
    <row r="15" spans="1:16" x14ac:dyDescent="0.25">
      <c r="A15" t="s">
        <v>26</v>
      </c>
      <c r="E15">
        <v>20</v>
      </c>
    </row>
    <row r="16" spans="1:16" x14ac:dyDescent="0.25">
      <c r="A16" t="s">
        <v>27</v>
      </c>
      <c r="I16">
        <v>2</v>
      </c>
    </row>
    <row r="17" spans="1:16" x14ac:dyDescent="0.25">
      <c r="A17" t="s">
        <v>32</v>
      </c>
      <c r="H17">
        <v>2</v>
      </c>
    </row>
    <row r="18" spans="1:16" s="1" customFormat="1" x14ac:dyDescent="0.25">
      <c r="A18" s="1" t="s">
        <v>28</v>
      </c>
    </row>
    <row r="19" spans="1:16" x14ac:dyDescent="0.25">
      <c r="A19" t="s">
        <v>29</v>
      </c>
      <c r="N19">
        <f>2*4</f>
        <v>8</v>
      </c>
      <c r="P19">
        <f>2*4</f>
        <v>8</v>
      </c>
    </row>
    <row r="20" spans="1:16" x14ac:dyDescent="0.25">
      <c r="A20" t="s">
        <v>30</v>
      </c>
      <c r="N20">
        <f>2*2</f>
        <v>4</v>
      </c>
      <c r="P20">
        <f>2*2</f>
        <v>4</v>
      </c>
    </row>
    <row r="21" spans="1:16" x14ac:dyDescent="0.25">
      <c r="A21" t="s">
        <v>31</v>
      </c>
      <c r="N21">
        <v>2</v>
      </c>
      <c r="P21">
        <v>2</v>
      </c>
    </row>
    <row r="22" spans="1:16" s="1" customFormat="1" x14ac:dyDescent="0.25">
      <c r="A22" s="1" t="s">
        <v>33</v>
      </c>
    </row>
    <row r="23" spans="1:16" x14ac:dyDescent="0.25">
      <c r="A23" t="s">
        <v>34</v>
      </c>
      <c r="L23">
        <f>2*3</f>
        <v>6</v>
      </c>
    </row>
    <row r="24" spans="1:16" s="1" customFormat="1" x14ac:dyDescent="0.25">
      <c r="A24" s="1" t="s">
        <v>35</v>
      </c>
    </row>
    <row r="25" spans="1:16" x14ac:dyDescent="0.25">
      <c r="A25" t="s">
        <v>36</v>
      </c>
      <c r="G25">
        <v>7</v>
      </c>
    </row>
    <row r="26" spans="1:16" x14ac:dyDescent="0.25">
      <c r="A26" t="s">
        <v>37</v>
      </c>
      <c r="G26">
        <v>10</v>
      </c>
      <c r="I26">
        <v>50</v>
      </c>
    </row>
    <row r="27" spans="1:16" x14ac:dyDescent="0.25">
      <c r="A27" t="s">
        <v>38</v>
      </c>
      <c r="G27">
        <v>2</v>
      </c>
    </row>
    <row r="28" spans="1:16" s="1" customFormat="1" x14ac:dyDescent="0.25">
      <c r="A28" s="1" t="s">
        <v>39</v>
      </c>
    </row>
    <row r="29" spans="1:16" x14ac:dyDescent="0.25">
      <c r="A29" t="s">
        <v>41</v>
      </c>
      <c r="J29">
        <f>2*250</f>
        <v>500</v>
      </c>
      <c r="L29">
        <f>2*148</f>
        <v>296</v>
      </c>
    </row>
    <row r="30" spans="1:16" x14ac:dyDescent="0.25">
      <c r="A30" t="s">
        <v>40</v>
      </c>
      <c r="D30">
        <f>820+60+120</f>
        <v>1000</v>
      </c>
      <c r="J30">
        <f>165</f>
        <v>165</v>
      </c>
    </row>
    <row r="32" spans="1:16" s="1" customFormat="1" x14ac:dyDescent="0.25">
      <c r="A32" s="1" t="s">
        <v>50</v>
      </c>
    </row>
    <row r="33" spans="1:17" s="8" customFormat="1" x14ac:dyDescent="0.25">
      <c r="A33" s="8" t="s">
        <v>54</v>
      </c>
      <c r="K33" s="8">
        <v>2</v>
      </c>
      <c r="M33" s="8">
        <v>6</v>
      </c>
    </row>
    <row r="34" spans="1:17" s="8" customFormat="1" x14ac:dyDescent="0.25">
      <c r="A34" t="s">
        <v>58</v>
      </c>
      <c r="O34" s="8">
        <v>1</v>
      </c>
    </row>
    <row r="35" spans="1:17" x14ac:dyDescent="0.25">
      <c r="A35" t="s">
        <v>52</v>
      </c>
      <c r="H35">
        <v>2</v>
      </c>
    </row>
    <row r="36" spans="1:17" x14ac:dyDescent="0.25">
      <c r="A36" t="s">
        <v>59</v>
      </c>
      <c r="M36">
        <v>4</v>
      </c>
    </row>
    <row r="37" spans="1:17" x14ac:dyDescent="0.25">
      <c r="A37" t="s">
        <v>61</v>
      </c>
      <c r="I37">
        <v>0.25</v>
      </c>
    </row>
    <row r="38" spans="1:17" x14ac:dyDescent="0.25">
      <c r="A38" t="s">
        <v>62</v>
      </c>
      <c r="M38">
        <f>4*0.5</f>
        <v>2</v>
      </c>
    </row>
    <row r="39" spans="1:17" x14ac:dyDescent="0.25">
      <c r="A39" t="s">
        <v>60</v>
      </c>
      <c r="E39">
        <v>0.05</v>
      </c>
    </row>
    <row r="40" spans="1:17" x14ac:dyDescent="0.25">
      <c r="A40" t="s">
        <v>57</v>
      </c>
      <c r="H40">
        <v>1</v>
      </c>
      <c r="I40">
        <v>10</v>
      </c>
      <c r="J40">
        <v>1</v>
      </c>
      <c r="K40">
        <v>1</v>
      </c>
      <c r="L40">
        <v>1</v>
      </c>
      <c r="M40">
        <v>1</v>
      </c>
      <c r="N40">
        <v>1</v>
      </c>
      <c r="O40">
        <v>6</v>
      </c>
      <c r="P40">
        <v>1</v>
      </c>
    </row>
    <row r="41" spans="1:17" x14ac:dyDescent="0.25">
      <c r="A41" t="s">
        <v>56</v>
      </c>
      <c r="O41">
        <v>40</v>
      </c>
    </row>
    <row r="42" spans="1:17" x14ac:dyDescent="0.25">
      <c r="A42" t="s">
        <v>42</v>
      </c>
      <c r="B42">
        <f>SUM(B4:B41)</f>
        <v>1500</v>
      </c>
      <c r="C42" s="3">
        <f t="shared" ref="C42:F42" si="0">SUM(C4:C41)</f>
        <v>200</v>
      </c>
      <c r="D42" s="3">
        <f t="shared" si="0"/>
        <v>1000</v>
      </c>
      <c r="E42">
        <f t="shared" si="0"/>
        <v>320.05</v>
      </c>
      <c r="F42" s="8">
        <f t="shared" si="0"/>
        <v>190</v>
      </c>
      <c r="G42" s="4">
        <f t="shared" ref="G42:P42" si="1">SUM(G4:G41)</f>
        <v>131</v>
      </c>
      <c r="H42">
        <f t="shared" si="1"/>
        <v>5</v>
      </c>
      <c r="I42" s="8">
        <f t="shared" si="1"/>
        <v>113.25</v>
      </c>
      <c r="J42" s="5">
        <f t="shared" si="1"/>
        <v>666</v>
      </c>
      <c r="K42">
        <f t="shared" si="1"/>
        <v>3</v>
      </c>
      <c r="L42" s="6">
        <f t="shared" si="1"/>
        <v>328</v>
      </c>
      <c r="M42">
        <f t="shared" si="1"/>
        <v>13</v>
      </c>
      <c r="N42">
        <f t="shared" si="1"/>
        <v>24</v>
      </c>
      <c r="O42">
        <f t="shared" si="1"/>
        <v>47</v>
      </c>
      <c r="P42">
        <f t="shared" si="1"/>
        <v>17</v>
      </c>
    </row>
    <row r="43" spans="1:17" ht="15.75" thickBot="1" x14ac:dyDescent="0.3">
      <c r="A43" t="s">
        <v>43</v>
      </c>
      <c r="E43" s="3">
        <f>C42+D42</f>
        <v>1200</v>
      </c>
      <c r="I43" s="4">
        <f>G42</f>
        <v>131</v>
      </c>
      <c r="K43" s="5">
        <f>J42</f>
        <v>666</v>
      </c>
      <c r="M43" s="6">
        <f>L42</f>
        <v>328</v>
      </c>
    </row>
    <row r="44" spans="1:17" x14ac:dyDescent="0.25">
      <c r="A44" t="s">
        <v>44</v>
      </c>
      <c r="B44">
        <f>B42</f>
        <v>1500</v>
      </c>
      <c r="E44">
        <f>E42+E43</f>
        <v>1520.05</v>
      </c>
      <c r="H44">
        <f>H42+H43</f>
        <v>5</v>
      </c>
      <c r="K44">
        <f>K42+K43</f>
        <v>669</v>
      </c>
      <c r="M44">
        <f>M42+M43</f>
        <v>341</v>
      </c>
      <c r="N44">
        <f>N42+N43</f>
        <v>24</v>
      </c>
      <c r="O44">
        <f>O42+O43</f>
        <v>47</v>
      </c>
      <c r="P44">
        <f>P42+P43</f>
        <v>17</v>
      </c>
      <c r="Q44" s="9" t="s">
        <v>45</v>
      </c>
    </row>
    <row r="45" spans="1:17" ht="15.75" thickBot="1" x14ac:dyDescent="0.3">
      <c r="A45" t="s">
        <v>45</v>
      </c>
      <c r="B45">
        <f>B44*1</f>
        <v>1500</v>
      </c>
      <c r="E45">
        <f>E44*1.5</f>
        <v>2280.0749999999998</v>
      </c>
      <c r="H45">
        <f>H42*3.3</f>
        <v>16.5</v>
      </c>
      <c r="K45">
        <f>K44*3.6</f>
        <v>2408.4</v>
      </c>
      <c r="M45">
        <f>M44*5.5</f>
        <v>1875.5</v>
      </c>
      <c r="N45">
        <f>N42*11.5</f>
        <v>276</v>
      </c>
      <c r="O45">
        <f>O42*12</f>
        <v>564</v>
      </c>
      <c r="P45">
        <f>P42*11.5</f>
        <v>195.5</v>
      </c>
      <c r="Q45" s="10">
        <f>SUM(B45:P45)</f>
        <v>9115.9750000000004</v>
      </c>
    </row>
    <row r="46" spans="1:17" x14ac:dyDescent="0.25">
      <c r="A46" t="s">
        <v>46</v>
      </c>
      <c r="B46">
        <f>0.92*0.89</f>
        <v>0.81880000000000008</v>
      </c>
      <c r="E46">
        <f>0.92*0.9</f>
        <v>0.82800000000000007</v>
      </c>
      <c r="H46">
        <v>1</v>
      </c>
      <c r="K46">
        <f>0.92*0.96</f>
        <v>0.88319999999999999</v>
      </c>
      <c r="M46">
        <v>0.92</v>
      </c>
      <c r="N46">
        <v>0.84</v>
      </c>
      <c r="O46">
        <v>1</v>
      </c>
      <c r="P46">
        <v>0.84</v>
      </c>
      <c r="Q46" s="11" t="s">
        <v>63</v>
      </c>
    </row>
    <row r="47" spans="1:17" ht="15.75" thickBot="1" x14ac:dyDescent="0.3">
      <c r="A47" t="s">
        <v>47</v>
      </c>
      <c r="B47">
        <f>(1-B46)*B45</f>
        <v>271.7999999999999</v>
      </c>
      <c r="E47">
        <f>(1-E46)*E45</f>
        <v>392.1728999999998</v>
      </c>
      <c r="H47">
        <f>(1-H46)*H45</f>
        <v>0</v>
      </c>
      <c r="K47">
        <f>(1-K46)*K45</f>
        <v>281.30112000000003</v>
      </c>
      <c r="M47">
        <f>(1-M46)*M45</f>
        <v>150.03999999999994</v>
      </c>
      <c r="N47">
        <f>(1-N46)*N45</f>
        <v>44.160000000000011</v>
      </c>
      <c r="O47">
        <f>(1-O46)*O45</f>
        <v>0</v>
      </c>
      <c r="P47">
        <f>(1-P46)*P45</f>
        <v>31.280000000000005</v>
      </c>
      <c r="Q47" s="12">
        <f>SUM(B47:P47)</f>
        <v>1170.7540199999999</v>
      </c>
    </row>
    <row r="48" spans="1:17" s="7" customFormat="1" x14ac:dyDescent="0.25">
      <c r="A48" s="7" t="s">
        <v>0</v>
      </c>
      <c r="B48" s="7" t="s">
        <v>7</v>
      </c>
      <c r="C48" s="7" t="s">
        <v>8</v>
      </c>
      <c r="D48" s="7" t="s">
        <v>9</v>
      </c>
      <c r="E48" s="7" t="s">
        <v>10</v>
      </c>
      <c r="F48" s="7" t="s">
        <v>11</v>
      </c>
      <c r="G48" s="7" t="s">
        <v>12</v>
      </c>
      <c r="H48" s="7" t="s">
        <v>53</v>
      </c>
      <c r="I48" s="7" t="s">
        <v>13</v>
      </c>
      <c r="J48" s="7" t="s">
        <v>14</v>
      </c>
      <c r="K48" s="7" t="s">
        <v>18</v>
      </c>
      <c r="L48" s="7" t="s">
        <v>15</v>
      </c>
      <c r="M48" s="7" t="s">
        <v>48</v>
      </c>
      <c r="N48" s="7" t="s">
        <v>16</v>
      </c>
      <c r="O48" s="7" t="s">
        <v>51</v>
      </c>
      <c r="P48" s="7" t="s">
        <v>17</v>
      </c>
    </row>
    <row r="49" spans="1:17" x14ac:dyDescent="0.25">
      <c r="A49" t="s">
        <v>49</v>
      </c>
      <c r="Q49">
        <f>Q45+Q47</f>
        <v>10286.729020000001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Greg Kasprowicz</cp:lastModifiedBy>
  <dcterms:created xsi:type="dcterms:W3CDTF">2019-11-07T13:39:44Z</dcterms:created>
  <dcterms:modified xsi:type="dcterms:W3CDTF">2019-11-08T22:45:39Z</dcterms:modified>
</cp:coreProperties>
</file>