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Phaser\Calc_SIM\"/>
    </mc:Choice>
  </mc:AlternateContent>
  <xr:revisionPtr revIDLastSave="0" documentId="13_ncr:1_{B06733E7-97B1-45E6-B172-393C623BAA9C}" xr6:coauthVersionLast="45" xr6:coauthVersionMax="45" xr10:uidLastSave="{00000000-0000-0000-0000-000000000000}"/>
  <bookViews>
    <workbookView xWindow="28680" yWindow="-120" windowWidth="29040" windowHeight="15840" xr2:uid="{7EE22014-96C4-4AC9-93B4-FDD361AFCC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G43" i="1"/>
  <c r="L47" i="1" l="1"/>
  <c r="E47" i="1"/>
  <c r="B47" i="1"/>
  <c r="N39" i="1"/>
  <c r="I43" i="1" l="1"/>
  <c r="I46" i="1" s="1"/>
  <c r="P43" i="1"/>
  <c r="P46" i="1" s="1"/>
  <c r="P48" i="1" s="1"/>
  <c r="N43" i="1"/>
  <c r="L43" i="1"/>
  <c r="J43" i="1"/>
  <c r="H43" i="1"/>
  <c r="F43" i="1"/>
  <c r="E43" i="1"/>
  <c r="C43" i="1"/>
  <c r="B43" i="1"/>
  <c r="D30" i="1"/>
  <c r="D43" i="1" s="1"/>
  <c r="K30" i="1"/>
  <c r="M29" i="1"/>
  <c r="K29" i="1"/>
  <c r="K43" i="1" s="1"/>
  <c r="L44" i="1" s="1"/>
  <c r="M23" i="1"/>
  <c r="Q20" i="1"/>
  <c r="O20" i="1"/>
  <c r="Q19" i="1"/>
  <c r="O19" i="1"/>
  <c r="I48" i="1" l="1"/>
  <c r="M43" i="1"/>
  <c r="N44" i="1" s="1"/>
  <c r="Q43" i="1"/>
  <c r="Q45" i="1" s="1"/>
  <c r="E44" i="1"/>
  <c r="E45" i="1" s="1"/>
  <c r="E46" i="1" s="1"/>
  <c r="E48" i="1" s="1"/>
  <c r="O43" i="1"/>
  <c r="O45" i="1" s="1"/>
  <c r="P45" i="1"/>
  <c r="L45" i="1"/>
  <c r="L46" i="1" s="1"/>
  <c r="L48" i="1" s="1"/>
  <c r="I45" i="1"/>
  <c r="B45" i="1" l="1"/>
  <c r="B46" i="1" s="1"/>
  <c r="B48" i="1" s="1"/>
  <c r="O46" i="1"/>
  <c r="O48" i="1" s="1"/>
  <c r="Q46" i="1"/>
  <c r="Q48" i="1" s="1"/>
  <c r="N45" i="1"/>
  <c r="N46" i="1" s="1"/>
  <c r="N48" i="1" s="1"/>
  <c r="R48" i="1" l="1"/>
  <c r="R46" i="1"/>
  <c r="R50" i="1" s="1"/>
</calcChain>
</file>

<file path=xl/sharedStrings.xml><?xml version="1.0" encoding="utf-8"?>
<sst xmlns="http://schemas.openxmlformats.org/spreadsheetml/2006/main" count="84" uniqueCount="66">
  <si>
    <t>Rail</t>
  </si>
  <si>
    <t>Part</t>
  </si>
  <si>
    <t>ADC</t>
  </si>
  <si>
    <t>OPA2179</t>
  </si>
  <si>
    <t>LTC6655BHMS8-4.096#PBF</t>
  </si>
  <si>
    <t>LTC2323CUFD-16#TRPBF</t>
  </si>
  <si>
    <t>SN65LVDS2DBVR</t>
  </si>
  <si>
    <t>P1V0</t>
  </si>
  <si>
    <t>P1V2</t>
  </si>
  <si>
    <t>P1V2A</t>
  </si>
  <si>
    <t>P1V5</t>
  </si>
  <si>
    <t>P1V8</t>
  </si>
  <si>
    <t>P2V5</t>
  </si>
  <si>
    <t>P3V3</t>
  </si>
  <si>
    <t>P3V3A</t>
  </si>
  <si>
    <t>P5V0A</t>
  </si>
  <si>
    <t>P11V5A</t>
  </si>
  <si>
    <t>N11V5A</t>
  </si>
  <si>
    <t>P3V6</t>
  </si>
  <si>
    <t>CLK INPUT</t>
  </si>
  <si>
    <t>Si53340-B-GM</t>
  </si>
  <si>
    <t>XC7A100T</t>
  </si>
  <si>
    <t>OSC 510FBA125M000AAG</t>
  </si>
  <si>
    <t>MT41K256M16TW-107:P</t>
  </si>
  <si>
    <t>TPS51200DRCT</t>
  </si>
  <si>
    <t>FPGA/SDRAM/GTP</t>
  </si>
  <si>
    <t>DDR termination</t>
  </si>
  <si>
    <t>LD3-PGOOD</t>
  </si>
  <si>
    <t>ADC Input Channel</t>
  </si>
  <si>
    <t>AD8253ARMZ</t>
  </si>
  <si>
    <t>OPA2197</t>
  </si>
  <si>
    <t>OPA2197 load</t>
  </si>
  <si>
    <t>24AA02E48T-I/OT</t>
  </si>
  <si>
    <t>Attenuator</t>
  </si>
  <si>
    <t>HMC542BLP4E</t>
  </si>
  <si>
    <t>CFG_FLASH</t>
  </si>
  <si>
    <t>SC18IS602B</t>
  </si>
  <si>
    <t>S25FL128SAGMFIR01</t>
  </si>
  <si>
    <t>74HC4066PW</t>
  </si>
  <si>
    <t>Upconversion</t>
  </si>
  <si>
    <t>DAC</t>
  </si>
  <si>
    <t>TRF372017IRGZT</t>
  </si>
  <si>
    <t>rail current</t>
  </si>
  <si>
    <t>rail current  from dep.</t>
  </si>
  <si>
    <t>rail current with  dep.</t>
  </si>
  <si>
    <t>rail power</t>
  </si>
  <si>
    <t>rail converter efficiency</t>
  </si>
  <si>
    <t>rail converter losses</t>
  </si>
  <si>
    <t>P5V5</t>
  </si>
  <si>
    <t>total power from 12V rail + losses</t>
  </si>
  <si>
    <t>Power Supply</t>
  </si>
  <si>
    <t>P12V0</t>
  </si>
  <si>
    <t>LM75</t>
  </si>
  <si>
    <t>P3V3MP</t>
  </si>
  <si>
    <t>TPS74901RGWT x3</t>
  </si>
  <si>
    <t xml:space="preserve"> </t>
  </si>
  <si>
    <t>TRN 3-1222</t>
  </si>
  <si>
    <t>LEDs</t>
  </si>
  <si>
    <t>MIC45116-1YMP</t>
  </si>
  <si>
    <t>LT3045</t>
  </si>
  <si>
    <t>TPS72012DRVR</t>
  </si>
  <si>
    <t>ADP151AUJZ-2.5-R7</t>
  </si>
  <si>
    <t>TPS563201DDC</t>
  </si>
  <si>
    <t>losses</t>
  </si>
  <si>
    <t>P1V8A</t>
  </si>
  <si>
    <t>ADP151AUJZ-1.8-R7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</si>
</sst>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8080-B06B-45F2-A912-FF305F83A70D}">
  <dimension ref="A1:R50"/>
  <sheetViews>
    <sheetView tabSelected="1" topLeftCell="A16" workbookViewId="0">
      <selection activeCell="J45" sqref="J45"/>
    </sheetView>
  </sheetViews>
  <sheetFormatPr defaultRowHeight="15" x14ac:dyDescent="0.25"/>
  <cols>
    <col min="1" max="1" width="23.85546875" customWidth="1"/>
    <col min="14" max="14" width="11.85546875" customWidth="1"/>
  </cols>
  <sheetData>
    <row r="1" spans="1:17" s="7" customFormat="1" x14ac:dyDescent="0.25">
      <c r="A1" s="7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64</v>
      </c>
      <c r="H1" s="7" t="s">
        <v>12</v>
      </c>
      <c r="I1" s="7" t="s">
        <v>53</v>
      </c>
      <c r="J1" s="7" t="s">
        <v>13</v>
      </c>
      <c r="K1" s="7" t="s">
        <v>14</v>
      </c>
      <c r="L1" s="7" t="s">
        <v>18</v>
      </c>
      <c r="M1" s="7" t="s">
        <v>15</v>
      </c>
      <c r="N1" s="7" t="s">
        <v>48</v>
      </c>
      <c r="O1" s="7" t="s">
        <v>16</v>
      </c>
      <c r="P1" s="7" t="s">
        <v>51</v>
      </c>
      <c r="Q1" s="7" t="s">
        <v>17</v>
      </c>
    </row>
    <row r="2" spans="1:17" x14ac:dyDescent="0.25">
      <c r="A2" t="s">
        <v>1</v>
      </c>
    </row>
    <row r="3" spans="1:17" s="1" customFormat="1" x14ac:dyDescent="0.25">
      <c r="A3" s="1" t="s">
        <v>2</v>
      </c>
    </row>
    <row r="4" spans="1:17" x14ac:dyDescent="0.25">
      <c r="A4" t="s">
        <v>3</v>
      </c>
      <c r="O4">
        <v>2</v>
      </c>
      <c r="Q4">
        <v>2</v>
      </c>
    </row>
    <row r="5" spans="1:17" x14ac:dyDescent="0.25">
      <c r="A5" t="s">
        <v>4</v>
      </c>
      <c r="O5">
        <v>7</v>
      </c>
    </row>
    <row r="6" spans="1:17" x14ac:dyDescent="0.25">
      <c r="A6" t="s">
        <v>5</v>
      </c>
      <c r="H6">
        <v>12</v>
      </c>
      <c r="M6">
        <v>25</v>
      </c>
    </row>
    <row r="7" spans="1:17" x14ac:dyDescent="0.25">
      <c r="A7" t="s">
        <v>6</v>
      </c>
    </row>
    <row r="8" spans="1:17" s="1" customFormat="1" x14ac:dyDescent="0.25">
      <c r="A8" s="1" t="s">
        <v>19</v>
      </c>
    </row>
    <row r="9" spans="1:17" x14ac:dyDescent="0.25">
      <c r="A9" t="s">
        <v>20</v>
      </c>
      <c r="G9">
        <v>140</v>
      </c>
    </row>
    <row r="10" spans="1:17" s="2" customFormat="1" x14ac:dyDescent="0.25">
      <c r="A10" s="2" t="s">
        <v>25</v>
      </c>
    </row>
    <row r="11" spans="1:17" x14ac:dyDescent="0.25">
      <c r="A11" t="s">
        <v>21</v>
      </c>
      <c r="B11">
        <v>1500</v>
      </c>
      <c r="C11">
        <v>200</v>
      </c>
      <c r="E11">
        <v>100</v>
      </c>
      <c r="F11">
        <v>50</v>
      </c>
      <c r="H11">
        <v>100</v>
      </c>
      <c r="J11">
        <v>50</v>
      </c>
    </row>
    <row r="12" spans="1:17" x14ac:dyDescent="0.25">
      <c r="A12" t="s">
        <v>22</v>
      </c>
    </row>
    <row r="13" spans="1:17" x14ac:dyDescent="0.25">
      <c r="A13" t="s">
        <v>23</v>
      </c>
      <c r="E13">
        <v>200</v>
      </c>
    </row>
    <row r="14" spans="1:17" x14ac:dyDescent="0.25">
      <c r="A14" t="s">
        <v>24</v>
      </c>
      <c r="J14">
        <v>1</v>
      </c>
      <c r="P14" t="s">
        <v>55</v>
      </c>
    </row>
    <row r="15" spans="1:17" x14ac:dyDescent="0.25">
      <c r="A15" t="s">
        <v>26</v>
      </c>
      <c r="E15">
        <v>20</v>
      </c>
    </row>
    <row r="16" spans="1:17" x14ac:dyDescent="0.25">
      <c r="A16" t="s">
        <v>27</v>
      </c>
      <c r="J16">
        <v>2</v>
      </c>
    </row>
    <row r="17" spans="1:17" x14ac:dyDescent="0.25">
      <c r="A17" t="s">
        <v>32</v>
      </c>
      <c r="I17">
        <v>2</v>
      </c>
    </row>
    <row r="18" spans="1:17" s="1" customFormat="1" x14ac:dyDescent="0.25">
      <c r="A18" s="1" t="s">
        <v>28</v>
      </c>
    </row>
    <row r="19" spans="1:17" x14ac:dyDescent="0.25">
      <c r="A19" t="s">
        <v>29</v>
      </c>
      <c r="O19">
        <f>2*4</f>
        <v>8</v>
      </c>
      <c r="Q19">
        <f>2*4</f>
        <v>8</v>
      </c>
    </row>
    <row r="20" spans="1:17" x14ac:dyDescent="0.25">
      <c r="A20" t="s">
        <v>30</v>
      </c>
      <c r="O20">
        <f>2*2</f>
        <v>4</v>
      </c>
      <c r="Q20">
        <f>2*2</f>
        <v>4</v>
      </c>
    </row>
    <row r="21" spans="1:17" x14ac:dyDescent="0.25">
      <c r="A21" t="s">
        <v>31</v>
      </c>
      <c r="O21">
        <v>2</v>
      </c>
      <c r="Q21">
        <v>2</v>
      </c>
    </row>
    <row r="22" spans="1:17" s="1" customFormat="1" x14ac:dyDescent="0.25">
      <c r="A22" s="1" t="s">
        <v>33</v>
      </c>
    </row>
    <row r="23" spans="1:17" x14ac:dyDescent="0.25">
      <c r="A23" t="s">
        <v>34</v>
      </c>
      <c r="M23">
        <f>2*3</f>
        <v>6</v>
      </c>
    </row>
    <row r="24" spans="1:17" s="1" customFormat="1" x14ac:dyDescent="0.25">
      <c r="A24" s="1" t="s">
        <v>35</v>
      </c>
    </row>
    <row r="25" spans="1:17" x14ac:dyDescent="0.25">
      <c r="A25" t="s">
        <v>36</v>
      </c>
      <c r="H25">
        <v>7</v>
      </c>
    </row>
    <row r="26" spans="1:17" x14ac:dyDescent="0.25">
      <c r="A26" t="s">
        <v>37</v>
      </c>
      <c r="H26">
        <v>10</v>
      </c>
      <c r="J26">
        <v>50</v>
      </c>
    </row>
    <row r="27" spans="1:17" x14ac:dyDescent="0.25">
      <c r="A27" t="s">
        <v>38</v>
      </c>
      <c r="H27">
        <v>2</v>
      </c>
    </row>
    <row r="28" spans="1:17" s="1" customFormat="1" x14ac:dyDescent="0.25">
      <c r="A28" s="1" t="s">
        <v>39</v>
      </c>
    </row>
    <row r="29" spans="1:17" x14ac:dyDescent="0.25">
      <c r="A29" t="s">
        <v>41</v>
      </c>
      <c r="K29">
        <f>2*250</f>
        <v>500</v>
      </c>
      <c r="M29">
        <f>2*148</f>
        <v>296</v>
      </c>
    </row>
    <row r="30" spans="1:17" x14ac:dyDescent="0.25">
      <c r="A30" t="s">
        <v>40</v>
      </c>
      <c r="D30">
        <f>820+60+120</f>
        <v>1000</v>
      </c>
      <c r="K30">
        <f>165</f>
        <v>165</v>
      </c>
    </row>
    <row r="32" spans="1:17" s="1" customFormat="1" x14ac:dyDescent="0.25">
      <c r="A32" s="1" t="s">
        <v>50</v>
      </c>
    </row>
    <row r="33" spans="1:18" s="8" customFormat="1" x14ac:dyDescent="0.25">
      <c r="A33" s="8" t="s">
        <v>54</v>
      </c>
      <c r="L33" s="8">
        <v>2</v>
      </c>
      <c r="N33" s="8">
        <v>6</v>
      </c>
    </row>
    <row r="34" spans="1:18" s="8" customFormat="1" x14ac:dyDescent="0.25">
      <c r="A34" t="s">
        <v>58</v>
      </c>
      <c r="P34" s="8">
        <v>1</v>
      </c>
    </row>
    <row r="35" spans="1:18" x14ac:dyDescent="0.25">
      <c r="A35" t="s">
        <v>52</v>
      </c>
      <c r="I35">
        <v>2</v>
      </c>
    </row>
    <row r="36" spans="1:18" x14ac:dyDescent="0.25">
      <c r="A36" t="s">
        <v>59</v>
      </c>
      <c r="N36">
        <v>4</v>
      </c>
    </row>
    <row r="37" spans="1:18" x14ac:dyDescent="0.25">
      <c r="A37" t="s">
        <v>65</v>
      </c>
      <c r="J37">
        <v>0.25</v>
      </c>
    </row>
    <row r="38" spans="1:18" x14ac:dyDescent="0.25">
      <c r="A38" t="s">
        <v>61</v>
      </c>
      <c r="J38">
        <v>0.25</v>
      </c>
    </row>
    <row r="39" spans="1:18" x14ac:dyDescent="0.25">
      <c r="A39" t="s">
        <v>62</v>
      </c>
      <c r="N39">
        <f>4*0.5</f>
        <v>2</v>
      </c>
    </row>
    <row r="40" spans="1:18" x14ac:dyDescent="0.25">
      <c r="A40" t="s">
        <v>60</v>
      </c>
      <c r="E40">
        <v>0.05</v>
      </c>
    </row>
    <row r="41" spans="1:18" x14ac:dyDescent="0.25">
      <c r="A41" t="s">
        <v>57</v>
      </c>
      <c r="I41">
        <v>1</v>
      </c>
      <c r="J41">
        <v>10</v>
      </c>
      <c r="K41">
        <v>1</v>
      </c>
      <c r="L41">
        <v>1</v>
      </c>
      <c r="M41">
        <v>1</v>
      </c>
      <c r="N41">
        <v>1</v>
      </c>
      <c r="O41">
        <v>1</v>
      </c>
      <c r="P41">
        <v>6</v>
      </c>
      <c r="Q41">
        <v>1</v>
      </c>
    </row>
    <row r="42" spans="1:18" x14ac:dyDescent="0.25">
      <c r="A42" t="s">
        <v>56</v>
      </c>
      <c r="P42">
        <v>40</v>
      </c>
    </row>
    <row r="43" spans="1:18" x14ac:dyDescent="0.25">
      <c r="A43" t="s">
        <v>42</v>
      </c>
      <c r="B43">
        <f>SUM(B4:B42)</f>
        <v>1500</v>
      </c>
      <c r="C43" s="3">
        <f t="shared" ref="C43:E43" si="0">SUM(C4:C42)</f>
        <v>200</v>
      </c>
      <c r="D43" s="3">
        <f t="shared" si="0"/>
        <v>1000</v>
      </c>
      <c r="E43">
        <f t="shared" si="0"/>
        <v>320.05</v>
      </c>
      <c r="F43" s="8">
        <f>SUM(F4:F42)</f>
        <v>50</v>
      </c>
      <c r="G43" s="4">
        <f>SUM(G4:G42)</f>
        <v>140</v>
      </c>
      <c r="H43" s="4">
        <f t="shared" ref="H43:Q43" si="1">SUM(H4:H42)</f>
        <v>131</v>
      </c>
      <c r="I43">
        <f t="shared" si="1"/>
        <v>5</v>
      </c>
      <c r="J43" s="8">
        <f t="shared" si="1"/>
        <v>113.5</v>
      </c>
      <c r="K43" s="5">
        <f t="shared" si="1"/>
        <v>666</v>
      </c>
      <c r="L43">
        <f t="shared" si="1"/>
        <v>3</v>
      </c>
      <c r="M43" s="6">
        <f t="shared" si="1"/>
        <v>328</v>
      </c>
      <c r="N43">
        <f t="shared" si="1"/>
        <v>13</v>
      </c>
      <c r="O43">
        <f t="shared" si="1"/>
        <v>24</v>
      </c>
      <c r="P43">
        <f t="shared" si="1"/>
        <v>47</v>
      </c>
      <c r="Q43">
        <f t="shared" si="1"/>
        <v>17</v>
      </c>
    </row>
    <row r="44" spans="1:18" ht="15.75" thickBot="1" x14ac:dyDescent="0.3">
      <c r="A44" t="s">
        <v>43</v>
      </c>
      <c r="E44" s="3">
        <f>C43+D43</f>
        <v>1200</v>
      </c>
      <c r="J44" s="4">
        <f>G43+H43</f>
        <v>271</v>
      </c>
      <c r="L44" s="5">
        <f>K43</f>
        <v>666</v>
      </c>
      <c r="N44" s="6">
        <f>M43</f>
        <v>328</v>
      </c>
    </row>
    <row r="45" spans="1:18" x14ac:dyDescent="0.25">
      <c r="A45" t="s">
        <v>44</v>
      </c>
      <c r="B45">
        <f>B43</f>
        <v>1500</v>
      </c>
      <c r="E45">
        <f>E43+E44</f>
        <v>1520.05</v>
      </c>
      <c r="I45">
        <f>I43+I44</f>
        <v>5</v>
      </c>
      <c r="L45">
        <f>L43+L44</f>
        <v>669</v>
      </c>
      <c r="N45">
        <f>N43+N44</f>
        <v>341</v>
      </c>
      <c r="O45">
        <f>O43+O44</f>
        <v>24</v>
      </c>
      <c r="P45">
        <f>P43+P44</f>
        <v>47</v>
      </c>
      <c r="Q45">
        <f>Q43+Q44</f>
        <v>17</v>
      </c>
      <c r="R45" s="9" t="s">
        <v>45</v>
      </c>
    </row>
    <row r="46" spans="1:18" ht="15.75" thickBot="1" x14ac:dyDescent="0.3">
      <c r="A46" t="s">
        <v>45</v>
      </c>
      <c r="B46">
        <f>B45*1</f>
        <v>1500</v>
      </c>
      <c r="E46">
        <f>E45*1.5</f>
        <v>2280.0749999999998</v>
      </c>
      <c r="I46">
        <f>I43*3.3</f>
        <v>16.5</v>
      </c>
      <c r="L46">
        <f>L45*3.6</f>
        <v>2408.4</v>
      </c>
      <c r="N46">
        <f>N45*5.5</f>
        <v>1875.5</v>
      </c>
      <c r="O46">
        <f>O43*11.5</f>
        <v>276</v>
      </c>
      <c r="P46">
        <f>P43*12</f>
        <v>564</v>
      </c>
      <c r="Q46">
        <f>Q43*11.5</f>
        <v>195.5</v>
      </c>
      <c r="R46" s="10">
        <f>SUM(B46:Q46)</f>
        <v>9115.9750000000004</v>
      </c>
    </row>
    <row r="47" spans="1:18" x14ac:dyDescent="0.25">
      <c r="A47" t="s">
        <v>46</v>
      </c>
      <c r="B47">
        <f>0.92*0.89</f>
        <v>0.81880000000000008</v>
      </c>
      <c r="E47">
        <f>0.92*0.9</f>
        <v>0.82800000000000007</v>
      </c>
      <c r="I47">
        <v>1</v>
      </c>
      <c r="L47">
        <f>0.92*0.96</f>
        <v>0.88319999999999999</v>
      </c>
      <c r="N47">
        <v>0.92</v>
      </c>
      <c r="O47">
        <v>0.84</v>
      </c>
      <c r="P47">
        <v>1</v>
      </c>
      <c r="Q47">
        <v>0.84</v>
      </c>
      <c r="R47" s="11" t="s">
        <v>63</v>
      </c>
    </row>
    <row r="48" spans="1:18" ht="15.75" thickBot="1" x14ac:dyDescent="0.3">
      <c r="A48" t="s">
        <v>47</v>
      </c>
      <c r="B48">
        <f>(1-B47)*B46</f>
        <v>271.7999999999999</v>
      </c>
      <c r="E48">
        <f>(1-E47)*E46</f>
        <v>392.1728999999998</v>
      </c>
      <c r="I48">
        <f>(1-I47)*I46</f>
        <v>0</v>
      </c>
      <c r="L48">
        <f>(1-L47)*L46</f>
        <v>281.30112000000003</v>
      </c>
      <c r="N48">
        <f>(1-N47)*N46</f>
        <v>150.03999999999994</v>
      </c>
      <c r="O48">
        <f>(1-O47)*O46</f>
        <v>44.160000000000011</v>
      </c>
      <c r="P48">
        <f>(1-P47)*P46</f>
        <v>0</v>
      </c>
      <c r="Q48">
        <f>(1-Q47)*Q46</f>
        <v>31.280000000000005</v>
      </c>
      <c r="R48" s="12">
        <f>SUM(B48:Q48)</f>
        <v>1170.7540199999999</v>
      </c>
    </row>
    <row r="49" spans="1:18" s="7" customFormat="1" x14ac:dyDescent="0.25">
      <c r="A49" s="7" t="s">
        <v>0</v>
      </c>
      <c r="B49" s="7" t="s">
        <v>7</v>
      </c>
      <c r="C49" s="7" t="s">
        <v>8</v>
      </c>
      <c r="D49" s="7" t="s">
        <v>9</v>
      </c>
      <c r="E49" s="7" t="s">
        <v>10</v>
      </c>
      <c r="F49" s="7" t="s">
        <v>11</v>
      </c>
      <c r="G49" s="7" t="s">
        <v>64</v>
      </c>
      <c r="H49" s="7" t="s">
        <v>12</v>
      </c>
      <c r="I49" s="7" t="s">
        <v>53</v>
      </c>
      <c r="J49" s="7" t="s">
        <v>13</v>
      </c>
      <c r="K49" s="7" t="s">
        <v>14</v>
      </c>
      <c r="L49" s="7" t="s">
        <v>18</v>
      </c>
      <c r="M49" s="7" t="s">
        <v>15</v>
      </c>
      <c r="N49" s="7" t="s">
        <v>48</v>
      </c>
      <c r="O49" s="7" t="s">
        <v>16</v>
      </c>
      <c r="P49" s="7" t="s">
        <v>51</v>
      </c>
      <c r="Q49" s="7" t="s">
        <v>17</v>
      </c>
    </row>
    <row r="50" spans="1:18" x14ac:dyDescent="0.25">
      <c r="A50" t="s">
        <v>49</v>
      </c>
      <c r="R50">
        <f>R46+R48</f>
        <v>10286.729020000001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Greg Kasprowicz</cp:lastModifiedBy>
  <dcterms:created xsi:type="dcterms:W3CDTF">2019-11-07T13:39:44Z</dcterms:created>
  <dcterms:modified xsi:type="dcterms:W3CDTF">2019-11-14T00:08:03Z</dcterms:modified>
</cp:coreProperties>
</file>