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195" yWindow="0" windowWidth="19320" windowHeight="13740" tabRatio="500" activeTab="4"/>
  </bookViews>
  <sheets>
    <sheet name="CostPerUnit" sheetId="7" r:id="rId1"/>
    <sheet name="CostPerUnitEx" sheetId="8" r:id="rId2"/>
    <sheet name="Summary" sheetId="6" r:id="rId3"/>
    <sheet name="qty=100" sheetId="3" r:id="rId4"/>
    <sheet name="qty=25" sheetId="4" r:id="rId5"/>
    <sheet name="qty=10" sheetId="5" r:id="rId6"/>
  </sheets>
  <definedNames>
    <definedName name="_xlnm.Print_Area" localSheetId="5">'qty=10'!$A$1:$P$22</definedName>
    <definedName name="_xlnm.Print_Area" localSheetId="3">'qty=100'!$A$1:$P$22</definedName>
    <definedName name="_xlnm.Print_Area" localSheetId="4">'qty=25'!$A$1:$P$22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5" l="1"/>
  <c r="P18" i="5"/>
  <c r="K18" i="4"/>
  <c r="K18" i="3"/>
  <c r="C4" i="6"/>
  <c r="C3" i="6"/>
  <c r="C2" i="6"/>
  <c r="E14" i="3"/>
  <c r="E13" i="3"/>
  <c r="E12" i="3"/>
  <c r="E14" i="4"/>
  <c r="E13" i="4"/>
  <c r="E12" i="4"/>
  <c r="E14" i="5"/>
  <c r="E13" i="5"/>
  <c r="E12" i="5"/>
  <c r="O12" i="5"/>
  <c r="E2" i="4"/>
  <c r="E3" i="4"/>
  <c r="E5" i="4"/>
  <c r="E3" i="5"/>
  <c r="E2" i="5"/>
  <c r="E5" i="5"/>
  <c r="E10" i="3"/>
  <c r="E11" i="3"/>
  <c r="E9" i="3"/>
  <c r="E8" i="3"/>
  <c r="E7" i="3"/>
  <c r="E6" i="3"/>
  <c r="E4" i="3"/>
  <c r="E3" i="3"/>
  <c r="E2" i="3"/>
  <c r="E5" i="3"/>
  <c r="E18" i="3"/>
  <c r="E17" i="3"/>
  <c r="E16" i="3"/>
  <c r="E15" i="3"/>
  <c r="E19" i="3"/>
  <c r="J2" i="5"/>
  <c r="P2" i="5"/>
  <c r="J3" i="5"/>
  <c r="P3" i="5"/>
  <c r="E4" i="5"/>
  <c r="J4" i="5"/>
  <c r="P4" i="5"/>
  <c r="J5" i="5"/>
  <c r="P5" i="5"/>
  <c r="E6" i="5"/>
  <c r="J6" i="5"/>
  <c r="P6" i="5"/>
  <c r="E7" i="5"/>
  <c r="J7" i="5"/>
  <c r="P7" i="5"/>
  <c r="E8" i="5"/>
  <c r="J8" i="5"/>
  <c r="P8" i="5"/>
  <c r="E9" i="5"/>
  <c r="J9" i="5"/>
  <c r="P9" i="5"/>
  <c r="E10" i="5"/>
  <c r="J10" i="5"/>
  <c r="P10" i="5"/>
  <c r="E11" i="5"/>
  <c r="J11" i="5"/>
  <c r="P11" i="5"/>
  <c r="P12" i="5"/>
  <c r="P13" i="5"/>
  <c r="P14" i="5"/>
  <c r="E15" i="5"/>
  <c r="J15" i="5"/>
  <c r="P15" i="5"/>
  <c r="E16" i="5"/>
  <c r="J16" i="5"/>
  <c r="P16" i="5"/>
  <c r="E17" i="5"/>
  <c r="J17" i="5"/>
  <c r="P17" i="5"/>
  <c r="E18" i="5"/>
  <c r="E19" i="5"/>
  <c r="P19" i="5"/>
  <c r="P22" i="5"/>
  <c r="O19" i="5"/>
  <c r="O18" i="5"/>
  <c r="O17" i="5"/>
  <c r="O16" i="5"/>
  <c r="O15" i="5"/>
  <c r="G15" i="5"/>
  <c r="O14" i="5"/>
  <c r="O13" i="5"/>
  <c r="O11" i="5"/>
  <c r="O10" i="5"/>
  <c r="O9" i="5"/>
  <c r="O8" i="5"/>
  <c r="O7" i="5"/>
  <c r="O6" i="5"/>
  <c r="O5" i="5"/>
  <c r="O4" i="5"/>
  <c r="O3" i="5"/>
  <c r="O2" i="5"/>
  <c r="E4" i="4"/>
  <c r="E9" i="4"/>
  <c r="E8" i="4"/>
  <c r="E7" i="4"/>
  <c r="E6" i="4"/>
  <c r="E10" i="4"/>
  <c r="E11" i="4"/>
  <c r="E18" i="4"/>
  <c r="E17" i="4"/>
  <c r="E16" i="4"/>
  <c r="E15" i="4"/>
  <c r="E19" i="4"/>
  <c r="J2" i="4"/>
  <c r="P2" i="4"/>
  <c r="J3" i="4"/>
  <c r="P3" i="4"/>
  <c r="J4" i="4"/>
  <c r="P4" i="4"/>
  <c r="J5" i="4"/>
  <c r="P5" i="4"/>
  <c r="J6" i="4"/>
  <c r="P6" i="4"/>
  <c r="J7" i="4"/>
  <c r="P7" i="4"/>
  <c r="J8" i="4"/>
  <c r="P8" i="4"/>
  <c r="J9" i="4"/>
  <c r="P9" i="4"/>
  <c r="J10" i="4"/>
  <c r="P10" i="4"/>
  <c r="J11" i="4"/>
  <c r="P11" i="4"/>
  <c r="P12" i="4"/>
  <c r="P13" i="4"/>
  <c r="P14" i="4"/>
  <c r="J15" i="4"/>
  <c r="P15" i="4"/>
  <c r="J16" i="4"/>
  <c r="P16" i="4"/>
  <c r="J17" i="4"/>
  <c r="P17" i="4"/>
  <c r="P18" i="4"/>
  <c r="P19" i="4"/>
  <c r="P22" i="4"/>
  <c r="O19" i="4"/>
  <c r="O18" i="4"/>
  <c r="O17" i="4"/>
  <c r="O16" i="4"/>
  <c r="O15" i="4"/>
  <c r="G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P19" i="3"/>
  <c r="J15" i="3"/>
  <c r="P15" i="3"/>
  <c r="J16" i="3"/>
  <c r="P16" i="3"/>
  <c r="J17" i="3"/>
  <c r="P17" i="3"/>
  <c r="P18" i="3"/>
  <c r="J5" i="3"/>
  <c r="P5" i="3"/>
  <c r="J2" i="3"/>
  <c r="P2" i="3"/>
  <c r="J3" i="3"/>
  <c r="P3" i="3"/>
  <c r="J4" i="3"/>
  <c r="P4" i="3"/>
  <c r="J6" i="3"/>
  <c r="P6" i="3"/>
  <c r="J7" i="3"/>
  <c r="P7" i="3"/>
  <c r="J8" i="3"/>
  <c r="P8" i="3"/>
  <c r="J9" i="3"/>
  <c r="P9" i="3"/>
  <c r="J11" i="3"/>
  <c r="P11" i="3"/>
  <c r="J10" i="3"/>
  <c r="P10" i="3"/>
  <c r="P12" i="3"/>
  <c r="P13" i="3"/>
  <c r="P14" i="3"/>
  <c r="P22" i="3"/>
  <c r="O19" i="3"/>
  <c r="O18" i="3"/>
  <c r="O17" i="3"/>
  <c r="O16" i="3"/>
  <c r="O15" i="3"/>
  <c r="O11" i="3"/>
  <c r="O10" i="3"/>
  <c r="O9" i="3"/>
  <c r="O8" i="3"/>
  <c r="O7" i="3"/>
  <c r="O6" i="3"/>
  <c r="O5" i="3"/>
  <c r="O4" i="3"/>
  <c r="O3" i="3"/>
  <c r="O12" i="3"/>
  <c r="O13" i="3"/>
  <c r="O14" i="3"/>
  <c r="O2" i="3"/>
  <c r="F15" i="3"/>
  <c r="F16" i="3"/>
  <c r="G15" i="3"/>
</calcChain>
</file>

<file path=xl/comments1.xml><?xml version="1.0" encoding="utf-8"?>
<comments xmlns="http://schemas.openxmlformats.org/spreadsheetml/2006/main">
  <authors>
    <author>Bogdan Vacaliuc</author>
  </authors>
  <commentList>
    <comment ref="F17" authorId="0">
      <text>
        <r>
          <rPr>
            <b/>
            <sz val="8"/>
            <color indexed="81"/>
            <rFont val="Tahoma"/>
            <charset val="1"/>
          </rPr>
          <t>Bogdan Vacaliuc:</t>
        </r>
        <r>
          <rPr>
            <sz val="8"/>
            <color indexed="81"/>
            <rFont val="Tahoma"/>
            <charset val="1"/>
          </rPr>
          <t xml:space="preserve">
did not get quote for 25.  Used average of the price for 5 and 105 units</t>
        </r>
      </text>
    </comment>
  </commentList>
</comments>
</file>

<file path=xl/comments2.xml><?xml version="1.0" encoding="utf-8"?>
<comments xmlns="http://schemas.openxmlformats.org/spreadsheetml/2006/main">
  <authors>
    <author>Bogdan Vacaliuc</author>
  </authors>
  <commentList>
    <comment ref="F17" authorId="0">
      <text>
        <r>
          <rPr>
            <b/>
            <sz val="8"/>
            <color indexed="81"/>
            <rFont val="Tahoma"/>
            <charset val="1"/>
          </rPr>
          <t>Bogdan Vacaliuc:</t>
        </r>
        <r>
          <rPr>
            <sz val="8"/>
            <color indexed="81"/>
            <rFont val="Tahoma"/>
            <charset val="1"/>
          </rPr>
          <t xml:space="preserve">
did not get a quote for 10.  used the qty=5 price
</t>
        </r>
      </text>
    </comment>
  </commentList>
</comments>
</file>

<file path=xl/sharedStrings.xml><?xml version="1.0" encoding="utf-8"?>
<sst xmlns="http://schemas.openxmlformats.org/spreadsheetml/2006/main" count="213" uniqueCount="59">
  <si>
    <t>Units</t>
  </si>
  <si>
    <t>Lead Time</t>
  </si>
  <si>
    <t>NRE</t>
  </si>
  <si>
    <t>Cost/Unit</t>
  </si>
  <si>
    <t>Cost/Unit (w/NRE)</t>
  </si>
  <si>
    <t>Date</t>
  </si>
  <si>
    <t>Assembly</t>
  </si>
  <si>
    <t>Parts</t>
  </si>
  <si>
    <t>Shipping</t>
  </si>
  <si>
    <t>Manufacturer</t>
  </si>
  <si>
    <t>Part #</t>
  </si>
  <si>
    <t>Setup</t>
  </si>
  <si>
    <t>Digikey</t>
  </si>
  <si>
    <t>277-5815-ND</t>
  </si>
  <si>
    <t>277-5722-ND</t>
  </si>
  <si>
    <t>Description</t>
  </si>
  <si>
    <t>TERM BLOCK PLUG 8POS STR 3.81MM</t>
  </si>
  <si>
    <t>PAN MNT HEADER 3.81MM SOLD 8POS</t>
  </si>
  <si>
    <t>277-6017-ND</t>
  </si>
  <si>
    <t>M2 X 8 SCREW/WASHER/NUT 3PC SET</t>
  </si>
  <si>
    <t>CWI495-ND</t>
  </si>
  <si>
    <t>SWITCH SLIDE SPDT 500MA 125V</t>
  </si>
  <si>
    <t>29316K-ND</t>
  </si>
  <si>
    <t>MACHINE SCREW PAN SLOTTED M3</t>
  </si>
  <si>
    <t>H772-ND</t>
  </si>
  <si>
    <t>WASHER SPLIT LOCK M3 STEEL</t>
  </si>
  <si>
    <t>Unit Price</t>
  </si>
  <si>
    <t>3119K-ND</t>
  </si>
  <si>
    <t>WASHER FLAT #6 FIBRE</t>
  </si>
  <si>
    <t>WM2569-ND</t>
  </si>
  <si>
    <t>CONN TERM FEMALE 22-24AWG TIN</t>
  </si>
  <si>
    <t>WM2800-ND</t>
  </si>
  <si>
    <t>CONN HOUSING 2POS .100 SINGLE</t>
  </si>
  <si>
    <t>6712 BK005-ND</t>
  </si>
  <si>
    <t>HOOK-UP STRND 24AWG BLACK 100'</t>
  </si>
  <si>
    <t>6712 RD005-ND</t>
  </si>
  <si>
    <t>HOOK-UP STRND 24AWG RED 100'</t>
  </si>
  <si>
    <t>6712 WH005-ND</t>
  </si>
  <si>
    <t>HOOK-UP STRND 24AWG WHITE 100'</t>
  </si>
  <si>
    <t>Protocase</t>
  </si>
  <si>
    <t>37981-9</t>
  </si>
  <si>
    <t>RASDR2 Rev1 (no graphics)</t>
  </si>
  <si>
    <t>Total</t>
  </si>
  <si>
    <t>USBFirewire</t>
  </si>
  <si>
    <t>RR-MSBFPM-06GR</t>
  </si>
  <si>
    <t>RR-ASBS-40GR</t>
  </si>
  <si>
    <t>USB 3.0 Extension - B to Micro-B</t>
  </si>
  <si>
    <t>USB 3.0 Cable - Non-Angled - Superspeed</t>
  </si>
  <si>
    <t>B52137-A</t>
  </si>
  <si>
    <t>DigiRed_V1r1_2015-03-10</t>
  </si>
  <si>
    <t>B46798-H</t>
  </si>
  <si>
    <t>AdvancedAssembly</t>
  </si>
  <si>
    <t>MyriadRF_v1r3e1_2015-03-31</t>
  </si>
  <si>
    <t>24390K-ND</t>
  </si>
  <si>
    <t>HEX STANDOFF M3 BRASS 5MM</t>
  </si>
  <si>
    <t>Qty</t>
  </si>
  <si>
    <t>QTY</t>
  </si>
  <si>
    <t>Total Cost</t>
  </si>
  <si>
    <t>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</si>
</sst>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8" fontId="0" fillId="2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Cost/unit (complete</a:t>
            </a:r>
            <a:r>
              <a:rPr lang="en-US" baseline="0"/>
              <a:t> </a:t>
            </a:r>
            <a:r>
              <a:rPr lang="en-US"/>
              <a:t>parts plus PCB)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Cost/unit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trendline>
            <c:spPr>
              <a:ln w="38100"/>
            </c:spPr>
            <c:trendlineType val="power"/>
            <c:forward val="900"/>
            <c:backward val="5"/>
            <c:dispRSqr val="1"/>
            <c:dispEq val="1"/>
            <c:trendlineLbl>
              <c:layout>
                <c:manualLayout>
                  <c:x val="-0.1964478488328498"/>
                  <c:y val="-7.9614350159259537E-2"/>
                </c:manualLayout>
              </c:layout>
              <c:numFmt formatCode="General" sourceLinked="0"/>
            </c:trendlineLbl>
          </c:trendline>
          <c:xVal>
            <c:numRef>
              <c:f>Summary!$A$2:$A$4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Summary!$B$2:$B$4</c:f>
              <c:numCache>
                <c:formatCode>"$"#,##0.00_);[Red]\("$"#,##0.00\)</c:formatCode>
                <c:ptCount val="3"/>
                <c:pt idx="0">
                  <c:v>412.57</c:v>
                </c:pt>
                <c:pt idx="1">
                  <c:v>745.29</c:v>
                </c:pt>
                <c:pt idx="2">
                  <c:v>1241.01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2752"/>
        <c:axId val="34204288"/>
      </c:scatterChart>
      <c:valAx>
        <c:axId val="34202752"/>
        <c:scaling>
          <c:orientation val="minMax"/>
          <c:max val="12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4204288"/>
        <c:crosses val="autoZero"/>
        <c:crossBetween val="midCat"/>
      </c:valAx>
      <c:valAx>
        <c:axId val="34204288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420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Cost/unit (complete</a:t>
            </a:r>
            <a:r>
              <a:rPr lang="en-US" baseline="0"/>
              <a:t> </a:t>
            </a:r>
            <a:r>
              <a:rPr lang="en-US"/>
              <a:t>parts plus PCB)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Cost/unit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trendline>
            <c:spPr>
              <a:ln w="38100"/>
            </c:spPr>
            <c:trendlineType val="power"/>
            <c:forward val="900"/>
            <c:backward val="5"/>
            <c:dispRSqr val="1"/>
            <c:dispEq val="1"/>
            <c:trendlineLbl>
              <c:layout>
                <c:manualLayout>
                  <c:x val="-0.1964478488328498"/>
                  <c:y val="-7.961435015925953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xVal>
            <c:numRef>
              <c:f>Summary!$A$2:$A$4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Summary!$B$2:$B$4</c:f>
              <c:numCache>
                <c:formatCode>"$"#,##0.00_);[Red]\("$"#,##0.00\)</c:formatCode>
                <c:ptCount val="3"/>
                <c:pt idx="0">
                  <c:v>412.57</c:v>
                </c:pt>
                <c:pt idx="1">
                  <c:v>745.29</c:v>
                </c:pt>
                <c:pt idx="2">
                  <c:v>1241.01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6192"/>
        <c:axId val="153097728"/>
      </c:scatterChart>
      <c:valAx>
        <c:axId val="153096192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3097728"/>
        <c:crosses val="autoZero"/>
        <c:crossBetween val="midCat"/>
      </c:valAx>
      <c:valAx>
        <c:axId val="153097728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30961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.75" x14ac:dyDescent="0.25"/>
  <cols>
    <col min="2" max="2" width="9.5" bestFit="1" customWidth="1"/>
    <col min="3" max="3" width="10.5" bestFit="1" customWidth="1"/>
  </cols>
  <sheetData>
    <row r="1" spans="1:3" x14ac:dyDescent="0.25">
      <c r="A1" t="s">
        <v>56</v>
      </c>
      <c r="B1" t="s">
        <v>58</v>
      </c>
      <c r="C1" t="s">
        <v>57</v>
      </c>
    </row>
    <row r="2" spans="1:3" x14ac:dyDescent="0.25">
      <c r="A2">
        <v>100</v>
      </c>
      <c r="B2" s="3">
        <v>412.57</v>
      </c>
      <c r="C2" s="3">
        <f>A2*B2</f>
        <v>41257</v>
      </c>
    </row>
    <row r="3" spans="1:3" x14ac:dyDescent="0.25">
      <c r="A3">
        <v>25</v>
      </c>
      <c r="B3" s="3">
        <v>745.29</v>
      </c>
      <c r="C3" s="3">
        <f>A3*B3</f>
        <v>18632.25</v>
      </c>
    </row>
    <row r="4" spans="1:3" x14ac:dyDescent="0.25">
      <c r="A4">
        <v>10</v>
      </c>
      <c r="B4" s="3">
        <v>1241.01</v>
      </c>
      <c r="C4" s="3">
        <f>A4*B4</f>
        <v>12410.1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topLeftCell="B1" workbookViewId="0">
      <selection activeCell="P18" sqref="P18:P19"/>
    </sheetView>
  </sheetViews>
  <sheetFormatPr defaultColWidth="11" defaultRowHeight="15.75" x14ac:dyDescent="0.25"/>
  <cols>
    <col min="1" max="1" width="9.375" bestFit="1" customWidth="1"/>
    <col min="2" max="2" width="16.625" bestFit="1" customWidth="1"/>
    <col min="3" max="3" width="16" bestFit="1" customWidth="1"/>
    <col min="4" max="4" width="35.125" bestFit="1" customWidth="1"/>
    <col min="5" max="5" width="5.125" bestFit="1" customWidth="1"/>
    <col min="6" max="6" width="8.75" style="6" bestFit="1" customWidth="1"/>
    <col min="7" max="7" width="9.25" bestFit="1" customWidth="1"/>
    <col min="8" max="8" width="4.25" bestFit="1" customWidth="1"/>
    <col min="9" max="9" width="5.375" bestFit="1" customWidth="1"/>
    <col min="10" max="10" width="6.375" bestFit="1" customWidth="1"/>
    <col min="11" max="11" width="8.625" bestFit="1" customWidth="1"/>
    <col min="12" max="12" width="7.75" bestFit="1" customWidth="1"/>
    <col min="13" max="13" width="1.875" customWidth="1"/>
    <col min="14" max="14" width="3.75" bestFit="1" customWidth="1"/>
    <col min="15" max="15" width="8.625" bestFit="1" customWidth="1"/>
  </cols>
  <sheetData>
    <row r="1" spans="1:16" x14ac:dyDescent="0.25">
      <c r="A1" t="s">
        <v>5</v>
      </c>
      <c r="B1" t="s">
        <v>9</v>
      </c>
      <c r="C1" t="s">
        <v>10</v>
      </c>
      <c r="D1" t="s">
        <v>15</v>
      </c>
      <c r="E1" t="s">
        <v>0</v>
      </c>
      <c r="F1" s="6" t="s">
        <v>26</v>
      </c>
      <c r="G1" t="s">
        <v>1</v>
      </c>
      <c r="H1" t="s">
        <v>2</v>
      </c>
      <c r="I1" t="s">
        <v>11</v>
      </c>
      <c r="J1" t="s">
        <v>7</v>
      </c>
      <c r="K1" t="s">
        <v>6</v>
      </c>
      <c r="L1" t="s">
        <v>8</v>
      </c>
      <c r="N1" t="s">
        <v>55</v>
      </c>
      <c r="O1" t="s">
        <v>3</v>
      </c>
      <c r="P1" t="s">
        <v>4</v>
      </c>
    </row>
    <row r="2" spans="1:16" x14ac:dyDescent="0.25">
      <c r="A2" s="1">
        <v>42125</v>
      </c>
      <c r="B2" s="1" t="s">
        <v>12</v>
      </c>
      <c r="C2" t="s">
        <v>13</v>
      </c>
      <c r="D2" t="s">
        <v>17</v>
      </c>
      <c r="E2">
        <f t="shared" ref="E2:E3" si="0">E$22</f>
        <v>100</v>
      </c>
      <c r="F2" s="6">
        <v>7.82</v>
      </c>
      <c r="G2">
        <v>0</v>
      </c>
      <c r="H2" s="2"/>
      <c r="J2" s="4">
        <f>E2*F2</f>
        <v>782</v>
      </c>
      <c r="K2" s="2"/>
      <c r="N2">
        <v>1</v>
      </c>
      <c r="O2" s="3">
        <f>(SUM(I2:L2)/E2)*N2</f>
        <v>7.82</v>
      </c>
      <c r="P2" s="3">
        <f>(SUM(H2:L2)/E2)*N2</f>
        <v>7.82</v>
      </c>
    </row>
    <row r="3" spans="1:16" x14ac:dyDescent="0.25">
      <c r="A3" s="1">
        <v>42125</v>
      </c>
      <c r="B3" s="1" t="s">
        <v>12</v>
      </c>
      <c r="C3" t="s">
        <v>14</v>
      </c>
      <c r="D3" t="s">
        <v>16</v>
      </c>
      <c r="E3">
        <f t="shared" si="0"/>
        <v>100</v>
      </c>
      <c r="F3" s="6">
        <v>7.38</v>
      </c>
      <c r="G3">
        <v>0</v>
      </c>
      <c r="J3" s="4">
        <f t="shared" ref="J3:J17" si="1">E3*F3</f>
        <v>738</v>
      </c>
      <c r="K3" s="2"/>
      <c r="N3">
        <v>1</v>
      </c>
      <c r="O3" s="3">
        <f t="shared" ref="O3:O11" si="2">(SUM(I3:L3)/E3)*N3</f>
        <v>7.38</v>
      </c>
      <c r="P3" s="3">
        <f t="shared" ref="P3:P11" si="3">(SUM(H3:L3)/E3)*N3</f>
        <v>7.38</v>
      </c>
    </row>
    <row r="4" spans="1:16" x14ac:dyDescent="0.25">
      <c r="A4" s="1">
        <v>42125</v>
      </c>
      <c r="B4" s="1" t="s">
        <v>12</v>
      </c>
      <c r="C4" t="s">
        <v>18</v>
      </c>
      <c r="D4" t="s">
        <v>19</v>
      </c>
      <c r="E4">
        <f>E$22*4</f>
        <v>400</v>
      </c>
      <c r="F4" s="6">
        <v>0.1656</v>
      </c>
      <c r="G4">
        <v>0</v>
      </c>
      <c r="J4" s="4">
        <f t="shared" si="1"/>
        <v>66.239999999999995</v>
      </c>
      <c r="K4" s="2"/>
      <c r="N4">
        <v>4</v>
      </c>
      <c r="O4" s="3">
        <f t="shared" si="2"/>
        <v>0.66239999999999999</v>
      </c>
      <c r="P4" s="3">
        <f t="shared" si="3"/>
        <v>0.66239999999999999</v>
      </c>
    </row>
    <row r="5" spans="1:16" x14ac:dyDescent="0.25">
      <c r="A5" s="1">
        <v>42125</v>
      </c>
      <c r="B5" s="1" t="s">
        <v>12</v>
      </c>
      <c r="C5" t="s">
        <v>20</v>
      </c>
      <c r="D5" t="s">
        <v>21</v>
      </c>
      <c r="E5">
        <f>E$22</f>
        <v>100</v>
      </c>
      <c r="F5" s="6">
        <v>1.0335000000000001</v>
      </c>
      <c r="G5">
        <v>0</v>
      </c>
      <c r="J5" s="4">
        <f t="shared" si="1"/>
        <v>103.35000000000001</v>
      </c>
      <c r="K5" s="2"/>
      <c r="N5">
        <v>1</v>
      </c>
      <c r="O5" s="3">
        <f t="shared" si="2"/>
        <v>1.0335000000000001</v>
      </c>
      <c r="P5" s="3">
        <f t="shared" si="3"/>
        <v>1.0335000000000001</v>
      </c>
    </row>
    <row r="6" spans="1:16" x14ac:dyDescent="0.25">
      <c r="A6" s="1">
        <v>42125</v>
      </c>
      <c r="B6" s="1" t="s">
        <v>12</v>
      </c>
      <c r="C6" t="s">
        <v>22</v>
      </c>
      <c r="D6" t="s">
        <v>23</v>
      </c>
      <c r="E6">
        <f t="shared" ref="E6:E9" si="4">E$22*4</f>
        <v>400</v>
      </c>
      <c r="F6" s="6">
        <v>0.23980000000000001</v>
      </c>
      <c r="G6">
        <v>0</v>
      </c>
      <c r="J6" s="4">
        <f t="shared" si="1"/>
        <v>95.92</v>
      </c>
      <c r="K6" s="2"/>
      <c r="N6">
        <v>4</v>
      </c>
      <c r="O6" s="3">
        <f t="shared" si="2"/>
        <v>0.95920000000000005</v>
      </c>
      <c r="P6" s="3">
        <f t="shared" si="3"/>
        <v>0.95920000000000005</v>
      </c>
    </row>
    <row r="7" spans="1:16" x14ac:dyDescent="0.25">
      <c r="A7" s="1">
        <v>42125</v>
      </c>
      <c r="B7" s="1" t="s">
        <v>12</v>
      </c>
      <c r="C7" t="s">
        <v>24</v>
      </c>
      <c r="D7" t="s">
        <v>25</v>
      </c>
      <c r="E7">
        <f t="shared" si="4"/>
        <v>400</v>
      </c>
      <c r="F7" s="6">
        <v>4.2599999999999999E-2</v>
      </c>
      <c r="G7">
        <v>0</v>
      </c>
      <c r="J7" s="4">
        <f t="shared" si="1"/>
        <v>17.04</v>
      </c>
      <c r="K7" s="2"/>
      <c r="N7">
        <v>4</v>
      </c>
      <c r="O7" s="3">
        <f t="shared" si="2"/>
        <v>0.1704</v>
      </c>
      <c r="P7" s="3">
        <f t="shared" si="3"/>
        <v>0.1704</v>
      </c>
    </row>
    <row r="8" spans="1:16" x14ac:dyDescent="0.25">
      <c r="A8" s="1">
        <v>42125</v>
      </c>
      <c r="B8" s="1" t="s">
        <v>12</v>
      </c>
      <c r="C8" t="s">
        <v>27</v>
      </c>
      <c r="D8" t="s">
        <v>28</v>
      </c>
      <c r="E8">
        <f t="shared" si="4"/>
        <v>400</v>
      </c>
      <c r="F8" s="6">
        <v>2.8000000000000001E-2</v>
      </c>
      <c r="G8">
        <v>0</v>
      </c>
      <c r="J8" s="4">
        <f t="shared" si="1"/>
        <v>11.200000000000001</v>
      </c>
      <c r="K8" s="2"/>
      <c r="N8">
        <v>4</v>
      </c>
      <c r="O8" s="3">
        <f t="shared" si="2"/>
        <v>0.11200000000000002</v>
      </c>
      <c r="P8" s="3">
        <f t="shared" si="3"/>
        <v>0.11200000000000002</v>
      </c>
    </row>
    <row r="9" spans="1:16" x14ac:dyDescent="0.25">
      <c r="A9" s="1"/>
      <c r="B9" s="1" t="s">
        <v>12</v>
      </c>
      <c r="C9" t="s">
        <v>53</v>
      </c>
      <c r="D9" t="s">
        <v>54</v>
      </c>
      <c r="E9">
        <f t="shared" si="4"/>
        <v>400</v>
      </c>
      <c r="F9" s="6">
        <v>0.42930000000000001</v>
      </c>
      <c r="G9">
        <v>0</v>
      </c>
      <c r="J9" s="4">
        <f t="shared" si="1"/>
        <v>171.72</v>
      </c>
      <c r="K9" s="2"/>
      <c r="N9">
        <v>4</v>
      </c>
      <c r="O9" s="3">
        <f t="shared" si="2"/>
        <v>1.7172000000000001</v>
      </c>
      <c r="P9" s="3">
        <f t="shared" si="3"/>
        <v>1.7172000000000001</v>
      </c>
    </row>
    <row r="10" spans="1:16" x14ac:dyDescent="0.25">
      <c r="A10" s="1">
        <v>42125</v>
      </c>
      <c r="B10" s="1" t="s">
        <v>12</v>
      </c>
      <c r="C10" t="s">
        <v>29</v>
      </c>
      <c r="D10" t="s">
        <v>30</v>
      </c>
      <c r="E10">
        <f>E$22*8</f>
        <v>800</v>
      </c>
      <c r="F10" s="6">
        <v>0.10868</v>
      </c>
      <c r="G10">
        <v>0</v>
      </c>
      <c r="J10" s="4">
        <f t="shared" si="1"/>
        <v>86.944000000000003</v>
      </c>
      <c r="K10" s="2"/>
      <c r="N10">
        <v>8</v>
      </c>
      <c r="O10" s="3">
        <f t="shared" si="2"/>
        <v>0.86943999999999999</v>
      </c>
      <c r="P10" s="3">
        <f t="shared" si="3"/>
        <v>0.86943999999999999</v>
      </c>
    </row>
    <row r="11" spans="1:16" x14ac:dyDescent="0.25">
      <c r="A11" s="1">
        <v>42125</v>
      </c>
      <c r="B11" s="1" t="s">
        <v>12</v>
      </c>
      <c r="C11" t="s">
        <v>31</v>
      </c>
      <c r="D11" t="s">
        <v>32</v>
      </c>
      <c r="E11">
        <f>E$22*4</f>
        <v>400</v>
      </c>
      <c r="F11" s="6">
        <v>0.1978</v>
      </c>
      <c r="G11">
        <v>0</v>
      </c>
      <c r="J11" s="4">
        <f t="shared" si="1"/>
        <v>79.12</v>
      </c>
      <c r="K11" s="2"/>
      <c r="N11">
        <v>4</v>
      </c>
      <c r="O11" s="3">
        <f t="shared" si="2"/>
        <v>0.79120000000000001</v>
      </c>
      <c r="P11" s="3">
        <f t="shared" si="3"/>
        <v>0.79120000000000001</v>
      </c>
    </row>
    <row r="12" spans="1:16" x14ac:dyDescent="0.25">
      <c r="A12" s="1">
        <v>42125</v>
      </c>
      <c r="B12" s="1" t="s">
        <v>12</v>
      </c>
      <c r="C12" t="s">
        <v>33</v>
      </c>
      <c r="D12" t="s">
        <v>34</v>
      </c>
      <c r="E12">
        <f>E$22</f>
        <v>100</v>
      </c>
      <c r="G12">
        <v>0</v>
      </c>
      <c r="J12" s="4">
        <v>39.58</v>
      </c>
      <c r="K12" s="2"/>
      <c r="O12" s="3">
        <f t="shared" ref="O12:O14" si="5">SUM(I12:L12)/E12</f>
        <v>0.39579999999999999</v>
      </c>
      <c r="P12" s="3">
        <f t="shared" ref="P12:P14" si="6">SUM(H12:L12)/E12</f>
        <v>0.39579999999999999</v>
      </c>
    </row>
    <row r="13" spans="1:16" x14ac:dyDescent="0.25">
      <c r="A13" s="1">
        <v>42125</v>
      </c>
      <c r="B13" s="1" t="s">
        <v>12</v>
      </c>
      <c r="C13" t="s">
        <v>35</v>
      </c>
      <c r="D13" t="s">
        <v>36</v>
      </c>
      <c r="E13">
        <f>E$22</f>
        <v>100</v>
      </c>
      <c r="G13">
        <v>0</v>
      </c>
      <c r="J13" s="4">
        <v>39.58</v>
      </c>
      <c r="K13" s="2"/>
      <c r="O13" s="3">
        <f t="shared" si="5"/>
        <v>0.39579999999999999</v>
      </c>
      <c r="P13" s="3">
        <f t="shared" si="6"/>
        <v>0.39579999999999999</v>
      </c>
    </row>
    <row r="14" spans="1:16" x14ac:dyDescent="0.25">
      <c r="A14" s="1">
        <v>42125</v>
      </c>
      <c r="B14" s="1" t="s">
        <v>12</v>
      </c>
      <c r="C14" t="s">
        <v>37</v>
      </c>
      <c r="D14" t="s">
        <v>38</v>
      </c>
      <c r="E14">
        <f>E$22</f>
        <v>100</v>
      </c>
      <c r="G14">
        <v>0</v>
      </c>
      <c r="J14" s="4">
        <v>39.58</v>
      </c>
      <c r="K14" s="2"/>
      <c r="O14" s="3">
        <f t="shared" si="5"/>
        <v>0.39579999999999999</v>
      </c>
      <c r="P14" s="3">
        <f t="shared" si="6"/>
        <v>0.39579999999999999</v>
      </c>
    </row>
    <row r="15" spans="1:16" x14ac:dyDescent="0.25">
      <c r="A15" s="1">
        <v>42095</v>
      </c>
      <c r="B15" s="1" t="s">
        <v>43</v>
      </c>
      <c r="C15" t="s">
        <v>44</v>
      </c>
      <c r="D15" s="5" t="s">
        <v>46</v>
      </c>
      <c r="E15">
        <f t="shared" ref="E15:E18" si="7">E$22</f>
        <v>100</v>
      </c>
      <c r="F15" s="6">
        <f>13.95*(10/13.95)</f>
        <v>10</v>
      </c>
      <c r="G15">
        <f>8*7</f>
        <v>56</v>
      </c>
      <c r="J15" s="4">
        <f t="shared" si="1"/>
        <v>1000</v>
      </c>
      <c r="K15" s="2"/>
      <c r="N15">
        <v>1</v>
      </c>
      <c r="O15" s="3">
        <f t="shared" ref="O15:O19" si="8">(SUM(I15:L15)/E15)*N15</f>
        <v>10</v>
      </c>
      <c r="P15" s="3">
        <f t="shared" ref="P15:P19" si="9">(SUM(H15:L15)/E15)*N15</f>
        <v>10</v>
      </c>
    </row>
    <row r="16" spans="1:16" x14ac:dyDescent="0.25">
      <c r="A16" s="1"/>
      <c r="B16" s="1" t="s">
        <v>43</v>
      </c>
      <c r="C16" t="s">
        <v>45</v>
      </c>
      <c r="D16" t="s">
        <v>47</v>
      </c>
      <c r="E16">
        <f t="shared" si="7"/>
        <v>100</v>
      </c>
      <c r="F16" s="6">
        <f>16.45*(10/13.95)</f>
        <v>11.792114695340501</v>
      </c>
      <c r="J16" s="4">
        <f t="shared" si="1"/>
        <v>1179.2114695340501</v>
      </c>
      <c r="K16" s="2"/>
      <c r="N16">
        <v>1</v>
      </c>
      <c r="O16" s="3">
        <f t="shared" si="8"/>
        <v>11.792114695340501</v>
      </c>
      <c r="P16" s="3">
        <f t="shared" si="9"/>
        <v>11.792114695340501</v>
      </c>
    </row>
    <row r="17" spans="1:16" x14ac:dyDescent="0.25">
      <c r="A17" s="1">
        <v>42123</v>
      </c>
      <c r="B17" s="1" t="s">
        <v>39</v>
      </c>
      <c r="C17" t="s">
        <v>40</v>
      </c>
      <c r="D17" t="s">
        <v>41</v>
      </c>
      <c r="E17">
        <f t="shared" si="7"/>
        <v>100</v>
      </c>
      <c r="F17" s="6">
        <v>55.47</v>
      </c>
      <c r="G17">
        <v>6</v>
      </c>
      <c r="H17">
        <v>70</v>
      </c>
      <c r="J17" s="4">
        <f t="shared" si="1"/>
        <v>5547</v>
      </c>
      <c r="K17" s="2"/>
      <c r="N17">
        <v>1</v>
      </c>
      <c r="O17" s="3">
        <f t="shared" si="8"/>
        <v>55.47</v>
      </c>
      <c r="P17" s="3">
        <f t="shared" si="9"/>
        <v>56.17</v>
      </c>
    </row>
    <row r="18" spans="1:16" x14ac:dyDescent="0.25">
      <c r="A18" s="1"/>
      <c r="B18" s="1" t="s">
        <v>51</v>
      </c>
      <c r="C18" t="s">
        <v>48</v>
      </c>
      <c r="D18" t="s">
        <v>49</v>
      </c>
      <c r="E18">
        <f t="shared" si="7"/>
        <v>100</v>
      </c>
      <c r="G18">
        <v>40</v>
      </c>
      <c r="H18">
        <v>415</v>
      </c>
      <c r="J18" s="4"/>
      <c r="K18" s="2">
        <f>13285.81+(2500)+(100*4.65)</f>
        <v>16250.81</v>
      </c>
      <c r="N18">
        <v>1</v>
      </c>
      <c r="O18" s="3">
        <f t="shared" si="8"/>
        <v>162.50809999999998</v>
      </c>
      <c r="P18" s="3">
        <f t="shared" si="9"/>
        <v>166.65809999999999</v>
      </c>
    </row>
    <row r="19" spans="1:16" x14ac:dyDescent="0.25">
      <c r="A19" s="1"/>
      <c r="B19" t="s">
        <v>51</v>
      </c>
      <c r="C19" t="s">
        <v>50</v>
      </c>
      <c r="D19" t="s">
        <v>52</v>
      </c>
      <c r="E19">
        <f>E$22</f>
        <v>100</v>
      </c>
      <c r="G19">
        <v>40</v>
      </c>
      <c r="H19">
        <v>415</v>
      </c>
      <c r="J19" s="4"/>
      <c r="K19" s="2">
        <v>14110.16</v>
      </c>
      <c r="N19">
        <v>1</v>
      </c>
      <c r="O19" s="3">
        <f t="shared" si="8"/>
        <v>141.10159999999999</v>
      </c>
      <c r="P19" s="3">
        <f t="shared" si="9"/>
        <v>145.2516</v>
      </c>
    </row>
    <row r="20" spans="1:16" x14ac:dyDescent="0.25">
      <c r="A20" s="1"/>
      <c r="B20" s="1"/>
      <c r="J20" s="4"/>
      <c r="K20" s="2"/>
      <c r="O20" s="3"/>
      <c r="P20" s="3"/>
    </row>
    <row r="21" spans="1:16" x14ac:dyDescent="0.25">
      <c r="K21" s="2"/>
    </row>
    <row r="22" spans="1:16" x14ac:dyDescent="0.25">
      <c r="E22">
        <v>100</v>
      </c>
      <c r="K22" s="2"/>
      <c r="L22" t="s">
        <v>42</v>
      </c>
      <c r="P22" s="7">
        <f>SUM(P2:P19)</f>
        <v>412.57455469534051</v>
      </c>
    </row>
    <row r="23" spans="1:16" x14ac:dyDescent="0.25">
      <c r="K23" s="2"/>
    </row>
    <row r="24" spans="1:16" x14ac:dyDescent="0.25">
      <c r="K24" s="2"/>
    </row>
    <row r="25" spans="1:16" x14ac:dyDescent="0.25">
      <c r="K25" s="2"/>
    </row>
    <row r="26" spans="1:16" x14ac:dyDescent="0.25">
      <c r="K26" s="2"/>
    </row>
    <row r="27" spans="1:16" x14ac:dyDescent="0.25">
      <c r="K27" s="2"/>
    </row>
    <row r="28" spans="1:16" x14ac:dyDescent="0.25">
      <c r="K28" s="2"/>
    </row>
    <row r="29" spans="1:16" x14ac:dyDescent="0.25">
      <c r="K29" s="2"/>
    </row>
    <row r="30" spans="1:16" x14ac:dyDescent="0.25">
      <c r="K30" s="2"/>
    </row>
    <row r="31" spans="1:16" x14ac:dyDescent="0.25">
      <c r="K31" s="2"/>
    </row>
    <row r="32" spans="1:16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</sheetData>
  <pageMargins left="0.75" right="0.75" top="1" bottom="1" header="0.5" footer="0.5"/>
  <pageSetup scale="7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tabSelected="1" topLeftCell="B1" workbookViewId="0">
      <selection activeCell="K18" sqref="K18"/>
    </sheetView>
  </sheetViews>
  <sheetFormatPr defaultColWidth="11" defaultRowHeight="15.75" x14ac:dyDescent="0.25"/>
  <cols>
    <col min="1" max="1" width="9.375" bestFit="1" customWidth="1"/>
    <col min="2" max="2" width="16.625" bestFit="1" customWidth="1"/>
    <col min="3" max="3" width="16" bestFit="1" customWidth="1"/>
    <col min="4" max="4" width="35.125" bestFit="1" customWidth="1"/>
    <col min="5" max="5" width="5.125" bestFit="1" customWidth="1"/>
    <col min="6" max="6" width="8.75" style="6" bestFit="1" customWidth="1"/>
    <col min="7" max="7" width="9.25" bestFit="1" customWidth="1"/>
    <col min="8" max="8" width="4.25" bestFit="1" customWidth="1"/>
    <col min="9" max="9" width="5.375" bestFit="1" customWidth="1"/>
    <col min="10" max="10" width="6.375" bestFit="1" customWidth="1"/>
    <col min="11" max="11" width="8.625" bestFit="1" customWidth="1"/>
    <col min="12" max="12" width="7.75" bestFit="1" customWidth="1"/>
    <col min="13" max="13" width="1.875" customWidth="1"/>
    <col min="14" max="14" width="3.75" bestFit="1" customWidth="1"/>
    <col min="15" max="15" width="8.625" bestFit="1" customWidth="1"/>
  </cols>
  <sheetData>
    <row r="1" spans="1:16" x14ac:dyDescent="0.25">
      <c r="A1" t="s">
        <v>5</v>
      </c>
      <c r="B1" t="s">
        <v>9</v>
      </c>
      <c r="C1" t="s">
        <v>10</v>
      </c>
      <c r="D1" t="s">
        <v>15</v>
      </c>
      <c r="E1" t="s">
        <v>0</v>
      </c>
      <c r="F1" s="6" t="s">
        <v>26</v>
      </c>
      <c r="G1" t="s">
        <v>1</v>
      </c>
      <c r="H1" t="s">
        <v>2</v>
      </c>
      <c r="I1" t="s">
        <v>11</v>
      </c>
      <c r="J1" t="s">
        <v>7</v>
      </c>
      <c r="K1" t="s">
        <v>6</v>
      </c>
      <c r="L1" t="s">
        <v>8</v>
      </c>
      <c r="N1" t="s">
        <v>55</v>
      </c>
      <c r="O1" t="s">
        <v>3</v>
      </c>
      <c r="P1" t="s">
        <v>4</v>
      </c>
    </row>
    <row r="2" spans="1:16" x14ac:dyDescent="0.25">
      <c r="A2" s="1">
        <v>42125</v>
      </c>
      <c r="B2" s="1" t="s">
        <v>12</v>
      </c>
      <c r="C2" t="s">
        <v>13</v>
      </c>
      <c r="D2" t="s">
        <v>17</v>
      </c>
      <c r="E2">
        <f>E$22</f>
        <v>25</v>
      </c>
      <c r="F2" s="6">
        <v>9.0909999999999993</v>
      </c>
      <c r="G2">
        <v>0</v>
      </c>
      <c r="H2" s="2"/>
      <c r="J2" s="4">
        <f>E2*F2</f>
        <v>227.27499999999998</v>
      </c>
      <c r="K2" s="2"/>
      <c r="N2">
        <v>1</v>
      </c>
      <c r="O2" s="3">
        <f>(SUM(I2:L2)/E2)*N2</f>
        <v>9.0909999999999993</v>
      </c>
      <c r="P2" s="3">
        <f>(SUM(H2:L2)/E2)*N2</f>
        <v>9.0909999999999993</v>
      </c>
    </row>
    <row r="3" spans="1:16" x14ac:dyDescent="0.25">
      <c r="A3" s="1">
        <v>42125</v>
      </c>
      <c r="B3" s="1" t="s">
        <v>12</v>
      </c>
      <c r="C3" t="s">
        <v>14</v>
      </c>
      <c r="D3" t="s">
        <v>16</v>
      </c>
      <c r="E3">
        <f>E$22</f>
        <v>25</v>
      </c>
      <c r="F3" s="6">
        <v>8.5779999999999994</v>
      </c>
      <c r="G3">
        <v>0</v>
      </c>
      <c r="J3" s="4">
        <f t="shared" ref="J3:J17" si="0">E3*F3</f>
        <v>214.45</v>
      </c>
      <c r="K3" s="2"/>
      <c r="N3">
        <v>1</v>
      </c>
      <c r="O3" s="3">
        <f t="shared" ref="O3:O11" si="1">(SUM(I3:L3)/E3)*N3</f>
        <v>8.5779999999999994</v>
      </c>
      <c r="P3" s="3">
        <f t="shared" ref="P3:P11" si="2">(SUM(H3:L3)/E3)*N3</f>
        <v>8.5779999999999994</v>
      </c>
    </row>
    <row r="4" spans="1:16" x14ac:dyDescent="0.25">
      <c r="A4" s="1">
        <v>42125</v>
      </c>
      <c r="B4" s="1" t="s">
        <v>12</v>
      </c>
      <c r="C4" t="s">
        <v>18</v>
      </c>
      <c r="D4" t="s">
        <v>19</v>
      </c>
      <c r="E4">
        <f>E$22*4</f>
        <v>100</v>
      </c>
      <c r="F4" s="6">
        <v>0.24</v>
      </c>
      <c r="G4">
        <v>0</v>
      </c>
      <c r="J4" s="4">
        <f t="shared" si="0"/>
        <v>24</v>
      </c>
      <c r="K4" s="2"/>
      <c r="N4">
        <v>4</v>
      </c>
      <c r="O4" s="3">
        <f t="shared" si="1"/>
        <v>0.96</v>
      </c>
      <c r="P4" s="3">
        <f t="shared" si="2"/>
        <v>0.96</v>
      </c>
    </row>
    <row r="5" spans="1:16" x14ac:dyDescent="0.25">
      <c r="A5" s="1">
        <v>42125</v>
      </c>
      <c r="B5" s="1" t="s">
        <v>12</v>
      </c>
      <c r="C5" t="s">
        <v>20</v>
      </c>
      <c r="D5" t="s">
        <v>21</v>
      </c>
      <c r="E5">
        <f>E$22</f>
        <v>25</v>
      </c>
      <c r="F5" s="6">
        <v>1.2192000000000001</v>
      </c>
      <c r="G5">
        <v>0</v>
      </c>
      <c r="J5" s="4">
        <f t="shared" si="0"/>
        <v>30.48</v>
      </c>
      <c r="K5" s="2"/>
      <c r="N5">
        <v>1</v>
      </c>
      <c r="O5" s="3">
        <f t="shared" si="1"/>
        <v>1.2192000000000001</v>
      </c>
      <c r="P5" s="3">
        <f t="shared" si="2"/>
        <v>1.2192000000000001</v>
      </c>
    </row>
    <row r="6" spans="1:16" x14ac:dyDescent="0.25">
      <c r="A6" s="1">
        <v>42125</v>
      </c>
      <c r="B6" s="1" t="s">
        <v>12</v>
      </c>
      <c r="C6" t="s">
        <v>22</v>
      </c>
      <c r="D6" t="s">
        <v>23</v>
      </c>
      <c r="E6">
        <f t="shared" ref="E6:E9" si="3">E$22*4</f>
        <v>100</v>
      </c>
      <c r="F6" s="6">
        <v>0.27800000000000002</v>
      </c>
      <c r="G6">
        <v>0</v>
      </c>
      <c r="J6" s="4">
        <f t="shared" si="0"/>
        <v>27.800000000000004</v>
      </c>
      <c r="K6" s="2"/>
      <c r="N6">
        <v>4</v>
      </c>
      <c r="O6" s="3">
        <f t="shared" si="1"/>
        <v>1.1120000000000001</v>
      </c>
      <c r="P6" s="3">
        <f t="shared" si="2"/>
        <v>1.1120000000000001</v>
      </c>
    </row>
    <row r="7" spans="1:16" x14ac:dyDescent="0.25">
      <c r="A7" s="1">
        <v>42125</v>
      </c>
      <c r="B7" s="1" t="s">
        <v>12</v>
      </c>
      <c r="C7" t="s">
        <v>24</v>
      </c>
      <c r="D7" t="s">
        <v>25</v>
      </c>
      <c r="E7">
        <f t="shared" si="3"/>
        <v>100</v>
      </c>
      <c r="F7" s="6">
        <v>4.2599999999999999E-2</v>
      </c>
      <c r="G7">
        <v>0</v>
      </c>
      <c r="J7" s="4">
        <f t="shared" si="0"/>
        <v>4.26</v>
      </c>
      <c r="K7" s="2"/>
      <c r="N7">
        <v>4</v>
      </c>
      <c r="O7" s="3">
        <f t="shared" si="1"/>
        <v>0.1704</v>
      </c>
      <c r="P7" s="3">
        <f t="shared" si="2"/>
        <v>0.1704</v>
      </c>
    </row>
    <row r="8" spans="1:16" x14ac:dyDescent="0.25">
      <c r="A8" s="1">
        <v>42125</v>
      </c>
      <c r="B8" s="1" t="s">
        <v>12</v>
      </c>
      <c r="C8" t="s">
        <v>27</v>
      </c>
      <c r="D8" t="s">
        <v>28</v>
      </c>
      <c r="E8">
        <f t="shared" si="3"/>
        <v>100</v>
      </c>
      <c r="F8" s="6">
        <v>3.2500000000000001E-2</v>
      </c>
      <c r="G8">
        <v>0</v>
      </c>
      <c r="J8" s="4">
        <f t="shared" si="0"/>
        <v>3.25</v>
      </c>
      <c r="K8" s="2"/>
      <c r="N8">
        <v>4</v>
      </c>
      <c r="O8" s="3">
        <f t="shared" si="1"/>
        <v>0.13</v>
      </c>
      <c r="P8" s="3">
        <f t="shared" si="2"/>
        <v>0.13</v>
      </c>
    </row>
    <row r="9" spans="1:16" x14ac:dyDescent="0.25">
      <c r="A9" s="1"/>
      <c r="B9" s="1" t="s">
        <v>12</v>
      </c>
      <c r="C9" t="s">
        <v>53</v>
      </c>
      <c r="D9" t="s">
        <v>54</v>
      </c>
      <c r="E9">
        <f t="shared" si="3"/>
        <v>100</v>
      </c>
      <c r="F9" s="6">
        <v>0.42930000000000001</v>
      </c>
      <c r="G9">
        <v>0</v>
      </c>
      <c r="J9" s="4">
        <f t="shared" si="0"/>
        <v>42.93</v>
      </c>
      <c r="K9" s="2"/>
      <c r="N9">
        <v>4</v>
      </c>
      <c r="O9" s="3">
        <f t="shared" si="1"/>
        <v>1.7172000000000001</v>
      </c>
      <c r="P9" s="3">
        <f t="shared" si="2"/>
        <v>1.7172000000000001</v>
      </c>
    </row>
    <row r="10" spans="1:16" x14ac:dyDescent="0.25">
      <c r="A10" s="1">
        <v>42125</v>
      </c>
      <c r="B10" s="1" t="s">
        <v>12</v>
      </c>
      <c r="C10" t="s">
        <v>29</v>
      </c>
      <c r="D10" t="s">
        <v>30</v>
      </c>
      <c r="E10">
        <f>E$22*8</f>
        <v>200</v>
      </c>
      <c r="F10" s="6">
        <v>0.12839999999999999</v>
      </c>
      <c r="G10">
        <v>0</v>
      </c>
      <c r="J10" s="4">
        <f t="shared" si="0"/>
        <v>25.679999999999996</v>
      </c>
      <c r="K10" s="2"/>
      <c r="N10">
        <v>8</v>
      </c>
      <c r="O10" s="3">
        <f t="shared" si="1"/>
        <v>1.0271999999999999</v>
      </c>
      <c r="P10" s="3">
        <f t="shared" si="2"/>
        <v>1.0271999999999999</v>
      </c>
    </row>
    <row r="11" spans="1:16" x14ac:dyDescent="0.25">
      <c r="A11" s="1">
        <v>42125</v>
      </c>
      <c r="B11" s="1" t="s">
        <v>12</v>
      </c>
      <c r="C11" t="s">
        <v>31</v>
      </c>
      <c r="D11" t="s">
        <v>32</v>
      </c>
      <c r="E11">
        <f>E$22*4</f>
        <v>100</v>
      </c>
      <c r="F11" s="6">
        <v>0.2203</v>
      </c>
      <c r="G11">
        <v>0</v>
      </c>
      <c r="J11" s="4">
        <f t="shared" si="0"/>
        <v>22.03</v>
      </c>
      <c r="K11" s="2"/>
      <c r="N11">
        <v>4</v>
      </c>
      <c r="O11" s="3">
        <f t="shared" si="1"/>
        <v>0.88120000000000009</v>
      </c>
      <c r="P11" s="3">
        <f t="shared" si="2"/>
        <v>0.88120000000000009</v>
      </c>
    </row>
    <row r="12" spans="1:16" x14ac:dyDescent="0.25">
      <c r="A12" s="1">
        <v>42125</v>
      </c>
      <c r="B12" s="1" t="s">
        <v>12</v>
      </c>
      <c r="C12" t="s">
        <v>33</v>
      </c>
      <c r="D12" t="s">
        <v>34</v>
      </c>
      <c r="E12">
        <f>E$22</f>
        <v>25</v>
      </c>
      <c r="G12">
        <v>0</v>
      </c>
      <c r="J12" s="4">
        <v>39.58</v>
      </c>
      <c r="K12" s="2"/>
      <c r="O12" s="3">
        <f t="shared" ref="O12:O14" si="4">SUM(I12:L12)/E12</f>
        <v>1.5831999999999999</v>
      </c>
      <c r="P12" s="3">
        <f t="shared" ref="P12:P14" si="5">SUM(H12:L12)/E12</f>
        <v>1.5831999999999999</v>
      </c>
    </row>
    <row r="13" spans="1:16" x14ac:dyDescent="0.25">
      <c r="A13" s="1">
        <v>42125</v>
      </c>
      <c r="B13" s="1" t="s">
        <v>12</v>
      </c>
      <c r="C13" t="s">
        <v>35</v>
      </c>
      <c r="D13" t="s">
        <v>36</v>
      </c>
      <c r="E13">
        <f>E$22</f>
        <v>25</v>
      </c>
      <c r="G13">
        <v>0</v>
      </c>
      <c r="J13" s="4">
        <v>39.58</v>
      </c>
      <c r="K13" s="2"/>
      <c r="O13" s="3">
        <f t="shared" si="4"/>
        <v>1.5831999999999999</v>
      </c>
      <c r="P13" s="3">
        <f t="shared" si="5"/>
        <v>1.5831999999999999</v>
      </c>
    </row>
    <row r="14" spans="1:16" x14ac:dyDescent="0.25">
      <c r="A14" s="1">
        <v>42125</v>
      </c>
      <c r="B14" s="1" t="s">
        <v>12</v>
      </c>
      <c r="C14" t="s">
        <v>37</v>
      </c>
      <c r="D14" t="s">
        <v>38</v>
      </c>
      <c r="E14">
        <f>E$22</f>
        <v>25</v>
      </c>
      <c r="G14">
        <v>0</v>
      </c>
      <c r="J14" s="4">
        <v>39.58</v>
      </c>
      <c r="K14" s="2"/>
      <c r="O14" s="3">
        <f t="shared" si="4"/>
        <v>1.5831999999999999</v>
      </c>
      <c r="P14" s="3">
        <f t="shared" si="5"/>
        <v>1.5831999999999999</v>
      </c>
    </row>
    <row r="15" spans="1:16" x14ac:dyDescent="0.25">
      <c r="A15" s="1">
        <v>42095</v>
      </c>
      <c r="B15" s="1" t="s">
        <v>43</v>
      </c>
      <c r="C15" t="s">
        <v>44</v>
      </c>
      <c r="D15" s="5" t="s">
        <v>46</v>
      </c>
      <c r="E15">
        <f t="shared" ref="E15:E18" si="6">E$22</f>
        <v>25</v>
      </c>
      <c r="F15" s="6">
        <v>12.5</v>
      </c>
      <c r="G15">
        <f>8*7</f>
        <v>56</v>
      </c>
      <c r="J15" s="4">
        <f t="shared" si="0"/>
        <v>312.5</v>
      </c>
      <c r="K15" s="2"/>
      <c r="N15">
        <v>1</v>
      </c>
      <c r="O15" s="3">
        <f t="shared" ref="O15:O19" si="7">(SUM(I15:L15)/E15)*N15</f>
        <v>12.5</v>
      </c>
      <c r="P15" s="3">
        <f t="shared" ref="P15:P19" si="8">(SUM(H15:L15)/E15)*N15</f>
        <v>12.5</v>
      </c>
    </row>
    <row r="16" spans="1:16" x14ac:dyDescent="0.25">
      <c r="A16" s="1"/>
      <c r="B16" s="1" t="s">
        <v>43</v>
      </c>
      <c r="C16" t="s">
        <v>45</v>
      </c>
      <c r="D16" t="s">
        <v>47</v>
      </c>
      <c r="E16">
        <f t="shared" si="6"/>
        <v>25</v>
      </c>
      <c r="F16" s="6">
        <v>14.45</v>
      </c>
      <c r="J16" s="4">
        <f t="shared" si="0"/>
        <v>361.25</v>
      </c>
      <c r="K16" s="2"/>
      <c r="N16">
        <v>1</v>
      </c>
      <c r="O16" s="3">
        <f t="shared" si="7"/>
        <v>14.45</v>
      </c>
      <c r="P16" s="3">
        <f t="shared" si="8"/>
        <v>14.45</v>
      </c>
    </row>
    <row r="17" spans="1:16" x14ac:dyDescent="0.25">
      <c r="A17" s="1">
        <v>42123</v>
      </c>
      <c r="B17" s="1" t="s">
        <v>39</v>
      </c>
      <c r="C17" t="s">
        <v>40</v>
      </c>
      <c r="D17" t="s">
        <v>41</v>
      </c>
      <c r="E17">
        <f t="shared" si="6"/>
        <v>25</v>
      </c>
      <c r="F17" s="6">
        <v>75</v>
      </c>
      <c r="G17">
        <v>6</v>
      </c>
      <c r="H17">
        <v>70</v>
      </c>
      <c r="J17" s="4">
        <f t="shared" si="0"/>
        <v>1875</v>
      </c>
      <c r="K17" s="2"/>
      <c r="N17">
        <v>1</v>
      </c>
      <c r="O17" s="3">
        <f t="shared" si="7"/>
        <v>75</v>
      </c>
      <c r="P17" s="3">
        <f t="shared" si="8"/>
        <v>77.8</v>
      </c>
    </row>
    <row r="18" spans="1:16" x14ac:dyDescent="0.25">
      <c r="A18" s="1"/>
      <c r="B18" s="1" t="s">
        <v>51</v>
      </c>
      <c r="C18" t="s">
        <v>48</v>
      </c>
      <c r="D18" t="s">
        <v>49</v>
      </c>
      <c r="E18">
        <f t="shared" si="6"/>
        <v>25</v>
      </c>
      <c r="G18">
        <v>40</v>
      </c>
      <c r="H18">
        <v>415</v>
      </c>
      <c r="J18" s="4"/>
      <c r="K18" s="2">
        <f>5656.76+(2500)+(25*5.11)</f>
        <v>8284.51</v>
      </c>
      <c r="N18">
        <v>1</v>
      </c>
      <c r="O18" s="3">
        <f t="shared" si="7"/>
        <v>331.38040000000001</v>
      </c>
      <c r="P18" s="3">
        <f t="shared" si="8"/>
        <v>347.98040000000003</v>
      </c>
    </row>
    <row r="19" spans="1:16" x14ac:dyDescent="0.25">
      <c r="A19" s="1"/>
      <c r="B19" t="s">
        <v>51</v>
      </c>
      <c r="C19" t="s">
        <v>50</v>
      </c>
      <c r="D19" t="s">
        <v>52</v>
      </c>
      <c r="E19">
        <f>E$22</f>
        <v>25</v>
      </c>
      <c r="G19">
        <v>40</v>
      </c>
      <c r="H19">
        <v>415</v>
      </c>
      <c r="J19" s="4"/>
      <c r="K19" s="2">
        <v>6158.17</v>
      </c>
      <c r="N19">
        <v>1</v>
      </c>
      <c r="O19" s="3">
        <f t="shared" si="7"/>
        <v>246.32679999999999</v>
      </c>
      <c r="P19" s="3">
        <f t="shared" si="8"/>
        <v>262.92680000000001</v>
      </c>
    </row>
    <row r="20" spans="1:16" x14ac:dyDescent="0.25">
      <c r="A20" s="1"/>
      <c r="B20" s="1"/>
      <c r="J20" s="4"/>
      <c r="K20" s="2"/>
      <c r="O20" s="3"/>
      <c r="P20" s="3"/>
    </row>
    <row r="21" spans="1:16" x14ac:dyDescent="0.25">
      <c r="K21" s="2"/>
    </row>
    <row r="22" spans="1:16" x14ac:dyDescent="0.25">
      <c r="E22">
        <v>25</v>
      </c>
      <c r="K22" s="2"/>
      <c r="L22" t="s">
        <v>42</v>
      </c>
      <c r="P22" s="7">
        <f>SUM(P2:P19)</f>
        <v>745.29300000000012</v>
      </c>
    </row>
    <row r="23" spans="1:16" x14ac:dyDescent="0.25">
      <c r="K23" s="2"/>
    </row>
    <row r="24" spans="1:16" x14ac:dyDescent="0.25">
      <c r="K24" s="2"/>
    </row>
    <row r="25" spans="1:16" x14ac:dyDescent="0.25">
      <c r="K25" s="2"/>
    </row>
    <row r="26" spans="1:16" x14ac:dyDescent="0.25">
      <c r="K26" s="2"/>
    </row>
    <row r="27" spans="1:16" x14ac:dyDescent="0.25">
      <c r="K27" s="2"/>
    </row>
    <row r="28" spans="1:16" x14ac:dyDescent="0.25">
      <c r="K28" s="2"/>
    </row>
    <row r="29" spans="1:16" x14ac:dyDescent="0.25">
      <c r="K29" s="2"/>
    </row>
    <row r="30" spans="1:16" x14ac:dyDescent="0.25">
      <c r="K30" s="2"/>
    </row>
    <row r="31" spans="1:16" x14ac:dyDescent="0.25">
      <c r="K31" s="2"/>
    </row>
    <row r="32" spans="1:16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</sheetData>
  <pageMargins left="0.75" right="0.75" top="1" bottom="1" header="0.5" footer="0.5"/>
  <pageSetup scale="75" orientation="landscape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topLeftCell="B1" workbookViewId="0">
      <selection activeCell="K19" sqref="K19"/>
    </sheetView>
  </sheetViews>
  <sheetFormatPr defaultColWidth="11" defaultRowHeight="15.75" x14ac:dyDescent="0.25"/>
  <cols>
    <col min="1" max="1" width="9.375" bestFit="1" customWidth="1"/>
    <col min="2" max="2" width="16.625" bestFit="1" customWidth="1"/>
    <col min="3" max="3" width="16" bestFit="1" customWidth="1"/>
    <col min="4" max="4" width="35.125" bestFit="1" customWidth="1"/>
    <col min="5" max="5" width="5.125" bestFit="1" customWidth="1"/>
    <col min="6" max="6" width="8.75" style="6" bestFit="1" customWidth="1"/>
    <col min="7" max="7" width="9.25" bestFit="1" customWidth="1"/>
    <col min="8" max="8" width="4.25" bestFit="1" customWidth="1"/>
    <col min="9" max="9" width="5.375" bestFit="1" customWidth="1"/>
    <col min="10" max="10" width="6.375" bestFit="1" customWidth="1"/>
    <col min="11" max="11" width="8.625" bestFit="1" customWidth="1"/>
    <col min="12" max="12" width="7.75" bestFit="1" customWidth="1"/>
    <col min="13" max="13" width="1.875" customWidth="1"/>
    <col min="14" max="14" width="3.75" bestFit="1" customWidth="1"/>
    <col min="15" max="15" width="8.625" bestFit="1" customWidth="1"/>
  </cols>
  <sheetData>
    <row r="1" spans="1:16" x14ac:dyDescent="0.25">
      <c r="A1" t="s">
        <v>5</v>
      </c>
      <c r="B1" t="s">
        <v>9</v>
      </c>
      <c r="C1" t="s">
        <v>10</v>
      </c>
      <c r="D1" t="s">
        <v>15</v>
      </c>
      <c r="E1" t="s">
        <v>0</v>
      </c>
      <c r="F1" s="6" t="s">
        <v>26</v>
      </c>
      <c r="G1" t="s">
        <v>1</v>
      </c>
      <c r="H1" t="s">
        <v>2</v>
      </c>
      <c r="I1" t="s">
        <v>11</v>
      </c>
      <c r="J1" t="s">
        <v>7</v>
      </c>
      <c r="K1" t="s">
        <v>6</v>
      </c>
      <c r="L1" t="s">
        <v>8</v>
      </c>
      <c r="N1" t="s">
        <v>55</v>
      </c>
      <c r="O1" t="s">
        <v>3</v>
      </c>
      <c r="P1" t="s">
        <v>4</v>
      </c>
    </row>
    <row r="2" spans="1:16" x14ac:dyDescent="0.25">
      <c r="A2" s="1">
        <v>42125</v>
      </c>
      <c r="B2" s="1" t="s">
        <v>12</v>
      </c>
      <c r="C2" t="s">
        <v>13</v>
      </c>
      <c r="D2" t="s">
        <v>17</v>
      </c>
      <c r="E2">
        <f>E$22</f>
        <v>10</v>
      </c>
      <c r="F2" s="6">
        <v>9.0909999999999993</v>
      </c>
      <c r="G2">
        <v>0</v>
      </c>
      <c r="H2" s="2"/>
      <c r="J2" s="4">
        <f>E2*F2</f>
        <v>90.91</v>
      </c>
      <c r="K2" s="2"/>
      <c r="N2">
        <v>1</v>
      </c>
      <c r="O2" s="3">
        <f>(SUM(I2:L2)/E2)*N2</f>
        <v>9.0909999999999993</v>
      </c>
      <c r="P2" s="3">
        <f>(SUM(H2:L2)/E2)*N2</f>
        <v>9.0909999999999993</v>
      </c>
    </row>
    <row r="3" spans="1:16" x14ac:dyDescent="0.25">
      <c r="A3" s="1">
        <v>42125</v>
      </c>
      <c r="B3" s="1" t="s">
        <v>12</v>
      </c>
      <c r="C3" t="s">
        <v>14</v>
      </c>
      <c r="D3" t="s">
        <v>16</v>
      </c>
      <c r="E3">
        <f>E$22</f>
        <v>10</v>
      </c>
      <c r="F3" s="6">
        <v>8.5779999999999994</v>
      </c>
      <c r="G3">
        <v>0</v>
      </c>
      <c r="J3" s="4">
        <f t="shared" ref="J3:J17" si="0">E3*F3</f>
        <v>85.78</v>
      </c>
      <c r="K3" s="2"/>
      <c r="N3">
        <v>1</v>
      </c>
      <c r="O3" s="3">
        <f t="shared" ref="O3:O11" si="1">(SUM(I3:L3)/E3)*N3</f>
        <v>8.5779999999999994</v>
      </c>
      <c r="P3" s="3">
        <f t="shared" ref="P3:P11" si="2">(SUM(H3:L3)/E3)*N3</f>
        <v>8.5779999999999994</v>
      </c>
    </row>
    <row r="4" spans="1:16" x14ac:dyDescent="0.25">
      <c r="A4" s="1">
        <v>42125</v>
      </c>
      <c r="B4" s="1" t="s">
        <v>12</v>
      </c>
      <c r="C4" t="s">
        <v>18</v>
      </c>
      <c r="D4" t="s">
        <v>19</v>
      </c>
      <c r="E4">
        <f>E$22*4</f>
        <v>40</v>
      </c>
      <c r="F4" s="6">
        <v>0.25679999999999997</v>
      </c>
      <c r="G4">
        <v>0</v>
      </c>
      <c r="J4" s="4">
        <f t="shared" si="0"/>
        <v>10.271999999999998</v>
      </c>
      <c r="K4" s="2"/>
      <c r="N4">
        <v>4</v>
      </c>
      <c r="O4" s="3">
        <f t="shared" si="1"/>
        <v>1.0271999999999999</v>
      </c>
      <c r="P4" s="3">
        <f t="shared" si="2"/>
        <v>1.0271999999999999</v>
      </c>
    </row>
    <row r="5" spans="1:16" x14ac:dyDescent="0.25">
      <c r="A5" s="1">
        <v>42125</v>
      </c>
      <c r="B5" s="1" t="s">
        <v>12</v>
      </c>
      <c r="C5" t="s">
        <v>20</v>
      </c>
      <c r="D5" t="s">
        <v>21</v>
      </c>
      <c r="E5">
        <f>E$22</f>
        <v>10</v>
      </c>
      <c r="F5" s="6">
        <v>1.246</v>
      </c>
      <c r="G5">
        <v>0</v>
      </c>
      <c r="J5" s="4">
        <f t="shared" si="0"/>
        <v>12.46</v>
      </c>
      <c r="K5" s="2"/>
      <c r="N5">
        <v>1</v>
      </c>
      <c r="O5" s="3">
        <f t="shared" si="1"/>
        <v>1.246</v>
      </c>
      <c r="P5" s="3">
        <f t="shared" si="2"/>
        <v>1.246</v>
      </c>
    </row>
    <row r="6" spans="1:16" x14ac:dyDescent="0.25">
      <c r="A6" s="1">
        <v>42125</v>
      </c>
      <c r="B6" s="1" t="s">
        <v>12</v>
      </c>
      <c r="C6" t="s">
        <v>22</v>
      </c>
      <c r="D6" t="s">
        <v>23</v>
      </c>
      <c r="E6">
        <f t="shared" ref="E6:E9" si="3">E$22*4</f>
        <v>40</v>
      </c>
      <c r="F6" s="6">
        <v>0.38200000000000001</v>
      </c>
      <c r="G6">
        <v>0</v>
      </c>
      <c r="J6" s="4">
        <f t="shared" si="0"/>
        <v>15.280000000000001</v>
      </c>
      <c r="K6" s="2"/>
      <c r="N6">
        <v>4</v>
      </c>
      <c r="O6" s="3">
        <f t="shared" si="1"/>
        <v>1.528</v>
      </c>
      <c r="P6" s="3">
        <f t="shared" si="2"/>
        <v>1.528</v>
      </c>
    </row>
    <row r="7" spans="1:16" x14ac:dyDescent="0.25">
      <c r="A7" s="1">
        <v>42125</v>
      </c>
      <c r="B7" s="1" t="s">
        <v>12</v>
      </c>
      <c r="C7" t="s">
        <v>24</v>
      </c>
      <c r="D7" t="s">
        <v>25</v>
      </c>
      <c r="E7">
        <f t="shared" si="3"/>
        <v>40</v>
      </c>
      <c r="F7" s="6">
        <v>4.2599999999999999E-2</v>
      </c>
      <c r="G7">
        <v>0</v>
      </c>
      <c r="J7" s="4">
        <f t="shared" si="0"/>
        <v>1.704</v>
      </c>
      <c r="K7" s="2"/>
      <c r="N7">
        <v>4</v>
      </c>
      <c r="O7" s="3">
        <f t="shared" si="1"/>
        <v>0.1704</v>
      </c>
      <c r="P7" s="3">
        <f t="shared" si="2"/>
        <v>0.1704</v>
      </c>
    </row>
    <row r="8" spans="1:16" x14ac:dyDescent="0.25">
      <c r="A8" s="1">
        <v>42125</v>
      </c>
      <c r="B8" s="1" t="s">
        <v>12</v>
      </c>
      <c r="C8" t="s">
        <v>27</v>
      </c>
      <c r="D8" t="s">
        <v>28</v>
      </c>
      <c r="E8">
        <f t="shared" si="3"/>
        <v>40</v>
      </c>
      <c r="F8" s="6">
        <v>5.2999999999999999E-2</v>
      </c>
      <c r="G8">
        <v>0</v>
      </c>
      <c r="J8" s="4">
        <f t="shared" si="0"/>
        <v>2.12</v>
      </c>
      <c r="K8" s="2"/>
      <c r="N8">
        <v>4</v>
      </c>
      <c r="O8" s="3">
        <f t="shared" si="1"/>
        <v>0.21200000000000002</v>
      </c>
      <c r="P8" s="3">
        <f t="shared" si="2"/>
        <v>0.21200000000000002</v>
      </c>
    </row>
    <row r="9" spans="1:16" x14ac:dyDescent="0.25">
      <c r="A9" s="1"/>
      <c r="B9" s="1" t="s">
        <v>12</v>
      </c>
      <c r="C9" t="s">
        <v>53</v>
      </c>
      <c r="D9" t="s">
        <v>54</v>
      </c>
      <c r="E9">
        <f t="shared" si="3"/>
        <v>40</v>
      </c>
      <c r="F9" s="6">
        <v>0.56000000000000005</v>
      </c>
      <c r="G9">
        <v>0</v>
      </c>
      <c r="J9" s="4">
        <f t="shared" si="0"/>
        <v>22.400000000000002</v>
      </c>
      <c r="K9" s="2"/>
      <c r="N9">
        <v>4</v>
      </c>
      <c r="O9" s="3">
        <f t="shared" si="1"/>
        <v>2.2400000000000002</v>
      </c>
      <c r="P9" s="3">
        <f t="shared" si="2"/>
        <v>2.2400000000000002</v>
      </c>
    </row>
    <row r="10" spans="1:16" x14ac:dyDescent="0.25">
      <c r="A10" s="1">
        <v>42125</v>
      </c>
      <c r="B10" s="1" t="s">
        <v>12</v>
      </c>
      <c r="C10" t="s">
        <v>29</v>
      </c>
      <c r="D10" t="s">
        <v>30</v>
      </c>
      <c r="E10">
        <f>E$22*8</f>
        <v>80</v>
      </c>
      <c r="F10" s="6">
        <v>0.1384</v>
      </c>
      <c r="G10">
        <v>0</v>
      </c>
      <c r="J10" s="4">
        <f t="shared" si="0"/>
        <v>11.071999999999999</v>
      </c>
      <c r="K10" s="2"/>
      <c r="N10">
        <v>8</v>
      </c>
      <c r="O10" s="3">
        <f t="shared" si="1"/>
        <v>1.1072</v>
      </c>
      <c r="P10" s="3">
        <f t="shared" si="2"/>
        <v>1.1072</v>
      </c>
    </row>
    <row r="11" spans="1:16" x14ac:dyDescent="0.25">
      <c r="A11" s="1">
        <v>42125</v>
      </c>
      <c r="B11" s="1" t="s">
        <v>12</v>
      </c>
      <c r="C11" t="s">
        <v>31</v>
      </c>
      <c r="D11" t="s">
        <v>32</v>
      </c>
      <c r="E11">
        <f>E$22*4</f>
        <v>40</v>
      </c>
      <c r="F11" s="6">
        <v>0.315</v>
      </c>
      <c r="G11">
        <v>0</v>
      </c>
      <c r="J11" s="4">
        <f t="shared" si="0"/>
        <v>12.6</v>
      </c>
      <c r="K11" s="2"/>
      <c r="N11">
        <v>4</v>
      </c>
      <c r="O11" s="3">
        <f t="shared" si="1"/>
        <v>1.26</v>
      </c>
      <c r="P11" s="3">
        <f t="shared" si="2"/>
        <v>1.26</v>
      </c>
    </row>
    <row r="12" spans="1:16" x14ac:dyDescent="0.25">
      <c r="A12" s="1">
        <v>42125</v>
      </c>
      <c r="B12" s="1" t="s">
        <v>12</v>
      </c>
      <c r="C12" t="s">
        <v>33</v>
      </c>
      <c r="D12" t="s">
        <v>34</v>
      </c>
      <c r="E12">
        <f t="shared" ref="E12:E14" si="4">E$22</f>
        <v>10</v>
      </c>
      <c r="G12">
        <v>0</v>
      </c>
      <c r="J12" s="4">
        <v>39.58</v>
      </c>
      <c r="K12" s="2"/>
      <c r="O12" s="3">
        <f>SUM(I12:L12)/E12</f>
        <v>3.9579999999999997</v>
      </c>
      <c r="P12" s="3">
        <f t="shared" ref="P12:P14" si="5">SUM(H12:L12)/E12</f>
        <v>3.9579999999999997</v>
      </c>
    </row>
    <row r="13" spans="1:16" x14ac:dyDescent="0.25">
      <c r="A13" s="1">
        <v>42125</v>
      </c>
      <c r="B13" s="1" t="s">
        <v>12</v>
      </c>
      <c r="C13" t="s">
        <v>35</v>
      </c>
      <c r="D13" t="s">
        <v>36</v>
      </c>
      <c r="E13">
        <f t="shared" si="4"/>
        <v>10</v>
      </c>
      <c r="G13">
        <v>0</v>
      </c>
      <c r="J13" s="4">
        <v>39.58</v>
      </c>
      <c r="K13" s="2"/>
      <c r="O13" s="3">
        <f t="shared" ref="O13:O14" si="6">SUM(I13:L13)/E13</f>
        <v>3.9579999999999997</v>
      </c>
      <c r="P13" s="3">
        <f t="shared" si="5"/>
        <v>3.9579999999999997</v>
      </c>
    </row>
    <row r="14" spans="1:16" x14ac:dyDescent="0.25">
      <c r="A14" s="1">
        <v>42125</v>
      </c>
      <c r="B14" s="1" t="s">
        <v>12</v>
      </c>
      <c r="C14" t="s">
        <v>37</v>
      </c>
      <c r="D14" t="s">
        <v>38</v>
      </c>
      <c r="E14">
        <f t="shared" si="4"/>
        <v>10</v>
      </c>
      <c r="G14">
        <v>0</v>
      </c>
      <c r="J14" s="4">
        <v>39.58</v>
      </c>
      <c r="K14" s="2"/>
      <c r="O14" s="3">
        <f t="shared" si="6"/>
        <v>3.9579999999999997</v>
      </c>
      <c r="P14" s="3">
        <f t="shared" si="5"/>
        <v>3.9579999999999997</v>
      </c>
    </row>
    <row r="15" spans="1:16" x14ac:dyDescent="0.25">
      <c r="A15" s="1">
        <v>42095</v>
      </c>
      <c r="B15" s="1" t="s">
        <v>43</v>
      </c>
      <c r="C15" t="s">
        <v>44</v>
      </c>
      <c r="D15" s="5" t="s">
        <v>46</v>
      </c>
      <c r="E15">
        <f t="shared" ref="E15:E18" si="7">E$22</f>
        <v>10</v>
      </c>
      <c r="F15" s="6">
        <v>14.5</v>
      </c>
      <c r="G15">
        <f>8*7</f>
        <v>56</v>
      </c>
      <c r="J15" s="4">
        <f t="shared" si="0"/>
        <v>145</v>
      </c>
      <c r="K15" s="2"/>
      <c r="N15">
        <v>1</v>
      </c>
      <c r="O15" s="3">
        <f t="shared" ref="O15:O19" si="8">(SUM(I15:L15)/E15)*N15</f>
        <v>14.5</v>
      </c>
      <c r="P15" s="3">
        <f t="shared" ref="P15:P19" si="9">(SUM(H15:L15)/E15)*N15</f>
        <v>14.5</v>
      </c>
    </row>
    <row r="16" spans="1:16" x14ac:dyDescent="0.25">
      <c r="A16" s="1"/>
      <c r="B16" s="1" t="s">
        <v>43</v>
      </c>
      <c r="C16" t="s">
        <v>45</v>
      </c>
      <c r="D16" t="s">
        <v>47</v>
      </c>
      <c r="E16">
        <f t="shared" si="7"/>
        <v>10</v>
      </c>
      <c r="F16" s="6">
        <v>16.45</v>
      </c>
      <c r="J16" s="4">
        <f t="shared" si="0"/>
        <v>164.5</v>
      </c>
      <c r="K16" s="2"/>
      <c r="N16">
        <v>1</v>
      </c>
      <c r="O16" s="3">
        <f t="shared" si="8"/>
        <v>16.45</v>
      </c>
      <c r="P16" s="3">
        <f t="shared" si="9"/>
        <v>16.45</v>
      </c>
    </row>
    <row r="17" spans="1:16" x14ac:dyDescent="0.25">
      <c r="A17" s="1">
        <v>42123</v>
      </c>
      <c r="B17" s="1" t="s">
        <v>39</v>
      </c>
      <c r="C17" t="s">
        <v>40</v>
      </c>
      <c r="D17" t="s">
        <v>41</v>
      </c>
      <c r="E17">
        <f t="shared" si="7"/>
        <v>10</v>
      </c>
      <c r="F17" s="6">
        <v>105.78</v>
      </c>
      <c r="G17">
        <v>6</v>
      </c>
      <c r="H17">
        <v>70</v>
      </c>
      <c r="J17" s="4">
        <f t="shared" si="0"/>
        <v>1057.8</v>
      </c>
      <c r="K17" s="2"/>
      <c r="N17">
        <v>1</v>
      </c>
      <c r="O17" s="3">
        <f t="shared" si="8"/>
        <v>105.78</v>
      </c>
      <c r="P17" s="3">
        <f t="shared" si="9"/>
        <v>112.78</v>
      </c>
    </row>
    <row r="18" spans="1:16" x14ac:dyDescent="0.25">
      <c r="A18" s="1"/>
      <c r="B18" s="1" t="s">
        <v>51</v>
      </c>
      <c r="C18" t="s">
        <v>48</v>
      </c>
      <c r="D18" t="s">
        <v>49</v>
      </c>
      <c r="E18">
        <f t="shared" si="7"/>
        <v>10</v>
      </c>
      <c r="G18">
        <v>40</v>
      </c>
      <c r="H18">
        <v>415</v>
      </c>
      <c r="J18" s="4"/>
      <c r="K18" s="2">
        <f>3566.64+(2500)+(10*5.27)</f>
        <v>6119.3399999999992</v>
      </c>
      <c r="N18">
        <v>1</v>
      </c>
      <c r="O18" s="3">
        <f t="shared" si="8"/>
        <v>611.93399999999997</v>
      </c>
      <c r="P18" s="3">
        <f>(SUM(H18:L18)/E18)*N18</f>
        <v>653.43399999999997</v>
      </c>
    </row>
    <row r="19" spans="1:16" x14ac:dyDescent="0.25">
      <c r="A19" s="1"/>
      <c r="B19" t="s">
        <v>51</v>
      </c>
      <c r="C19" t="s">
        <v>50</v>
      </c>
      <c r="D19" t="s">
        <v>52</v>
      </c>
      <c r="E19">
        <f>E$22</f>
        <v>10</v>
      </c>
      <c r="G19">
        <v>40</v>
      </c>
      <c r="H19">
        <v>415</v>
      </c>
      <c r="J19" s="4"/>
      <c r="K19" s="2">
        <v>3640.1</v>
      </c>
      <c r="N19">
        <v>1</v>
      </c>
      <c r="O19" s="3">
        <f t="shared" si="8"/>
        <v>364.01</v>
      </c>
      <c r="P19" s="3">
        <f t="shared" si="9"/>
        <v>405.51</v>
      </c>
    </row>
    <row r="20" spans="1:16" x14ac:dyDescent="0.25">
      <c r="A20" s="1"/>
      <c r="B20" s="1"/>
      <c r="J20" s="4"/>
      <c r="K20" s="2"/>
      <c r="O20" s="3"/>
      <c r="P20" s="3"/>
    </row>
    <row r="21" spans="1:16" x14ac:dyDescent="0.25">
      <c r="K21" s="2"/>
    </row>
    <row r="22" spans="1:16" x14ac:dyDescent="0.25">
      <c r="E22">
        <v>10</v>
      </c>
      <c r="K22" s="2"/>
      <c r="L22" t="s">
        <v>42</v>
      </c>
      <c r="P22" s="7">
        <f>SUM(P2:P19)</f>
        <v>1241.0077999999999</v>
      </c>
    </row>
    <row r="23" spans="1:16" x14ac:dyDescent="0.25">
      <c r="K23" s="2"/>
    </row>
    <row r="24" spans="1:16" x14ac:dyDescent="0.25">
      <c r="K24" s="2"/>
    </row>
    <row r="25" spans="1:16" x14ac:dyDescent="0.25">
      <c r="K25" s="2"/>
    </row>
    <row r="26" spans="1:16" x14ac:dyDescent="0.25">
      <c r="K26" s="2"/>
    </row>
    <row r="27" spans="1:16" x14ac:dyDescent="0.25">
      <c r="K27" s="2"/>
    </row>
    <row r="28" spans="1:16" x14ac:dyDescent="0.25">
      <c r="K28" s="2"/>
    </row>
    <row r="29" spans="1:16" x14ac:dyDescent="0.25">
      <c r="K29" s="2"/>
    </row>
    <row r="30" spans="1:16" x14ac:dyDescent="0.25">
      <c r="K30" s="2"/>
    </row>
    <row r="31" spans="1:16" x14ac:dyDescent="0.25">
      <c r="K31" s="2"/>
    </row>
    <row r="32" spans="1:16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</sheetData>
  <pageMargins left="0.75" right="0.75" top="1" bottom="1" header="0.5" footer="0.5"/>
  <pageSetup scale="75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</vt:lpstr>
      <vt:lpstr>qty=100</vt:lpstr>
      <vt:lpstr>qty=25</vt:lpstr>
      <vt:lpstr>qty=10</vt:lpstr>
      <vt:lpstr>CostPerUnit</vt:lpstr>
      <vt:lpstr>CostPerUnitEx</vt:lpstr>
      <vt:lpstr>'qty=10'!Print_Area</vt:lpstr>
      <vt:lpstr>'qty=100'!Print_Area</vt:lpstr>
      <vt:lpstr>'qty=25'!Print_Area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Vacaliuc, Bogdan</dc:creator>
  <cp:lastModifiedBy>Vacaliuc, Bogdan</cp:lastModifiedBy>
  <cp:lastPrinted>2015-06-23T11:18:08Z</cp:lastPrinted>
  <dcterms:created xsi:type="dcterms:W3CDTF">2014-08-26T00:33:52Z</dcterms:created>
  <dcterms:modified xsi:type="dcterms:W3CDTF">2015-06-27T11:07:29Z</dcterms:modified>
</cp:coreProperties>
</file>