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Алена\Desktop\"/>
    </mc:Choice>
  </mc:AlternateContent>
  <xr:revisionPtr revIDLastSave="0" documentId="13_ncr:1_{FBBE89B6-79FC-46A8-AE6B-E4C4F2EE9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7464150307071315" sheetId="1" r:id="rId1"/>
    <sheet name="Подпись поверителей" sheetId="4" r:id="rId2"/>
    <sheet name="ЭТАЛОН" sheetId="5" r:id="rId3"/>
  </sheets>
  <externalReferences>
    <externalReference r:id="rId4"/>
  </externalReferences>
  <definedNames>
    <definedName name="ААА" localSheetId="0">#REF!</definedName>
    <definedName name="ААА" localSheetId="1">#REF!</definedName>
    <definedName name="ААА">#REF!</definedName>
    <definedName name="адрес" localSheetId="0">#REF!</definedName>
    <definedName name="адрес" localSheetId="1">#REF!</definedName>
    <definedName name="адрес">#REF!</definedName>
    <definedName name="_xlnm.Print_Area" localSheetId="0">'47464150307071315'!$A$9:$G$71</definedName>
    <definedName name="филиал" localSheetId="0">#REF!</definedName>
    <definedName name="филиал" localSheetId="1">#REF!</definedName>
    <definedName name="филиа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D49" i="1"/>
  <c r="G60" i="1" l="1"/>
  <c r="G59" i="1"/>
  <c r="H5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H58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P49" i="1"/>
  <c r="O49" i="1"/>
  <c r="N49" i="1"/>
  <c r="M49" i="1"/>
  <c r="P48" i="1"/>
  <c r="O48" i="1"/>
  <c r="O50" i="1" s="1"/>
  <c r="N48" i="1"/>
  <c r="M48" i="1"/>
  <c r="O39" i="1" l="1"/>
  <c r="H60" i="1"/>
  <c r="D57" i="1"/>
  <c r="O42" i="1" s="1"/>
  <c r="D56" i="1"/>
  <c r="P41" i="1" s="1"/>
  <c r="D55" i="1"/>
  <c r="N40" i="1" s="1"/>
  <c r="E55" i="1" s="1"/>
  <c r="D50" i="1"/>
  <c r="O33" i="1" s="1"/>
  <c r="D52" i="1"/>
  <c r="O38" i="1" s="1"/>
  <c r="D51" i="1"/>
  <c r="O34" i="1" s="1"/>
  <c r="P39" i="1"/>
  <c r="N39" i="1"/>
  <c r="E54" i="1" s="1"/>
  <c r="M39" i="1"/>
  <c r="M50" i="1"/>
  <c r="P50" i="1"/>
  <c r="H56" i="1"/>
  <c r="H55" i="1"/>
  <c r="H54" i="1"/>
  <c r="H61" i="1"/>
  <c r="H59" i="1"/>
  <c r="N50" i="1"/>
  <c r="A47" i="1"/>
  <c r="B47" i="1"/>
  <c r="C47" i="1"/>
  <c r="D47" i="1"/>
  <c r="E47" i="1"/>
  <c r="F47" i="1"/>
  <c r="G47" i="1"/>
  <c r="B48" i="1"/>
  <c r="C48" i="1"/>
  <c r="D48" i="1"/>
  <c r="E48" i="1"/>
  <c r="F48" i="1"/>
  <c r="G48" i="1"/>
  <c r="A49" i="1"/>
  <c r="A50" i="1"/>
  <c r="A51" i="1"/>
  <c r="A52" i="1"/>
  <c r="A53" i="1"/>
  <c r="A54" i="1"/>
  <c r="J62" i="1"/>
  <c r="A55" i="1"/>
  <c r="A56" i="1"/>
  <c r="A57" i="1"/>
  <c r="A58" i="1"/>
  <c r="A59" i="1"/>
  <c r="E59" i="1"/>
  <c r="A60" i="1"/>
  <c r="E60" i="1"/>
  <c r="P42" i="1" l="1"/>
  <c r="M42" i="1"/>
  <c r="N41" i="1"/>
  <c r="E56" i="1" s="1"/>
  <c r="F55" i="1" s="1"/>
  <c r="J59" i="1" s="1"/>
  <c r="P40" i="1"/>
  <c r="P33" i="1"/>
  <c r="M35" i="1"/>
  <c r="O41" i="1"/>
  <c r="M41" i="1"/>
  <c r="O35" i="1"/>
  <c r="N35" i="1"/>
  <c r="N42" i="1"/>
  <c r="E57" i="1" s="1"/>
  <c r="F56" i="1" s="1"/>
  <c r="J60" i="1" s="1"/>
  <c r="M38" i="1"/>
  <c r="D58" i="1"/>
  <c r="O40" i="1"/>
  <c r="P34" i="1"/>
  <c r="N38" i="1"/>
  <c r="E52" i="1" s="1"/>
  <c r="F52" i="1" s="1"/>
  <c r="J56" i="1" s="1"/>
  <c r="N33" i="1"/>
  <c r="E50" i="1" s="1"/>
  <c r="F50" i="1" s="1"/>
  <c r="J54" i="1" s="1"/>
  <c r="M33" i="1"/>
  <c r="P38" i="1"/>
  <c r="M34" i="1"/>
  <c r="P35" i="1"/>
  <c r="M40" i="1"/>
  <c r="N34" i="1"/>
  <c r="E51" i="1" s="1"/>
  <c r="F51" i="1" s="1"/>
  <c r="J55" i="1" s="1"/>
  <c r="P32" i="1"/>
  <c r="N32" i="1"/>
  <c r="E49" i="1" s="1"/>
  <c r="M32" i="1"/>
  <c r="D53" i="1"/>
  <c r="O32" i="1"/>
  <c r="H57" i="1"/>
  <c r="F54" i="1"/>
  <c r="J58" i="1" s="1"/>
  <c r="G27" i="1"/>
  <c r="E58" i="1" l="1"/>
  <c r="F57" i="1" s="1"/>
  <c r="J61" i="1" s="1"/>
  <c r="J63" i="1" s="1"/>
  <c r="E53" i="1"/>
  <c r="F49" i="1"/>
  <c r="J53" i="1" s="1"/>
  <c r="J57" i="1" s="1"/>
  <c r="D60" i="1" l="1"/>
  <c r="D59" i="1"/>
</calcChain>
</file>

<file path=xl/sharedStrings.xml><?xml version="1.0" encoding="utf-8"?>
<sst xmlns="http://schemas.openxmlformats.org/spreadsheetml/2006/main" count="103" uniqueCount="86">
  <si>
    <t>°С</t>
  </si>
  <si>
    <t>ПРОТОКОЛ ПОВЕРКИ №</t>
  </si>
  <si>
    <t>наименование, тип (согласно  Государственного реестра СИ РФ), если в состав средства измерений входят несколько автономных блоков, то привести их перечень</t>
  </si>
  <si>
    <t>номер по  Государственному реестру СИ РФ</t>
  </si>
  <si>
    <t>Заводской номер (номера):</t>
  </si>
  <si>
    <t>Принадлежащее:</t>
  </si>
  <si>
    <t>Нормативный документ на методику поверки:</t>
  </si>
  <si>
    <t>Технические характеристики:</t>
  </si>
  <si>
    <r>
      <t>Верхний предел измерения,Тмах (</t>
    </r>
    <r>
      <rPr>
        <i/>
        <sz val="10"/>
        <rFont val="Arial Cyr"/>
        <charset val="204"/>
      </rPr>
      <t>°</t>
    </r>
    <r>
      <rPr>
        <i/>
        <sz val="10"/>
        <rFont val="Arial"/>
        <family val="2"/>
        <charset val="204"/>
      </rPr>
      <t>С)</t>
    </r>
  </si>
  <si>
    <t>Предел допускаемого значения основной погрешности</t>
  </si>
  <si>
    <t>Установленный диапазон измерений:</t>
  </si>
  <si>
    <t xml:space="preserve"> входной измеряемой величины (°С)</t>
  </si>
  <si>
    <r>
      <t xml:space="preserve">Обозначение НСХ   </t>
    </r>
    <r>
      <rPr>
        <b/>
        <i/>
        <sz val="10"/>
        <rFont val="Arial"/>
        <family val="2"/>
        <charset val="204"/>
      </rPr>
      <t xml:space="preserve"> </t>
    </r>
  </si>
  <si>
    <t>Pt</t>
  </si>
  <si>
    <t>Условия поверки:</t>
  </si>
  <si>
    <t>%</t>
  </si>
  <si>
    <t>кПа</t>
  </si>
  <si>
    <t>Средства поверки:</t>
  </si>
  <si>
    <t>Чупин А.А.</t>
  </si>
  <si>
    <t>Общество с ограниченной ответственностью "Многоцелевая Компания. Автоматизация. Исследования. Разработки"</t>
  </si>
  <si>
    <t>Уникальный номер записи об аккредитации в реестре аккредитованных лиц №RA.RU.314356</t>
  </si>
  <si>
    <t>Год выпуска:</t>
  </si>
  <si>
    <t>Температура окружающей среды, °С</t>
  </si>
  <si>
    <t>Относительная влажность окружающей среды, %</t>
  </si>
  <si>
    <t>Атмосферное давление, кПа</t>
  </si>
  <si>
    <t>Проведение поверки</t>
  </si>
  <si>
    <t>1. Результат внешнего осмотра:</t>
  </si>
  <si>
    <r>
      <t xml:space="preserve">Заключение: на основании результатов поверки, СИ признано </t>
    </r>
    <r>
      <rPr>
        <u/>
        <sz val="10"/>
        <rFont val="Arial"/>
        <family val="2"/>
        <charset val="204"/>
      </rPr>
      <t>пригодным/</t>
    </r>
    <r>
      <rPr>
        <sz val="10"/>
        <rFont val="Arial"/>
        <family val="2"/>
        <charset val="204"/>
      </rPr>
      <t xml:space="preserve">непригодным к применению  </t>
    </r>
  </si>
  <si>
    <t xml:space="preserve">(подпись) </t>
  </si>
  <si>
    <t>(фамилия, инициалы)</t>
  </si>
  <si>
    <t xml:space="preserve">Дата поверки:  02.02.2023г.  </t>
  </si>
  <si>
    <t>Запевахин Т.Е.</t>
  </si>
  <si>
    <t>Кадыков П.Ю.</t>
  </si>
  <si>
    <t>Манджеев А.А.</t>
  </si>
  <si>
    <t>А</t>
  </si>
  <si>
    <t>В</t>
  </si>
  <si>
    <t>расчет при 100 ºС</t>
  </si>
  <si>
    <t>АА</t>
  </si>
  <si>
    <t>С</t>
  </si>
  <si>
    <t>Исходные данные</t>
  </si>
  <si>
    <r>
      <t xml:space="preserve">Коэффициент </t>
    </r>
    <r>
      <rPr>
        <sz val="10"/>
        <rFont val="Arial"/>
        <family val="2"/>
        <charset val="204"/>
      </rPr>
      <t>α</t>
    </r>
  </si>
  <si>
    <t>Для справки</t>
  </si>
  <si>
    <t>Класс точности</t>
  </si>
  <si>
    <t>Писать Русскими буквами А, В, С</t>
  </si>
  <si>
    <t xml:space="preserve">Pt - Коэф. </t>
  </si>
  <si>
    <t xml:space="preserve">П - Коэф. </t>
  </si>
  <si>
    <t>Номинальное сопротивл</t>
  </si>
  <si>
    <t>Ом</t>
  </si>
  <si>
    <t xml:space="preserve">М - Коэф. </t>
  </si>
  <si>
    <t>Минималья темп.</t>
  </si>
  <si>
    <t>Тип таблетки</t>
  </si>
  <si>
    <t>100</t>
  </si>
  <si>
    <t>Большаков С.Н.</t>
  </si>
  <si>
    <t>600</t>
  </si>
  <si>
    <t>628609 Российская Федерация Ханты-Мансийский Автономный Округ-Югра, г.о Нижневартовск, г Нижневартовск,                            ул. Индустриальная, зд. 32, стр. 1, кабинет 14.</t>
  </si>
  <si>
    <t>Поверитель:</t>
  </si>
  <si>
    <t>Тиора В.А.</t>
  </si>
  <si>
    <t>71040-18</t>
  </si>
  <si>
    <t xml:space="preserve">ГОСТ 8.461-2009 «ГСИ. Термопреобразователи </t>
  </si>
  <si>
    <t>сопротивления из платины, меди и никеля. Методика поверки».</t>
  </si>
  <si>
    <t>2. Проверка сопротивления изоляции:</t>
  </si>
  <si>
    <t>ООО «ГАЗПРОМНЕФТЬ-ЯМАЛ», ИНН 	8901001822</t>
  </si>
  <si>
    <t>0-160 °С</t>
  </si>
  <si>
    <t>65779.16.3Р.01236512; 65779-16; Калибраторы температуры; КТ-5; КТ-5.1; 120; 2020; 3Р; Эталон 3-го разряда; ГОСТ 8.558-2009 (свидетельство о поверке №	С-ВЯ/26-12-2024/400729987 от 26.12.2024г, действительно до 25.12.2025г.)</t>
  </si>
  <si>
    <t>-50-0 °С</t>
  </si>
  <si>
    <t>65779.16.2Р.00169309; 65779-16; Калибраторы температуры; КТ-5; КТ-5.1; 120; 2020; 2Р; Эталон 2-го разряда; ГОСТ 8.558-2009 (свидетельство о поверке №С-ВЯ/26-12-2024/401323956 от 26.12.2024г, действительно до 25.12.2025г.)</t>
  </si>
  <si>
    <t>65779.16.3Р.01236513; 65779-16; Калибраторы температуры; КТ-5; КТ-5.1; 120; 2020; 3Р; Эталон 3-го разряда; ГОСТ 8.558-2009 (свидетельство о поверке №С-ВЯ/26-12-2024/400729988 от 26.12.2024г, действительно до 25.12.2025г.)</t>
  </si>
  <si>
    <t xml:space="preserve">65779.16.3Р.01236513; 65779-16; Калибраторы температуры; КТ-5; КТ-5.1; 120; 2020; 3Р; Эталон 3-го разряда; </t>
  </si>
  <si>
    <t xml:space="preserve">ГОСТ 8.558-2009 (свидетельство о поверке </t>
  </si>
  <si>
    <t>№С-ВЯ/26-12-2024/400729988 от 26.12.2024г, действительно до 25.12.2025г.)</t>
  </si>
  <si>
    <t>08/883/25</t>
  </si>
  <si>
    <r>
      <rPr>
        <u/>
        <sz val="10"/>
        <rFont val="Arial"/>
        <family val="2"/>
        <charset val="204"/>
      </rPr>
      <t>соответствует</t>
    </r>
    <r>
      <rPr>
        <sz val="10"/>
        <rFont val="Arial"/>
        <family val="2"/>
        <charset val="204"/>
      </rPr>
      <t>/не соответствует п. 10.1 подраздела ГОСТ 8.461-2009</t>
    </r>
  </si>
  <si>
    <r>
      <rPr>
        <u/>
        <sz val="10"/>
        <rFont val="Arial"/>
        <family val="2"/>
        <charset val="204"/>
      </rPr>
      <t>соответствует</t>
    </r>
    <r>
      <rPr>
        <sz val="10"/>
        <rFont val="Arial"/>
        <family val="2"/>
        <charset val="204"/>
      </rPr>
      <t>/не соответствует п. 10.2 подраздела ГОСТ 8.461-2009</t>
    </r>
  </si>
  <si>
    <t>3. Определение отклонения сопротивления в соответствии с п.10.3; 10.4 подраздела ГОСТ 8.461-2009</t>
  </si>
  <si>
    <t xml:space="preserve"> Термопреобразователь сопротивления платиновый серии 215TE04/Exia</t>
  </si>
  <si>
    <t>11856/19/1/06</t>
  </si>
  <si>
    <t>2019</t>
  </si>
  <si>
    <t xml:space="preserve">Дата поверки:  08.09.2025г.  </t>
  </si>
  <si>
    <t xml:space="preserve">46388.11.4Р.01253496; 	46388-11; Калибраторы многофункциональные; </t>
  </si>
  <si>
    <t xml:space="preserve"> ЭЛМЕТРО-Вольта (Метран-540); исп. ЭлМетро-Вольта; № 00972; 2025; 4Р; Эталон 4-го разряда;Приказ</t>
  </si>
  <si>
    <t xml:space="preserve"> Росстандарта № 3456 от 30.12.2019 г. (свидетельство о поверке № С-ГА/13-02-2025/410482447 от 13.02.2025г, </t>
  </si>
  <si>
    <t>действительно до 12.02.2027г.)</t>
  </si>
  <si>
    <t>-196…+</t>
  </si>
  <si>
    <t>22,2</t>
  </si>
  <si>
    <t>104,3</t>
  </si>
  <si>
    <t>37,3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</si>
</sst>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"/>
  </numFmts>
  <fonts count="21" x14ac:knownFonts="1">
    <font>
      <sz val="11"/>
      <color theme="1"/>
      <name val="Calibri"/>
      <family val="2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i/>
      <vertAlign val="superscript"/>
      <sz val="9"/>
      <name val="Arial"/>
      <family val="2"/>
      <charset val="204"/>
    </font>
    <font>
      <i/>
      <vertAlign val="superscript"/>
      <sz val="10"/>
      <name val="Arial"/>
      <family val="2"/>
      <charset val="204"/>
    </font>
    <font>
      <sz val="9"/>
      <name val="Arial Cyr"/>
      <charset val="204"/>
    </font>
    <font>
      <i/>
      <sz val="10"/>
      <name val="Arial Cyr"/>
      <charset val="204"/>
    </font>
    <font>
      <b/>
      <i/>
      <sz val="10"/>
      <name val="Arial"/>
      <family val="2"/>
      <charset val="204"/>
    </font>
    <font>
      <sz val="12"/>
      <name val="Times New Roman"/>
      <family val="1"/>
      <charset val="204"/>
    </font>
    <font>
      <u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0"/>
      <color indexed="9"/>
      <name val="Arial Cyr"/>
      <charset val="204"/>
    </font>
    <font>
      <sz val="10"/>
      <color indexed="9"/>
      <name val="Arial"/>
      <family val="2"/>
      <charset val="204"/>
    </font>
    <font>
      <sz val="9.5"/>
      <name val="Arial Cyr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4" fillId="0" borderId="0"/>
    <xf numFmtId="0" fontId="3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" fillId="0" borderId="0"/>
  </cellStyleXfs>
  <cellXfs count="148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/>
    </xf>
    <xf numFmtId="0" fontId="1" fillId="3" borderId="0" xfId="1" applyFill="1"/>
    <xf numFmtId="0" fontId="1" fillId="0" borderId="0" xfId="1" applyFill="1" applyBorder="1"/>
    <xf numFmtId="49" fontId="4" fillId="0" borderId="0" xfId="1" applyNumberFormat="1" applyFont="1" applyFill="1" applyBorder="1" applyAlignment="1">
      <alignment horizontal="center" wrapText="1"/>
    </xf>
    <xf numFmtId="49" fontId="4" fillId="0" borderId="0" xfId="1" applyNumberFormat="1" applyFont="1" applyFill="1" applyBorder="1" applyAlignment="1">
      <alignment horizontal="center"/>
    </xf>
    <xf numFmtId="49" fontId="5" fillId="0" borderId="0" xfId="1" applyNumberFormat="1" applyFont="1" applyFill="1" applyBorder="1" applyAlignment="1">
      <alignment horizontal="center"/>
    </xf>
    <xf numFmtId="49" fontId="4" fillId="0" borderId="0" xfId="1" applyNumberFormat="1" applyFont="1" applyFill="1" applyBorder="1"/>
    <xf numFmtId="49" fontId="4" fillId="0" borderId="0" xfId="1" applyNumberFormat="1" applyFont="1" applyFill="1" applyBorder="1" applyAlignment="1">
      <alignment horizontal="left"/>
    </xf>
    <xf numFmtId="0" fontId="1" fillId="0" borderId="0" xfId="1" applyFont="1"/>
    <xf numFmtId="0" fontId="1" fillId="0" borderId="0" xfId="1" applyFill="1" applyBorder="1" applyAlignment="1">
      <alignment horizontal="center"/>
    </xf>
    <xf numFmtId="0" fontId="4" fillId="0" borderId="5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2" fontId="1" fillId="0" borderId="0" xfId="1" applyNumberFormat="1" applyFill="1" applyBorder="1" applyAlignment="1">
      <alignment horizontal="center"/>
    </xf>
    <xf numFmtId="164" fontId="1" fillId="0" borderId="0" xfId="1" applyNumberFormat="1" applyFill="1" applyBorder="1" applyAlignment="1">
      <alignment horizontal="center"/>
    </xf>
    <xf numFmtId="0" fontId="1" fillId="0" borderId="0" xfId="1" applyFill="1"/>
    <xf numFmtId="49" fontId="6" fillId="0" borderId="0" xfId="1" applyNumberFormat="1" applyFont="1" applyFill="1" applyBorder="1" applyAlignment="1">
      <alignment horizontal="center"/>
    </xf>
    <xf numFmtId="0" fontId="7" fillId="0" borderId="0" xfId="1" applyFont="1" applyFill="1"/>
    <xf numFmtId="0" fontId="1" fillId="0" borderId="0" xfId="1" applyFill="1" applyBorder="1" applyAlignment="1">
      <alignment horizontal="left"/>
    </xf>
    <xf numFmtId="49" fontId="1" fillId="0" borderId="0" xfId="1" applyNumberFormat="1" applyFill="1"/>
    <xf numFmtId="0" fontId="3" fillId="0" borderId="0" xfId="1" applyFont="1" applyFill="1" applyBorder="1" applyAlignment="1">
      <alignment horizontal="left"/>
    </xf>
    <xf numFmtId="0" fontId="4" fillId="0" borderId="0" xfId="1" applyFont="1" applyFill="1" applyBorder="1"/>
    <xf numFmtId="0" fontId="3" fillId="0" borderId="0" xfId="1" applyFont="1" applyFill="1" applyBorder="1"/>
    <xf numFmtId="0" fontId="1" fillId="0" borderId="0" xfId="1" applyFont="1" applyFill="1"/>
    <xf numFmtId="167" fontId="1" fillId="0" borderId="0" xfId="1" applyNumberFormat="1" applyFill="1" applyBorder="1" applyAlignment="1">
      <alignment horizontal="center" vertical="center"/>
    </xf>
    <xf numFmtId="0" fontId="4" fillId="0" borderId="0" xfId="2" applyFont="1" applyFill="1"/>
    <xf numFmtId="0" fontId="1" fillId="0" borderId="0" xfId="2" applyFill="1"/>
    <xf numFmtId="0" fontId="1" fillId="0" borderId="0" xfId="2" applyFont="1" applyFill="1"/>
    <xf numFmtId="0" fontId="6" fillId="0" borderId="0" xfId="2" applyFont="1" applyFill="1" applyBorder="1" applyAlignment="1">
      <alignment horizontal="center"/>
    </xf>
    <xf numFmtId="0" fontId="1" fillId="0" borderId="0" xfId="1" applyFill="1"/>
    <xf numFmtId="0" fontId="10" fillId="0" borderId="0" xfId="0" applyFont="1" applyAlignment="1">
      <alignment vertical="top" wrapText="1"/>
    </xf>
    <xf numFmtId="0" fontId="10" fillId="0" borderId="0" xfId="0" applyFont="1"/>
    <xf numFmtId="0" fontId="1" fillId="0" borderId="0" xfId="3" applyFill="1"/>
    <xf numFmtId="0" fontId="1" fillId="0" borderId="0" xfId="3" applyFill="1" applyBorder="1"/>
    <xf numFmtId="0" fontId="1" fillId="0" borderId="0" xfId="3" applyFill="1" applyBorder="1" applyAlignment="1">
      <alignment horizontal="left"/>
    </xf>
    <xf numFmtId="49" fontId="1" fillId="0" borderId="0" xfId="3" applyNumberFormat="1" applyFill="1"/>
    <xf numFmtId="49" fontId="4" fillId="0" borderId="0" xfId="3" applyNumberFormat="1" applyFont="1" applyFill="1" applyBorder="1" applyAlignment="1">
      <alignment horizontal="left"/>
    </xf>
    <xf numFmtId="49" fontId="9" fillId="0" borderId="0" xfId="3" applyNumberFormat="1" applyFont="1" applyFill="1" applyAlignment="1">
      <alignment horizontal="left"/>
    </xf>
    <xf numFmtId="49" fontId="9" fillId="0" borderId="0" xfId="3" applyNumberFormat="1" applyFont="1" applyFill="1"/>
    <xf numFmtId="0" fontId="3" fillId="0" borderId="0" xfId="0" applyFont="1"/>
    <xf numFmtId="0" fontId="3" fillId="0" borderId="0" xfId="0" applyFont="1" applyAlignment="1">
      <alignment vertical="top"/>
    </xf>
    <xf numFmtId="0" fontId="12" fillId="0" borderId="0" xfId="0" applyFont="1"/>
    <xf numFmtId="49" fontId="3" fillId="0" borderId="0" xfId="0" applyNumberFormat="1" applyFont="1" applyFill="1" applyBorder="1" applyAlignment="1">
      <alignment horizontal="left"/>
    </xf>
    <xf numFmtId="2" fontId="1" fillId="0" borderId="3" xfId="2" applyNumberFormat="1" applyFill="1" applyBorder="1" applyAlignment="1"/>
    <xf numFmtId="49" fontId="4" fillId="0" borderId="0" xfId="2" applyNumberFormat="1" applyFont="1" applyFill="1" applyBorder="1"/>
    <xf numFmtId="2" fontId="4" fillId="0" borderId="3" xfId="2" applyNumberFormat="1" applyFont="1" applyFill="1" applyBorder="1" applyAlignment="1">
      <alignment horizontal="left" wrapText="1"/>
    </xf>
    <xf numFmtId="49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left" wrapText="1"/>
    </xf>
    <xf numFmtId="1" fontId="3" fillId="0" borderId="3" xfId="2" applyNumberFormat="1" applyFont="1" applyFill="1" applyBorder="1" applyAlignment="1">
      <alignment horizontal="right" wrapText="1"/>
    </xf>
    <xf numFmtId="49" fontId="3" fillId="0" borderId="3" xfId="2" applyNumberFormat="1" applyFont="1" applyFill="1" applyBorder="1" applyAlignment="1">
      <alignment horizontal="left" wrapText="1"/>
    </xf>
    <xf numFmtId="49" fontId="4" fillId="0" borderId="1" xfId="2" applyNumberFormat="1" applyFont="1" applyFill="1" applyBorder="1" applyAlignment="1">
      <alignment horizontal="right"/>
    </xf>
    <xf numFmtId="49" fontId="4" fillId="0" borderId="1" xfId="2" applyNumberFormat="1" applyFont="1" applyFill="1" applyBorder="1" applyAlignment="1">
      <alignment horizontal="left"/>
    </xf>
    <xf numFmtId="49" fontId="4" fillId="0" borderId="3" xfId="2" applyNumberFormat="1" applyFont="1" applyFill="1" applyBorder="1" applyAlignment="1">
      <alignment horizontal="right"/>
    </xf>
    <xf numFmtId="49" fontId="4" fillId="0" borderId="3" xfId="2" applyNumberFormat="1" applyFont="1" applyFill="1" applyBorder="1" applyAlignment="1">
      <alignment horizontal="left"/>
    </xf>
    <xf numFmtId="0" fontId="1" fillId="0" borderId="5" xfId="2" applyFill="1" applyBorder="1" applyAlignment="1">
      <alignment horizontal="center" vertical="center"/>
    </xf>
    <xf numFmtId="164" fontId="1" fillId="0" borderId="5" xfId="2" applyNumberFormat="1" applyFill="1" applyBorder="1" applyAlignment="1">
      <alignment horizontal="center" vertical="center"/>
    </xf>
    <xf numFmtId="164" fontId="1" fillId="0" borderId="5" xfId="2" applyNumberFormat="1" applyBorder="1" applyAlignment="1">
      <alignment horizontal="center" vertical="center"/>
    </xf>
    <xf numFmtId="165" fontId="1" fillId="0" borderId="5" xfId="2" applyNumberFormat="1" applyFill="1" applyBorder="1" applyAlignment="1">
      <alignment horizontal="center" vertical="center"/>
    </xf>
    <xf numFmtId="166" fontId="1" fillId="0" borderId="5" xfId="2" applyNumberFormat="1" applyFill="1" applyBorder="1" applyAlignment="1">
      <alignment horizontal="center" vertical="center"/>
    </xf>
    <xf numFmtId="2" fontId="1" fillId="0" borderId="5" xfId="2" applyNumberFormat="1" applyBorder="1" applyAlignment="1">
      <alignment horizontal="center" vertical="center"/>
    </xf>
    <xf numFmtId="2" fontId="1" fillId="0" borderId="5" xfId="2" applyNumberFormat="1" applyFill="1" applyBorder="1" applyAlignment="1">
      <alignment horizontal="center" vertical="center"/>
    </xf>
    <xf numFmtId="49" fontId="1" fillId="0" borderId="5" xfId="2" applyNumberFormat="1" applyFill="1" applyBorder="1" applyAlignment="1">
      <alignment horizontal="center" vertical="center"/>
    </xf>
    <xf numFmtId="0" fontId="1" fillId="0" borderId="5" xfId="1" applyFill="1" applyBorder="1" applyAlignment="1">
      <alignment horizontal="center" vertical="center"/>
    </xf>
    <xf numFmtId="0" fontId="15" fillId="0" borderId="0" xfId="0" applyFont="1" applyBorder="1" applyAlignment="1">
      <alignment vertical="top"/>
    </xf>
    <xf numFmtId="164" fontId="0" fillId="0" borderId="5" xfId="0" applyNumberFormat="1" applyBorder="1" applyAlignment="1">
      <alignment horizontal="center" vertical="center"/>
    </xf>
    <xf numFmtId="0" fontId="16" fillId="0" borderId="0" xfId="24"/>
    <xf numFmtId="0" fontId="17" fillId="0" borderId="0" xfId="1" applyFont="1"/>
    <xf numFmtId="0" fontId="18" fillId="0" borderId="0" xfId="1" applyFont="1"/>
    <xf numFmtId="2" fontId="18" fillId="0" borderId="0" xfId="1" applyNumberFormat="1" applyFont="1" applyAlignment="1">
      <alignment horizontal="right"/>
    </xf>
    <xf numFmtId="0" fontId="1" fillId="2" borderId="0" xfId="1" applyFill="1" applyAlignment="1">
      <alignment horizontal="right"/>
    </xf>
    <xf numFmtId="0" fontId="1" fillId="2" borderId="0" xfId="1" applyFill="1"/>
    <xf numFmtId="0" fontId="1" fillId="3" borderId="0" xfId="1" applyFill="1" applyAlignment="1">
      <alignment horizontal="left"/>
    </xf>
    <xf numFmtId="0" fontId="1" fillId="3" borderId="0" xfId="1" applyFont="1" applyFill="1"/>
    <xf numFmtId="2" fontId="4" fillId="2" borderId="0" xfId="1" applyNumberFormat="1" applyFont="1" applyFill="1" applyBorder="1" applyAlignment="1">
      <alignment horizontal="center"/>
    </xf>
    <xf numFmtId="164" fontId="1" fillId="0" borderId="5" xfId="1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8" fillId="0" borderId="3" xfId="1" applyFont="1" applyFill="1" applyBorder="1" applyAlignment="1"/>
    <xf numFmtId="0" fontId="3" fillId="0" borderId="0" xfId="0" applyFont="1" applyAlignment="1">
      <alignment horizontal="left" vertical="center"/>
    </xf>
    <xf numFmtId="0" fontId="3" fillId="0" borderId="0" xfId="0" applyFont="1" applyBorder="1"/>
    <xf numFmtId="0" fontId="12" fillId="0" borderId="0" xfId="0" applyFont="1" applyAlignment="1">
      <alignment horizontal="justify" vertical="center"/>
    </xf>
    <xf numFmtId="0" fontId="12" fillId="0" borderId="1" xfId="0" applyFont="1" applyBorder="1" applyAlignment="1">
      <alignment horizontal="right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1" fillId="0" borderId="0" xfId="3"/>
    <xf numFmtId="0" fontId="1" fillId="0" borderId="0" xfId="25"/>
    <xf numFmtId="0" fontId="20" fillId="0" borderId="0" xfId="0" applyFont="1"/>
    <xf numFmtId="49" fontId="0" fillId="0" borderId="0" xfId="0" applyNumberFormat="1"/>
    <xf numFmtId="0" fontId="3" fillId="0" borderId="0" xfId="0" applyFont="1" applyAlignment="1">
      <alignment horizontal="right"/>
    </xf>
    <xf numFmtId="49" fontId="4" fillId="0" borderId="0" xfId="1" applyNumberFormat="1" applyFont="1" applyFill="1" applyBorder="1" applyAlignment="1">
      <alignment horizontal="center"/>
    </xf>
    <xf numFmtId="49" fontId="6" fillId="0" borderId="2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9" fillId="0" borderId="0" xfId="1" applyFont="1" applyAlignment="1">
      <alignment horizontal="center" vertical="center" wrapText="1"/>
    </xf>
    <xf numFmtId="49" fontId="1" fillId="0" borderId="1" xfId="1" applyNumberFormat="1" applyFill="1" applyBorder="1" applyAlignment="1">
      <alignment horizontal="left"/>
    </xf>
    <xf numFmtId="0" fontId="1" fillId="0" borderId="0" xfId="1" applyFill="1" applyAlignment="1">
      <alignment horizontal="right"/>
    </xf>
    <xf numFmtId="49" fontId="4" fillId="0" borderId="1" xfId="1" applyNumberFormat="1" applyFont="1" applyFill="1" applyBorder="1" applyAlignment="1">
      <alignment horizontal="center"/>
    </xf>
    <xf numFmtId="49" fontId="5" fillId="0" borderId="2" xfId="1" applyNumberFormat="1" applyFont="1" applyFill="1" applyBorder="1" applyAlignment="1">
      <alignment horizontal="center"/>
    </xf>
    <xf numFmtId="49" fontId="4" fillId="0" borderId="1" xfId="2" applyNumberFormat="1" applyFont="1" applyFill="1" applyBorder="1" applyAlignment="1">
      <alignment horizont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2" fontId="1" fillId="0" borderId="4" xfId="2" applyNumberFormat="1" applyFill="1" applyBorder="1" applyAlignment="1">
      <alignment horizontal="center" vertical="center"/>
    </xf>
    <xf numFmtId="2" fontId="1" fillId="0" borderId="8" xfId="2" applyNumberFormat="1" applyFill="1" applyBorder="1" applyAlignment="1">
      <alignment horizontal="center" vertical="center"/>
    </xf>
    <xf numFmtId="2" fontId="1" fillId="0" borderId="7" xfId="2" applyNumberFormat="1" applyFill="1" applyBorder="1" applyAlignment="1">
      <alignment horizontal="center" vertical="center"/>
    </xf>
    <xf numFmtId="2" fontId="1" fillId="0" borderId="4" xfId="2" applyNumberFormat="1" applyFont="1" applyFill="1" applyBorder="1" applyAlignment="1">
      <alignment horizontal="center" vertical="center"/>
    </xf>
    <xf numFmtId="2" fontId="1" fillId="0" borderId="8" xfId="2" applyNumberFormat="1" applyFont="1" applyFill="1" applyBorder="1" applyAlignment="1">
      <alignment horizontal="center" vertical="center"/>
    </xf>
    <xf numFmtId="2" fontId="1" fillId="0" borderId="7" xfId="2" applyNumberFormat="1" applyFont="1" applyFill="1" applyBorder="1" applyAlignment="1">
      <alignment horizontal="center" vertical="center"/>
    </xf>
    <xf numFmtId="0" fontId="8" fillId="0" borderId="0" xfId="1" applyFont="1" applyFill="1" applyBorder="1" applyAlignment="1"/>
    <xf numFmtId="49" fontId="3" fillId="0" borderId="0" xfId="3" applyNumberFormat="1" applyFont="1" applyAlignment="1">
      <alignment horizontal="left"/>
    </xf>
    <xf numFmtId="0" fontId="3" fillId="0" borderId="0" xfId="0" applyFont="1" applyAlignment="1">
      <alignment horizontal="left" vertical="center" wrapText="1"/>
    </xf>
    <xf numFmtId="49" fontId="3" fillId="0" borderId="0" xfId="1" applyNumberFormat="1" applyFont="1" applyFill="1" applyBorder="1" applyAlignment="1">
      <alignment horizontal="left"/>
    </xf>
    <xf numFmtId="49" fontId="4" fillId="0" borderId="3" xfId="1" applyNumberFormat="1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 wrapText="1"/>
    </xf>
    <xf numFmtId="49" fontId="4" fillId="0" borderId="2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/>
    </xf>
    <xf numFmtId="0" fontId="7" fillId="0" borderId="0" xfId="2" applyFont="1" applyFill="1" applyAlignment="1">
      <alignment horizontal="left"/>
    </xf>
    <xf numFmtId="49" fontId="1" fillId="0" borderId="3" xfId="2" applyNumberFormat="1" applyFill="1" applyBorder="1" applyAlignment="1">
      <alignment horizontal="left"/>
    </xf>
    <xf numFmtId="49" fontId="4" fillId="0" borderId="0" xfId="1" applyNumberFormat="1" applyFont="1" applyFill="1" applyBorder="1"/>
    <xf numFmtId="49" fontId="3" fillId="0" borderId="3" xfId="1" applyNumberFormat="1" applyFont="1" applyFill="1" applyBorder="1" applyAlignment="1">
      <alignment horizontal="left"/>
    </xf>
    <xf numFmtId="49" fontId="3" fillId="0" borderId="1" xfId="1" applyNumberFormat="1" applyFont="1" applyFill="1" applyBorder="1" applyAlignment="1">
      <alignment horizontal="left"/>
    </xf>
    <xf numFmtId="49" fontId="9" fillId="0" borderId="0" xfId="3" applyNumberFormat="1" applyFont="1" applyFill="1" applyAlignment="1">
      <alignment horizontal="center"/>
    </xf>
    <xf numFmtId="0" fontId="4" fillId="0" borderId="0" xfId="1" applyFont="1" applyFill="1" applyBorder="1" applyAlignment="1">
      <alignment horizontal="left"/>
    </xf>
    <xf numFmtId="0" fontId="8" fillId="0" borderId="3" xfId="1" applyFont="1" applyFill="1" applyBorder="1" applyAlignment="1"/>
    <xf numFmtId="0" fontId="1" fillId="0" borderId="6" xfId="2" applyFill="1" applyBorder="1" applyAlignment="1">
      <alignment horizontal="left" vertical="center"/>
    </xf>
    <xf numFmtId="0" fontId="1" fillId="0" borderId="3" xfId="2" applyFill="1" applyBorder="1" applyAlignment="1">
      <alignment horizontal="left" vertical="center"/>
    </xf>
    <xf numFmtId="0" fontId="1" fillId="0" borderId="9" xfId="2" applyFill="1" applyBorder="1" applyAlignment="1">
      <alignment horizontal="left" vertical="center"/>
    </xf>
    <xf numFmtId="164" fontId="1" fillId="0" borderId="6" xfId="2" applyNumberFormat="1" applyFill="1" applyBorder="1" applyAlignment="1">
      <alignment horizontal="left" vertical="center"/>
    </xf>
    <xf numFmtId="164" fontId="1" fillId="0" borderId="9" xfId="2" applyNumberFormat="1" applyFill="1" applyBorder="1" applyAlignment="1">
      <alignment horizontal="left" vertical="center"/>
    </xf>
    <xf numFmtId="2" fontId="3" fillId="0" borderId="4" xfId="2" applyNumberFormat="1" applyFont="1" applyBorder="1" applyAlignment="1">
      <alignment horizontal="center" vertical="center"/>
    </xf>
    <xf numFmtId="2" fontId="3" fillId="0" borderId="8" xfId="2" applyNumberFormat="1" applyFont="1" applyBorder="1" applyAlignment="1">
      <alignment horizontal="center" vertical="center"/>
    </xf>
    <xf numFmtId="2" fontId="3" fillId="0" borderId="7" xfId="2" applyNumberFormat="1" applyFont="1" applyBorder="1" applyAlignment="1">
      <alignment horizontal="center" vertical="center"/>
    </xf>
    <xf numFmtId="49" fontId="1" fillId="0" borderId="4" xfId="2" applyNumberFormat="1" applyFill="1" applyBorder="1" applyAlignment="1">
      <alignment horizontal="center" vertical="center"/>
    </xf>
    <xf numFmtId="49" fontId="1" fillId="0" borderId="8" xfId="2" applyNumberFormat="1" applyFill="1" applyBorder="1" applyAlignment="1">
      <alignment horizontal="center" vertical="center"/>
    </xf>
    <xf numFmtId="49" fontId="1" fillId="0" borderId="7" xfId="2" applyNumberFormat="1" applyFill="1" applyBorder="1" applyAlignment="1">
      <alignment horizontal="center" vertical="center"/>
    </xf>
    <xf numFmtId="2" fontId="1" fillId="0" borderId="4" xfId="2" applyNumberFormat="1" applyBorder="1" applyAlignment="1">
      <alignment horizontal="center" vertical="center"/>
    </xf>
    <xf numFmtId="2" fontId="1" fillId="0" borderId="8" xfId="2" applyNumberFormat="1" applyBorder="1" applyAlignment="1">
      <alignment horizontal="center" vertical="center"/>
    </xf>
    <xf numFmtId="0" fontId="1" fillId="0" borderId="0" xfId="1" applyFill="1" applyBorder="1"/>
    <xf numFmtId="0" fontId="2" fillId="0" borderId="0" xfId="1" applyFont="1" applyAlignment="1">
      <alignment horizontal="center"/>
    </xf>
    <xf numFmtId="0" fontId="1" fillId="0" borderId="0" xfId="1"/>
    <xf numFmtId="0" fontId="1" fillId="3" borderId="0" xfId="1" applyFill="1" applyAlignment="1">
      <alignment wrapText="1"/>
    </xf>
    <xf numFmtId="0" fontId="16" fillId="0" borderId="0" xfId="24" applyAlignment="1">
      <alignment horizontal="center"/>
    </xf>
    <xf numFmtId="49" fontId="3" fillId="0" borderId="0" xfId="1" applyNumberFormat="1" applyFont="1" applyAlignment="1">
      <alignment horizontal="left"/>
    </xf>
    <xf numFmtId="49" fontId="4" fillId="0" borderId="1" xfId="1" applyNumberFormat="1" applyFont="1" applyBorder="1"/>
    <xf numFmtId="0" fontId="8" fillId="0" borderId="1" xfId="1" applyFont="1" applyBorder="1"/>
    <xf numFmtId="0" fontId="1" fillId="0" borderId="3" xfId="2" applyBorder="1" applyAlignment="1">
      <alignment horizontal="left"/>
    </xf>
    <xf numFmtId="0" fontId="1" fillId="0" borderId="3" xfId="2" applyBorder="1" applyAlignment="1">
      <alignment horizontal="left"/>
    </xf>
  </cellXfs>
  <cellStyles count="26">
    <cellStyle name="Обычный" xfId="0" builtinId="0"/>
    <cellStyle name="Обычный 10 5 9" xfId="16" xr:uid="{00000000-0005-0000-0000-000001000000}"/>
    <cellStyle name="Обычный 11" xfId="14" xr:uid="{00000000-0005-0000-0000-000002000000}"/>
    <cellStyle name="Обычный 14 2" xfId="3" xr:uid="{00000000-0005-0000-0000-000003000000}"/>
    <cellStyle name="Обычный 2" xfId="4" xr:uid="{00000000-0005-0000-0000-000004000000}"/>
    <cellStyle name="Обычный 2 2" xfId="25" xr:uid="{00000000-0005-0000-0000-000005000000}"/>
    <cellStyle name="Обычный 2 3" xfId="9" xr:uid="{00000000-0005-0000-0000-000006000000}"/>
    <cellStyle name="Обычный 2 4 17" xfId="18" xr:uid="{00000000-0005-0000-0000-000007000000}"/>
    <cellStyle name="Обычный 2 4 2 2 3" xfId="11" xr:uid="{00000000-0005-0000-0000-000008000000}"/>
    <cellStyle name="Обычный 2 4 2 9" xfId="8" xr:uid="{00000000-0005-0000-0000-000009000000}"/>
    <cellStyle name="Обычный 2 4 2 9 2" xfId="23" xr:uid="{00000000-0005-0000-0000-00000A000000}"/>
    <cellStyle name="Обычный 2 4 2 9 7" xfId="22" xr:uid="{00000000-0005-0000-0000-00000B000000}"/>
    <cellStyle name="Обычный 20" xfId="20" xr:uid="{00000000-0005-0000-0000-00000C000000}"/>
    <cellStyle name="Обычный 3" xfId="1" xr:uid="{00000000-0005-0000-0000-00000D000000}"/>
    <cellStyle name="Обычный 3 2" xfId="6" xr:uid="{00000000-0005-0000-0000-00000E000000}"/>
    <cellStyle name="Обычный 3 3" xfId="17" xr:uid="{00000000-0005-0000-0000-00000F000000}"/>
    <cellStyle name="Обычный 3 5" xfId="2" xr:uid="{00000000-0005-0000-0000-000010000000}"/>
    <cellStyle name="Обычный 3 5 8" xfId="10" xr:uid="{00000000-0005-0000-0000-000011000000}"/>
    <cellStyle name="Обычный 3 5 8 2" xfId="7" xr:uid="{00000000-0005-0000-0000-000012000000}"/>
    <cellStyle name="Обычный 3 5 8 6" xfId="21" xr:uid="{00000000-0005-0000-0000-000013000000}"/>
    <cellStyle name="Обычный 4" xfId="24" xr:uid="{00000000-0005-0000-0000-000014000000}"/>
    <cellStyle name="Обычный 4 32" xfId="13" xr:uid="{00000000-0005-0000-0000-000015000000}"/>
    <cellStyle name="Обычный 5" xfId="5" xr:uid="{00000000-0005-0000-0000-000016000000}"/>
    <cellStyle name="Обычный 7 2" xfId="12" xr:uid="{00000000-0005-0000-0000-000017000000}"/>
    <cellStyle name="Обычный 8" xfId="15" xr:uid="{00000000-0005-0000-0000-000018000000}"/>
    <cellStyle name="Обычный 8 3" xfId="19" xr:uid="{00000000-0005-0000-0000-000019000000}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emf"/><Relationship Id="rId18" Type="http://schemas.openxmlformats.org/officeDocument/2006/relationships/image" Target="../media/image19.emf"/><Relationship Id="rId26" Type="http://schemas.openxmlformats.org/officeDocument/2006/relationships/image" Target="../media/image27.png"/><Relationship Id="rId3" Type="http://schemas.openxmlformats.org/officeDocument/2006/relationships/image" Target="../media/image4.emf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17" Type="http://schemas.openxmlformats.org/officeDocument/2006/relationships/image" Target="../media/image18.emf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emf"/><Relationship Id="rId16" Type="http://schemas.openxmlformats.org/officeDocument/2006/relationships/image" Target="../media/image17.emf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emf"/><Relationship Id="rId15" Type="http://schemas.openxmlformats.org/officeDocument/2006/relationships/image" Target="../media/image16.emf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1.emf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image" Target="../media/image15.emf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8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312420</xdr:colOff>
      <xdr:row>61</xdr:row>
      <xdr:rowOff>30480</xdr:rowOff>
    </xdr:from>
    <xdr:to>
      <xdr:col>5</xdr:col>
      <xdr:colOff>340817</xdr:colOff>
      <xdr:row>69</xdr:row>
      <xdr:rowOff>15241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9EADED1-FD8C-4A62-87F3-79D936CF0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0980" y="12420600"/>
          <a:ext cx="1293317" cy="12725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411480</xdr:colOff>
      <xdr:row>4</xdr:row>
      <xdr:rowOff>129540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520"/>
          <a:ext cx="163068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594360</xdr:colOff>
      <xdr:row>1</xdr:row>
      <xdr:rowOff>83820</xdr:rowOff>
    </xdr:from>
    <xdr:to>
      <xdr:col>7</xdr:col>
      <xdr:colOff>15240</xdr:colOff>
      <xdr:row>4</xdr:row>
      <xdr:rowOff>22860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59080"/>
          <a:ext cx="185928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563880</xdr:colOff>
      <xdr:row>5</xdr:row>
      <xdr:rowOff>45720</xdr:rowOff>
    </xdr:from>
    <xdr:to>
      <xdr:col>3</xdr:col>
      <xdr:colOff>0</xdr:colOff>
      <xdr:row>7</xdr:row>
      <xdr:rowOff>45720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922020"/>
          <a:ext cx="126492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441960</xdr:colOff>
      <xdr:row>4</xdr:row>
      <xdr:rowOff>121920</xdr:rowOff>
    </xdr:from>
    <xdr:to>
      <xdr:col>6</xdr:col>
      <xdr:colOff>121920</xdr:colOff>
      <xdr:row>7</xdr:row>
      <xdr:rowOff>60960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0760" y="822960"/>
          <a:ext cx="15087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434340</xdr:colOff>
      <xdr:row>7</xdr:row>
      <xdr:rowOff>99060</xdr:rowOff>
    </xdr:from>
    <xdr:to>
      <xdr:col>3</xdr:col>
      <xdr:colOff>22860</xdr:colOff>
      <xdr:row>10</xdr:row>
      <xdr:rowOff>7620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1325880"/>
          <a:ext cx="14173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342900</xdr:colOff>
      <xdr:row>7</xdr:row>
      <xdr:rowOff>76200</xdr:rowOff>
    </xdr:from>
    <xdr:to>
      <xdr:col>6</xdr:col>
      <xdr:colOff>38100</xdr:colOff>
      <xdr:row>10</xdr:row>
      <xdr:rowOff>15240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1303020"/>
          <a:ext cx="152400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30480</xdr:colOff>
      <xdr:row>2</xdr:row>
      <xdr:rowOff>38100</xdr:rowOff>
    </xdr:from>
    <xdr:to>
      <xdr:col>8</xdr:col>
      <xdr:colOff>579120</xdr:colOff>
      <xdr:row>5</xdr:row>
      <xdr:rowOff>121920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lum bright="12000" contras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388620"/>
          <a:ext cx="54864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167640</xdr:colOff>
      <xdr:row>2</xdr:row>
      <xdr:rowOff>76200</xdr:rowOff>
    </xdr:from>
    <xdr:to>
      <xdr:col>10</xdr:col>
      <xdr:colOff>220980</xdr:colOff>
      <xdr:row>6</xdr:row>
      <xdr:rowOff>45720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lum bright="8000"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426720"/>
          <a:ext cx="66294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7620</xdr:colOff>
      <xdr:row>2</xdr:row>
      <xdr:rowOff>45720</xdr:rowOff>
    </xdr:from>
    <xdr:to>
      <xdr:col>13</xdr:col>
      <xdr:colOff>121920</xdr:colOff>
      <xdr:row>6</xdr:row>
      <xdr:rowOff>53340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10000" contras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820" y="396240"/>
          <a:ext cx="7239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365760</xdr:colOff>
      <xdr:row>7</xdr:row>
      <xdr:rowOff>53340</xdr:rowOff>
    </xdr:from>
    <xdr:to>
      <xdr:col>9</xdr:col>
      <xdr:colOff>426720</xdr:colOff>
      <xdr:row>10</xdr:row>
      <xdr:rowOff>144780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lum bright="14000" contrast="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" y="1280160"/>
          <a:ext cx="67056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312420</xdr:colOff>
      <xdr:row>1</xdr:row>
      <xdr:rowOff>175260</xdr:rowOff>
    </xdr:from>
    <xdr:to>
      <xdr:col>11</xdr:col>
      <xdr:colOff>251460</xdr:colOff>
      <xdr:row>6</xdr:row>
      <xdr:rowOff>68580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lum bright="18000"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8420" y="350520"/>
          <a:ext cx="5486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327660</xdr:colOff>
      <xdr:row>7</xdr:row>
      <xdr:rowOff>15240</xdr:rowOff>
    </xdr:from>
    <xdr:to>
      <xdr:col>11</xdr:col>
      <xdr:colOff>525780</xdr:colOff>
      <xdr:row>10</xdr:row>
      <xdr:rowOff>91440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lum bright="14000"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0" y="1242060"/>
          <a:ext cx="8077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472440</xdr:colOff>
      <xdr:row>2</xdr:row>
      <xdr:rowOff>167640</xdr:rowOff>
    </xdr:from>
    <xdr:to>
      <xdr:col>15</xdr:col>
      <xdr:colOff>571500</xdr:colOff>
      <xdr:row>6</xdr:row>
      <xdr:rowOff>60960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6840" y="518160"/>
          <a:ext cx="70866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213360</xdr:colOff>
      <xdr:row>6</xdr:row>
      <xdr:rowOff>129540</xdr:rowOff>
    </xdr:from>
    <xdr:to>
      <xdr:col>17</xdr:col>
      <xdr:colOff>259080</xdr:colOff>
      <xdr:row>10</xdr:row>
      <xdr:rowOff>22860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6960" y="1181100"/>
          <a:ext cx="6553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388620</xdr:colOff>
      <xdr:row>6</xdr:row>
      <xdr:rowOff>91440</xdr:rowOff>
    </xdr:from>
    <xdr:to>
      <xdr:col>16</xdr:col>
      <xdr:colOff>15240</xdr:colOff>
      <xdr:row>11</xdr:row>
      <xdr:rowOff>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3020" y="1143000"/>
          <a:ext cx="84582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472440</xdr:colOff>
      <xdr:row>2</xdr:row>
      <xdr:rowOff>152400</xdr:rowOff>
    </xdr:from>
    <xdr:to>
      <xdr:col>18</xdr:col>
      <xdr:colOff>548640</xdr:colOff>
      <xdr:row>5</xdr:row>
      <xdr:rowOff>129540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5640" y="502920"/>
          <a:ext cx="685800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464820</xdr:colOff>
      <xdr:row>6</xdr:row>
      <xdr:rowOff>30480</xdr:rowOff>
    </xdr:from>
    <xdr:to>
      <xdr:col>19</xdr:col>
      <xdr:colOff>30480</xdr:colOff>
      <xdr:row>10</xdr:row>
      <xdr:rowOff>106680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8020" y="1082040"/>
          <a:ext cx="78486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106680</xdr:colOff>
      <xdr:row>2</xdr:row>
      <xdr:rowOff>160020</xdr:rowOff>
    </xdr:from>
    <xdr:to>
      <xdr:col>17</xdr:col>
      <xdr:colOff>114300</xdr:colOff>
      <xdr:row>6</xdr:row>
      <xdr:rowOff>53340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0280" y="510540"/>
          <a:ext cx="6172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14</xdr:row>
      <xdr:rowOff>53340</xdr:rowOff>
    </xdr:from>
    <xdr:to>
      <xdr:col>2</xdr:col>
      <xdr:colOff>464820</xdr:colOff>
      <xdr:row>16</xdr:row>
      <xdr:rowOff>76200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06980"/>
          <a:ext cx="111252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586740</xdr:colOff>
      <xdr:row>14</xdr:row>
      <xdr:rowOff>99060</xdr:rowOff>
    </xdr:from>
    <xdr:to>
      <xdr:col>5</xdr:col>
      <xdr:colOff>129540</xdr:colOff>
      <xdr:row>17</xdr:row>
      <xdr:rowOff>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2552700"/>
          <a:ext cx="13716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472440</xdr:colOff>
      <xdr:row>14</xdr:row>
      <xdr:rowOff>114300</xdr:rowOff>
    </xdr:from>
    <xdr:to>
      <xdr:col>7</xdr:col>
      <xdr:colOff>541020</xdr:colOff>
      <xdr:row>17</xdr:row>
      <xdr:rowOff>15240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0440" y="2567940"/>
          <a:ext cx="128778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</xdr:colOff>
      <xdr:row>18</xdr:row>
      <xdr:rowOff>30480</xdr:rowOff>
    </xdr:from>
    <xdr:to>
      <xdr:col>2</xdr:col>
      <xdr:colOff>350520</xdr:colOff>
      <xdr:row>20</xdr:row>
      <xdr:rowOff>38100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3185160"/>
          <a:ext cx="90678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304800</xdr:colOff>
      <xdr:row>18</xdr:row>
      <xdr:rowOff>99060</xdr:rowOff>
    </xdr:from>
    <xdr:to>
      <xdr:col>5</xdr:col>
      <xdr:colOff>45720</xdr:colOff>
      <xdr:row>20</xdr:row>
      <xdr:rowOff>121920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3253740"/>
          <a:ext cx="96012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495300</xdr:colOff>
      <xdr:row>18</xdr:row>
      <xdr:rowOff>15240</xdr:rowOff>
    </xdr:from>
    <xdr:to>
      <xdr:col>7</xdr:col>
      <xdr:colOff>571500</xdr:colOff>
      <xdr:row>20</xdr:row>
      <xdr:rowOff>68580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3169920"/>
          <a:ext cx="129540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190500</xdr:colOff>
      <xdr:row>21</xdr:row>
      <xdr:rowOff>15240</xdr:rowOff>
    </xdr:from>
    <xdr:to>
      <xdr:col>10</xdr:col>
      <xdr:colOff>289560</xdr:colOff>
      <xdr:row>27</xdr:row>
      <xdr:rowOff>53340</xdr:rowOff>
    </xdr:to>
    <xdr:pic>
      <xdr:nvPicPr>
        <xdr:cNvPr id="26" name="Рисунок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DFBFE"/>
            </a:clrFrom>
            <a:clrTo>
              <a:srgbClr val="FDFBFE">
                <a:alpha val="0"/>
              </a:srgbClr>
            </a:clrTo>
          </a:clrChange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3695700"/>
          <a:ext cx="1318260" cy="1089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457200</xdr:colOff>
      <xdr:row>21</xdr:row>
      <xdr:rowOff>99060</xdr:rowOff>
    </xdr:from>
    <xdr:to>
      <xdr:col>12</xdr:col>
      <xdr:colOff>502920</xdr:colOff>
      <xdr:row>27</xdr:row>
      <xdr:rowOff>106680</xdr:rowOff>
    </xdr:to>
    <xdr:pic>
      <xdr:nvPicPr>
        <xdr:cNvPr id="27" name="Рисунок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DFBFE"/>
            </a:clrFrom>
            <a:clrTo>
              <a:srgbClr val="FDFBFE">
                <a:alpha val="0"/>
              </a:srgbClr>
            </a:clrTo>
          </a:clrChange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3779520"/>
          <a:ext cx="126492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129540</xdr:colOff>
      <xdr:row>21</xdr:row>
      <xdr:rowOff>167640</xdr:rowOff>
    </xdr:from>
    <xdr:to>
      <xdr:col>15</xdr:col>
      <xdr:colOff>266700</xdr:colOff>
      <xdr:row>27</xdr:row>
      <xdr:rowOff>106680</xdr:rowOff>
    </xdr:to>
    <xdr:pic>
      <xdr:nvPicPr>
        <xdr:cNvPr id="28" name="Рисунок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DFBFE"/>
            </a:clrFrom>
            <a:clrTo>
              <a:srgbClr val="FDFBFE">
                <a:alpha val="0"/>
              </a:srgbClr>
            </a:clrTo>
          </a:clrChange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340" y="3848100"/>
          <a:ext cx="135636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281940</xdr:colOff>
      <xdr:row>12</xdr:row>
      <xdr:rowOff>129540</xdr:rowOff>
    </xdr:from>
    <xdr:to>
      <xdr:col>10</xdr:col>
      <xdr:colOff>579120</xdr:colOff>
      <xdr:row>21</xdr:row>
      <xdr:rowOff>45720</xdr:rowOff>
    </xdr:to>
    <xdr:pic>
      <xdr:nvPicPr>
        <xdr:cNvPr id="29" name="Рисунок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CFAFD"/>
            </a:clrFrom>
            <a:clrTo>
              <a:srgbClr val="FCFAFD">
                <a:alpha val="0"/>
              </a:srgbClr>
            </a:clrTo>
          </a:clrChange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8740" y="2232660"/>
          <a:ext cx="1516380" cy="1493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297180</xdr:colOff>
      <xdr:row>11</xdr:row>
      <xdr:rowOff>160020</xdr:rowOff>
    </xdr:from>
    <xdr:to>
      <xdr:col>13</xdr:col>
      <xdr:colOff>45720</xdr:colOff>
      <xdr:row>19</xdr:row>
      <xdr:rowOff>160020</xdr:rowOff>
    </xdr:to>
    <xdr:pic>
      <xdr:nvPicPr>
        <xdr:cNvPr id="30" name="Рисунок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DFBFE"/>
            </a:clrFrom>
            <a:clrTo>
              <a:srgbClr val="FDFBFE">
                <a:alpha val="0"/>
              </a:srgbClr>
            </a:clrTo>
          </a:clrChange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3180" y="2087880"/>
          <a:ext cx="157734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510540</xdr:colOff>
      <xdr:row>12</xdr:row>
      <xdr:rowOff>99060</xdr:rowOff>
    </xdr:from>
    <xdr:to>
      <xdr:col>15</xdr:col>
      <xdr:colOff>365760</xdr:colOff>
      <xdr:row>19</xdr:row>
      <xdr:rowOff>83820</xdr:rowOff>
    </xdr:to>
    <xdr:pic>
      <xdr:nvPicPr>
        <xdr:cNvPr id="31" name="Рисунок 3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CFAFD"/>
            </a:clrFrom>
            <a:clrTo>
              <a:srgbClr val="FCFAFD">
                <a:alpha val="0"/>
              </a:srgbClr>
            </a:clrTo>
          </a:clrChange>
          <a:lum contras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5740" y="2202180"/>
          <a:ext cx="1684020" cy="1211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426720</xdr:colOff>
      <xdr:row>15</xdr:row>
      <xdr:rowOff>114300</xdr:rowOff>
    </xdr:from>
    <xdr:to>
      <xdr:col>18</xdr:col>
      <xdr:colOff>236220</xdr:colOff>
      <xdr:row>18</xdr:row>
      <xdr:rowOff>38100</xdr:rowOff>
    </xdr:to>
    <xdr:pic>
      <xdr:nvPicPr>
        <xdr:cNvPr id="32" name="Рисунок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0320" y="2743200"/>
          <a:ext cx="102870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30480</xdr:colOff>
      <xdr:row>15</xdr:row>
      <xdr:rowOff>160020</xdr:rowOff>
    </xdr:from>
    <xdr:to>
      <xdr:col>20</xdr:col>
      <xdr:colOff>327660</xdr:colOff>
      <xdr:row>18</xdr:row>
      <xdr:rowOff>0</xdr:rowOff>
    </xdr:to>
    <xdr:pic>
      <xdr:nvPicPr>
        <xdr:cNvPr id="33" name="Рисунок 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2880" y="2788920"/>
          <a:ext cx="90678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60960</xdr:colOff>
      <xdr:row>21</xdr:row>
      <xdr:rowOff>106680</xdr:rowOff>
    </xdr:from>
    <xdr:to>
      <xdr:col>20</xdr:col>
      <xdr:colOff>335280</xdr:colOff>
      <xdr:row>24</xdr:row>
      <xdr:rowOff>0</xdr:rowOff>
    </xdr:to>
    <xdr:pic>
      <xdr:nvPicPr>
        <xdr:cNvPr id="34" name="Рисунок 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3360" y="3787140"/>
          <a:ext cx="88392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449580</xdr:colOff>
      <xdr:row>21</xdr:row>
      <xdr:rowOff>60960</xdr:rowOff>
    </xdr:from>
    <xdr:to>
      <xdr:col>18</xdr:col>
      <xdr:colOff>304800</xdr:colOff>
      <xdr:row>24</xdr:row>
      <xdr:rowOff>30480</xdr:rowOff>
    </xdr:to>
    <xdr:pic>
      <xdr:nvPicPr>
        <xdr:cNvPr id="35" name="Рисунок 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3180" y="3741420"/>
          <a:ext cx="107442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91440</xdr:colOff>
      <xdr:row>15</xdr:row>
      <xdr:rowOff>137160</xdr:rowOff>
    </xdr:from>
    <xdr:to>
      <xdr:col>22</xdr:col>
      <xdr:colOff>510540</xdr:colOff>
      <xdr:row>18</xdr:row>
      <xdr:rowOff>15240</xdr:rowOff>
    </xdr:to>
    <xdr:pic>
      <xdr:nvPicPr>
        <xdr:cNvPr id="36" name="Рисунок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3040" y="2766060"/>
          <a:ext cx="102870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121920</xdr:colOff>
      <xdr:row>21</xdr:row>
      <xdr:rowOff>30480</xdr:rowOff>
    </xdr:from>
    <xdr:to>
      <xdr:col>22</xdr:col>
      <xdr:colOff>586740</xdr:colOff>
      <xdr:row>23</xdr:row>
      <xdr:rowOff>160020</xdr:rowOff>
    </xdr:to>
    <xdr:pic>
      <xdr:nvPicPr>
        <xdr:cNvPr id="37" name="Рисунок 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3520" y="3710940"/>
          <a:ext cx="107442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86.10\&#1086;&#1073;&#1098;&#1077;&#1082;&#1090;&#1099;\Users\&#1057;&#1090;&#1072;&#1085;&#1080;&#1089;&#1083;&#1072;&#1074;\OneDrive\&#1056;&#1072;&#1073;&#1086;&#1095;&#1080;&#1081;%20&#1089;&#1090;&#1086;&#1083;\&#1055;&#1088;&#1086;&#1090;&#1086;&#1082;&#1086;&#1083;&#1072;\&#1058;&#1077;&#1084;&#1087;&#1077;&#1088;&#1072;&#1090;&#1091;&#1088;&#1072;\&#1071;&#1085;&#1074;&#1072;&#1088;&#1100;\&#1055;&#1088;&#1086;&#1090;&#1086;&#1082;&#1086;&#1083;_25.01.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5384 0708663"/>
      <sheetName val="615359 0708668"/>
      <sheetName val="ОТ"/>
      <sheetName val="2023"/>
      <sheetName val="862_25.01.23"/>
      <sheetName val="47464150307071317_25.01.23"/>
      <sheetName val="17422090407062637_25.01.23"/>
      <sheetName val="47464150307071315_25.01.23"/>
      <sheetName val="895131_25.01.23"/>
      <sheetName val="895093_25.01.23"/>
      <sheetName val="140912523_25.01.23"/>
      <sheetName val="140912526_25.01.23"/>
      <sheetName val="943938_25.01.23"/>
      <sheetName val="942501_25.01.23"/>
      <sheetName val="943900_25.01.23"/>
      <sheetName val="2269547_25.01.23"/>
      <sheetName val="C2M706738_25.01.23"/>
      <sheetName val="C2M706736_25.01.23"/>
      <sheetName val="C2M706732_25.01.23"/>
      <sheetName val="02469087 03349108_25.01.23"/>
      <sheetName val="02469062 03349083_25.01.23"/>
      <sheetName val="02469054 03349075_25.01.23"/>
      <sheetName val="02469071 03349092_25.01.23"/>
      <sheetName val="02469101 03349122_25.01.23"/>
      <sheetName val="2080954_25.01.23"/>
      <sheetName val="2080940_25.01.23"/>
    </sheetNames>
    <sheetDataSet>
      <sheetData sheetId="0"/>
      <sheetData sheetId="1"/>
      <sheetData sheetId="2"/>
      <sheetData sheetId="3"/>
      <sheetData sheetId="4">
        <row r="51">
          <cell r="A51" t="str">
            <v>№ изме-  рения</v>
          </cell>
        </row>
      </sheetData>
      <sheetData sheetId="5">
        <row r="51">
          <cell r="A51" t="str">
            <v>№ изме-  рения</v>
          </cell>
          <cell r="B51" t="str">
            <v>Заданная температура</v>
          </cell>
          <cell r="C51" t="str">
            <v>Расчетный сигнал преобразователя</v>
          </cell>
          <cell r="D51" t="str">
            <v>Измеренная температура</v>
          </cell>
          <cell r="E51" t="str">
            <v>Выходной сигнал преобразователя</v>
          </cell>
          <cell r="F51" t="str">
            <v>Погрешность преобразователя</v>
          </cell>
          <cell r="G51" t="str">
            <v xml:space="preserve">Допустимая погрешность </v>
          </cell>
        </row>
        <row r="52">
          <cell r="B52" t="str">
            <v xml:space="preserve"> °С</v>
          </cell>
          <cell r="C52" t="str">
            <v>Ом</v>
          </cell>
          <cell r="D52" t="str">
            <v xml:space="preserve"> °С</v>
          </cell>
          <cell r="E52" t="str">
            <v>Ом</v>
          </cell>
          <cell r="F52" t="str">
            <v>Ом</v>
          </cell>
          <cell r="G52" t="str">
            <v>Ом</v>
          </cell>
        </row>
        <row r="53">
          <cell r="A53">
            <v>1</v>
          </cell>
        </row>
        <row r="54">
          <cell r="A54">
            <v>2</v>
          </cell>
        </row>
        <row r="55">
          <cell r="A55">
            <v>3</v>
          </cell>
        </row>
        <row r="56">
          <cell r="A56">
            <v>4</v>
          </cell>
        </row>
        <row r="57">
          <cell r="A57" t="str">
            <v>ср. знач.</v>
          </cell>
        </row>
        <row r="58">
          <cell r="A58">
            <v>1</v>
          </cell>
        </row>
        <row r="59">
          <cell r="A59">
            <v>2</v>
          </cell>
        </row>
        <row r="60">
          <cell r="A60">
            <v>3</v>
          </cell>
        </row>
        <row r="61">
          <cell r="A61">
            <v>4</v>
          </cell>
        </row>
        <row r="62">
          <cell r="A62" t="str">
            <v>ср. знач.</v>
          </cell>
        </row>
        <row r="63">
          <cell r="A63" t="str">
            <v>полученное отклонение R0, %</v>
          </cell>
          <cell r="E63" t="str">
            <v>допустимое отклонение R0, %</v>
          </cell>
        </row>
        <row r="64">
          <cell r="A64" t="str">
            <v>полученное отклонение W100</v>
          </cell>
          <cell r="E64" t="str">
            <v>допустимое отклонение W100</v>
          </cell>
        </row>
      </sheetData>
      <sheetData sheetId="6">
        <row r="51">
          <cell r="A51" t="str">
            <v>№ изме-  рения</v>
          </cell>
        </row>
      </sheetData>
      <sheetData sheetId="7">
        <row r="51">
          <cell r="A51" t="str">
            <v>№ изме-  рения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S113"/>
  <sheetViews>
    <sheetView tabSelected="1" view="pageBreakPreview" topLeftCell="A52" zoomScaleNormal="100" zoomScaleSheetLayoutView="100" workbookViewId="0">
      <selection activeCell="I28" sqref="I28"/>
    </sheetView>
  </sheetViews>
  <sheetFormatPr defaultRowHeight="13.2" x14ac:dyDescent="0.25"/>
  <cols>
    <col min="1" max="1" width="8.88671875" style="2"/>
    <col min="2" max="2" width="13.5546875" style="2" customWidth="1"/>
    <col min="3" max="3" width="17.21875" style="2" customWidth="1"/>
    <col min="4" max="4" width="14.5546875" style="2" customWidth="1"/>
    <col min="5" max="5" width="18.44140625" style="2" customWidth="1"/>
    <col min="6" max="6" width="17.21875" style="2" customWidth="1"/>
    <col min="7" max="9" width="17.5546875" style="2" customWidth="1"/>
    <col min="10" max="11" width="8.88671875" style="2"/>
    <col min="12" max="12" width="11" style="2" bestFit="1" customWidth="1"/>
    <col min="13" max="13" width="11.109375" style="2" bestFit="1" customWidth="1"/>
    <col min="14" max="14" width="11" style="2" bestFit="1" customWidth="1"/>
    <col min="15" max="15" width="12.109375" style="2" bestFit="1" customWidth="1"/>
    <col min="16" max="16" width="11.5546875" style="2" bestFit="1" customWidth="1"/>
    <col min="17" max="257" width="8.88671875" style="2"/>
    <col min="258" max="258" width="13.5546875" style="2" customWidth="1"/>
    <col min="259" max="259" width="13.6640625" style="2" customWidth="1"/>
    <col min="260" max="260" width="14.5546875" style="2" customWidth="1"/>
    <col min="261" max="261" width="13.88671875" style="2" customWidth="1"/>
    <col min="262" max="262" width="16.6640625" style="2" customWidth="1"/>
    <col min="263" max="265" width="17.5546875" style="2" customWidth="1"/>
    <col min="266" max="267" width="8.88671875" style="2"/>
    <col min="268" max="268" width="11" style="2" bestFit="1" customWidth="1"/>
    <col min="269" max="269" width="11.109375" style="2" bestFit="1" customWidth="1"/>
    <col min="270" max="270" width="11" style="2" bestFit="1" customWidth="1"/>
    <col min="271" max="271" width="12.109375" style="2" bestFit="1" customWidth="1"/>
    <col min="272" max="272" width="11.5546875" style="2" bestFit="1" customWidth="1"/>
    <col min="273" max="513" width="8.88671875" style="2"/>
    <col min="514" max="514" width="13.5546875" style="2" customWidth="1"/>
    <col min="515" max="515" width="13.6640625" style="2" customWidth="1"/>
    <col min="516" max="516" width="14.5546875" style="2" customWidth="1"/>
    <col min="517" max="517" width="13.88671875" style="2" customWidth="1"/>
    <col min="518" max="518" width="16.6640625" style="2" customWidth="1"/>
    <col min="519" max="521" width="17.5546875" style="2" customWidth="1"/>
    <col min="522" max="523" width="8.88671875" style="2"/>
    <col min="524" max="524" width="11" style="2" bestFit="1" customWidth="1"/>
    <col min="525" max="525" width="11.109375" style="2" bestFit="1" customWidth="1"/>
    <col min="526" max="526" width="11" style="2" bestFit="1" customWidth="1"/>
    <col min="527" max="527" width="12.109375" style="2" bestFit="1" customWidth="1"/>
    <col min="528" max="528" width="11.5546875" style="2" bestFit="1" customWidth="1"/>
    <col min="529" max="769" width="8.88671875" style="2"/>
    <col min="770" max="770" width="13.5546875" style="2" customWidth="1"/>
    <col min="771" max="771" width="13.6640625" style="2" customWidth="1"/>
    <col min="772" max="772" width="14.5546875" style="2" customWidth="1"/>
    <col min="773" max="773" width="13.88671875" style="2" customWidth="1"/>
    <col min="774" max="774" width="16.6640625" style="2" customWidth="1"/>
    <col min="775" max="777" width="17.5546875" style="2" customWidth="1"/>
    <col min="778" max="779" width="8.88671875" style="2"/>
    <col min="780" max="780" width="11" style="2" bestFit="1" customWidth="1"/>
    <col min="781" max="781" width="11.109375" style="2" bestFit="1" customWidth="1"/>
    <col min="782" max="782" width="11" style="2" bestFit="1" customWidth="1"/>
    <col min="783" max="783" width="12.109375" style="2" bestFit="1" customWidth="1"/>
    <col min="784" max="784" width="11.5546875" style="2" bestFit="1" customWidth="1"/>
    <col min="785" max="1025" width="8.88671875" style="2"/>
    <col min="1026" max="1026" width="13.5546875" style="2" customWidth="1"/>
    <col min="1027" max="1027" width="13.6640625" style="2" customWidth="1"/>
    <col min="1028" max="1028" width="14.5546875" style="2" customWidth="1"/>
    <col min="1029" max="1029" width="13.88671875" style="2" customWidth="1"/>
    <col min="1030" max="1030" width="16.6640625" style="2" customWidth="1"/>
    <col min="1031" max="1033" width="17.5546875" style="2" customWidth="1"/>
    <col min="1034" max="1035" width="8.88671875" style="2"/>
    <col min="1036" max="1036" width="11" style="2" bestFit="1" customWidth="1"/>
    <col min="1037" max="1037" width="11.109375" style="2" bestFit="1" customWidth="1"/>
    <col min="1038" max="1038" width="11" style="2" bestFit="1" customWidth="1"/>
    <col min="1039" max="1039" width="12.109375" style="2" bestFit="1" customWidth="1"/>
    <col min="1040" max="1040" width="11.5546875" style="2" bestFit="1" customWidth="1"/>
    <col min="1041" max="1281" width="8.88671875" style="2"/>
    <col min="1282" max="1282" width="13.5546875" style="2" customWidth="1"/>
    <col min="1283" max="1283" width="13.6640625" style="2" customWidth="1"/>
    <col min="1284" max="1284" width="14.5546875" style="2" customWidth="1"/>
    <col min="1285" max="1285" width="13.88671875" style="2" customWidth="1"/>
    <col min="1286" max="1286" width="16.6640625" style="2" customWidth="1"/>
    <col min="1287" max="1289" width="17.5546875" style="2" customWidth="1"/>
    <col min="1290" max="1291" width="8.88671875" style="2"/>
    <col min="1292" max="1292" width="11" style="2" bestFit="1" customWidth="1"/>
    <col min="1293" max="1293" width="11.109375" style="2" bestFit="1" customWidth="1"/>
    <col min="1294" max="1294" width="11" style="2" bestFit="1" customWidth="1"/>
    <col min="1295" max="1295" width="12.109375" style="2" bestFit="1" customWidth="1"/>
    <col min="1296" max="1296" width="11.5546875" style="2" bestFit="1" customWidth="1"/>
    <col min="1297" max="1537" width="8.88671875" style="2"/>
    <col min="1538" max="1538" width="13.5546875" style="2" customWidth="1"/>
    <col min="1539" max="1539" width="13.6640625" style="2" customWidth="1"/>
    <col min="1540" max="1540" width="14.5546875" style="2" customWidth="1"/>
    <col min="1541" max="1541" width="13.88671875" style="2" customWidth="1"/>
    <col min="1542" max="1542" width="16.6640625" style="2" customWidth="1"/>
    <col min="1543" max="1545" width="17.5546875" style="2" customWidth="1"/>
    <col min="1546" max="1547" width="8.88671875" style="2"/>
    <col min="1548" max="1548" width="11" style="2" bestFit="1" customWidth="1"/>
    <col min="1549" max="1549" width="11.109375" style="2" bestFit="1" customWidth="1"/>
    <col min="1550" max="1550" width="11" style="2" bestFit="1" customWidth="1"/>
    <col min="1551" max="1551" width="12.109375" style="2" bestFit="1" customWidth="1"/>
    <col min="1552" max="1552" width="11.5546875" style="2" bestFit="1" customWidth="1"/>
    <col min="1553" max="1793" width="8.88671875" style="2"/>
    <col min="1794" max="1794" width="13.5546875" style="2" customWidth="1"/>
    <col min="1795" max="1795" width="13.6640625" style="2" customWidth="1"/>
    <col min="1796" max="1796" width="14.5546875" style="2" customWidth="1"/>
    <col min="1797" max="1797" width="13.88671875" style="2" customWidth="1"/>
    <col min="1798" max="1798" width="16.6640625" style="2" customWidth="1"/>
    <col min="1799" max="1801" width="17.5546875" style="2" customWidth="1"/>
    <col min="1802" max="1803" width="8.88671875" style="2"/>
    <col min="1804" max="1804" width="11" style="2" bestFit="1" customWidth="1"/>
    <col min="1805" max="1805" width="11.109375" style="2" bestFit="1" customWidth="1"/>
    <col min="1806" max="1806" width="11" style="2" bestFit="1" customWidth="1"/>
    <col min="1807" max="1807" width="12.109375" style="2" bestFit="1" customWidth="1"/>
    <col min="1808" max="1808" width="11.5546875" style="2" bestFit="1" customWidth="1"/>
    <col min="1809" max="2049" width="8.88671875" style="2"/>
    <col min="2050" max="2050" width="13.5546875" style="2" customWidth="1"/>
    <col min="2051" max="2051" width="13.6640625" style="2" customWidth="1"/>
    <col min="2052" max="2052" width="14.5546875" style="2" customWidth="1"/>
    <col min="2053" max="2053" width="13.88671875" style="2" customWidth="1"/>
    <col min="2054" max="2054" width="16.6640625" style="2" customWidth="1"/>
    <col min="2055" max="2057" width="17.5546875" style="2" customWidth="1"/>
    <col min="2058" max="2059" width="8.88671875" style="2"/>
    <col min="2060" max="2060" width="11" style="2" bestFit="1" customWidth="1"/>
    <col min="2061" max="2061" width="11.109375" style="2" bestFit="1" customWidth="1"/>
    <col min="2062" max="2062" width="11" style="2" bestFit="1" customWidth="1"/>
    <col min="2063" max="2063" width="12.109375" style="2" bestFit="1" customWidth="1"/>
    <col min="2064" max="2064" width="11.5546875" style="2" bestFit="1" customWidth="1"/>
    <col min="2065" max="2305" width="8.88671875" style="2"/>
    <col min="2306" max="2306" width="13.5546875" style="2" customWidth="1"/>
    <col min="2307" max="2307" width="13.6640625" style="2" customWidth="1"/>
    <col min="2308" max="2308" width="14.5546875" style="2" customWidth="1"/>
    <col min="2309" max="2309" width="13.88671875" style="2" customWidth="1"/>
    <col min="2310" max="2310" width="16.6640625" style="2" customWidth="1"/>
    <col min="2311" max="2313" width="17.5546875" style="2" customWidth="1"/>
    <col min="2314" max="2315" width="8.88671875" style="2"/>
    <col min="2316" max="2316" width="11" style="2" bestFit="1" customWidth="1"/>
    <col min="2317" max="2317" width="11.109375" style="2" bestFit="1" customWidth="1"/>
    <col min="2318" max="2318" width="11" style="2" bestFit="1" customWidth="1"/>
    <col min="2319" max="2319" width="12.109375" style="2" bestFit="1" customWidth="1"/>
    <col min="2320" max="2320" width="11.5546875" style="2" bestFit="1" customWidth="1"/>
    <col min="2321" max="2561" width="8.88671875" style="2"/>
    <col min="2562" max="2562" width="13.5546875" style="2" customWidth="1"/>
    <col min="2563" max="2563" width="13.6640625" style="2" customWidth="1"/>
    <col min="2564" max="2564" width="14.5546875" style="2" customWidth="1"/>
    <col min="2565" max="2565" width="13.88671875" style="2" customWidth="1"/>
    <col min="2566" max="2566" width="16.6640625" style="2" customWidth="1"/>
    <col min="2567" max="2569" width="17.5546875" style="2" customWidth="1"/>
    <col min="2570" max="2571" width="8.88671875" style="2"/>
    <col min="2572" max="2572" width="11" style="2" bestFit="1" customWidth="1"/>
    <col min="2573" max="2573" width="11.109375" style="2" bestFit="1" customWidth="1"/>
    <col min="2574" max="2574" width="11" style="2" bestFit="1" customWidth="1"/>
    <col min="2575" max="2575" width="12.109375" style="2" bestFit="1" customWidth="1"/>
    <col min="2576" max="2576" width="11.5546875" style="2" bestFit="1" customWidth="1"/>
    <col min="2577" max="2817" width="8.88671875" style="2"/>
    <col min="2818" max="2818" width="13.5546875" style="2" customWidth="1"/>
    <col min="2819" max="2819" width="13.6640625" style="2" customWidth="1"/>
    <col min="2820" max="2820" width="14.5546875" style="2" customWidth="1"/>
    <col min="2821" max="2821" width="13.88671875" style="2" customWidth="1"/>
    <col min="2822" max="2822" width="16.6640625" style="2" customWidth="1"/>
    <col min="2823" max="2825" width="17.5546875" style="2" customWidth="1"/>
    <col min="2826" max="2827" width="8.88671875" style="2"/>
    <col min="2828" max="2828" width="11" style="2" bestFit="1" customWidth="1"/>
    <col min="2829" max="2829" width="11.109375" style="2" bestFit="1" customWidth="1"/>
    <col min="2830" max="2830" width="11" style="2" bestFit="1" customWidth="1"/>
    <col min="2831" max="2831" width="12.109375" style="2" bestFit="1" customWidth="1"/>
    <col min="2832" max="2832" width="11.5546875" style="2" bestFit="1" customWidth="1"/>
    <col min="2833" max="3073" width="8.88671875" style="2"/>
    <col min="3074" max="3074" width="13.5546875" style="2" customWidth="1"/>
    <col min="3075" max="3075" width="13.6640625" style="2" customWidth="1"/>
    <col min="3076" max="3076" width="14.5546875" style="2" customWidth="1"/>
    <col min="3077" max="3077" width="13.88671875" style="2" customWidth="1"/>
    <col min="3078" max="3078" width="16.6640625" style="2" customWidth="1"/>
    <col min="3079" max="3081" width="17.5546875" style="2" customWidth="1"/>
    <col min="3082" max="3083" width="8.88671875" style="2"/>
    <col min="3084" max="3084" width="11" style="2" bestFit="1" customWidth="1"/>
    <col min="3085" max="3085" width="11.109375" style="2" bestFit="1" customWidth="1"/>
    <col min="3086" max="3086" width="11" style="2" bestFit="1" customWidth="1"/>
    <col min="3087" max="3087" width="12.109375" style="2" bestFit="1" customWidth="1"/>
    <col min="3088" max="3088" width="11.5546875" style="2" bestFit="1" customWidth="1"/>
    <col min="3089" max="3329" width="8.88671875" style="2"/>
    <col min="3330" max="3330" width="13.5546875" style="2" customWidth="1"/>
    <col min="3331" max="3331" width="13.6640625" style="2" customWidth="1"/>
    <col min="3332" max="3332" width="14.5546875" style="2" customWidth="1"/>
    <col min="3333" max="3333" width="13.88671875" style="2" customWidth="1"/>
    <col min="3334" max="3334" width="16.6640625" style="2" customWidth="1"/>
    <col min="3335" max="3337" width="17.5546875" style="2" customWidth="1"/>
    <col min="3338" max="3339" width="8.88671875" style="2"/>
    <col min="3340" max="3340" width="11" style="2" bestFit="1" customWidth="1"/>
    <col min="3341" max="3341" width="11.109375" style="2" bestFit="1" customWidth="1"/>
    <col min="3342" max="3342" width="11" style="2" bestFit="1" customWidth="1"/>
    <col min="3343" max="3343" width="12.109375" style="2" bestFit="1" customWidth="1"/>
    <col min="3344" max="3344" width="11.5546875" style="2" bestFit="1" customWidth="1"/>
    <col min="3345" max="3585" width="8.88671875" style="2"/>
    <col min="3586" max="3586" width="13.5546875" style="2" customWidth="1"/>
    <col min="3587" max="3587" width="13.6640625" style="2" customWidth="1"/>
    <col min="3588" max="3588" width="14.5546875" style="2" customWidth="1"/>
    <col min="3589" max="3589" width="13.88671875" style="2" customWidth="1"/>
    <col min="3590" max="3590" width="16.6640625" style="2" customWidth="1"/>
    <col min="3591" max="3593" width="17.5546875" style="2" customWidth="1"/>
    <col min="3594" max="3595" width="8.88671875" style="2"/>
    <col min="3596" max="3596" width="11" style="2" bestFit="1" customWidth="1"/>
    <col min="3597" max="3597" width="11.109375" style="2" bestFit="1" customWidth="1"/>
    <col min="3598" max="3598" width="11" style="2" bestFit="1" customWidth="1"/>
    <col min="3599" max="3599" width="12.109375" style="2" bestFit="1" customWidth="1"/>
    <col min="3600" max="3600" width="11.5546875" style="2" bestFit="1" customWidth="1"/>
    <col min="3601" max="3841" width="8.88671875" style="2"/>
    <col min="3842" max="3842" width="13.5546875" style="2" customWidth="1"/>
    <col min="3843" max="3843" width="13.6640625" style="2" customWidth="1"/>
    <col min="3844" max="3844" width="14.5546875" style="2" customWidth="1"/>
    <col min="3845" max="3845" width="13.88671875" style="2" customWidth="1"/>
    <col min="3846" max="3846" width="16.6640625" style="2" customWidth="1"/>
    <col min="3847" max="3849" width="17.5546875" style="2" customWidth="1"/>
    <col min="3850" max="3851" width="8.88671875" style="2"/>
    <col min="3852" max="3852" width="11" style="2" bestFit="1" customWidth="1"/>
    <col min="3853" max="3853" width="11.109375" style="2" bestFit="1" customWidth="1"/>
    <col min="3854" max="3854" width="11" style="2" bestFit="1" customWidth="1"/>
    <col min="3855" max="3855" width="12.109375" style="2" bestFit="1" customWidth="1"/>
    <col min="3856" max="3856" width="11.5546875" style="2" bestFit="1" customWidth="1"/>
    <col min="3857" max="4097" width="8.88671875" style="2"/>
    <col min="4098" max="4098" width="13.5546875" style="2" customWidth="1"/>
    <col min="4099" max="4099" width="13.6640625" style="2" customWidth="1"/>
    <col min="4100" max="4100" width="14.5546875" style="2" customWidth="1"/>
    <col min="4101" max="4101" width="13.88671875" style="2" customWidth="1"/>
    <col min="4102" max="4102" width="16.6640625" style="2" customWidth="1"/>
    <col min="4103" max="4105" width="17.5546875" style="2" customWidth="1"/>
    <col min="4106" max="4107" width="8.88671875" style="2"/>
    <col min="4108" max="4108" width="11" style="2" bestFit="1" customWidth="1"/>
    <col min="4109" max="4109" width="11.109375" style="2" bestFit="1" customWidth="1"/>
    <col min="4110" max="4110" width="11" style="2" bestFit="1" customWidth="1"/>
    <col min="4111" max="4111" width="12.109375" style="2" bestFit="1" customWidth="1"/>
    <col min="4112" max="4112" width="11.5546875" style="2" bestFit="1" customWidth="1"/>
    <col min="4113" max="4353" width="8.88671875" style="2"/>
    <col min="4354" max="4354" width="13.5546875" style="2" customWidth="1"/>
    <col min="4355" max="4355" width="13.6640625" style="2" customWidth="1"/>
    <col min="4356" max="4356" width="14.5546875" style="2" customWidth="1"/>
    <col min="4357" max="4357" width="13.88671875" style="2" customWidth="1"/>
    <col min="4358" max="4358" width="16.6640625" style="2" customWidth="1"/>
    <col min="4359" max="4361" width="17.5546875" style="2" customWidth="1"/>
    <col min="4362" max="4363" width="8.88671875" style="2"/>
    <col min="4364" max="4364" width="11" style="2" bestFit="1" customWidth="1"/>
    <col min="4365" max="4365" width="11.109375" style="2" bestFit="1" customWidth="1"/>
    <col min="4366" max="4366" width="11" style="2" bestFit="1" customWidth="1"/>
    <col min="4367" max="4367" width="12.109375" style="2" bestFit="1" customWidth="1"/>
    <col min="4368" max="4368" width="11.5546875" style="2" bestFit="1" customWidth="1"/>
    <col min="4369" max="4609" width="8.88671875" style="2"/>
    <col min="4610" max="4610" width="13.5546875" style="2" customWidth="1"/>
    <col min="4611" max="4611" width="13.6640625" style="2" customWidth="1"/>
    <col min="4612" max="4612" width="14.5546875" style="2" customWidth="1"/>
    <col min="4613" max="4613" width="13.88671875" style="2" customWidth="1"/>
    <col min="4614" max="4614" width="16.6640625" style="2" customWidth="1"/>
    <col min="4615" max="4617" width="17.5546875" style="2" customWidth="1"/>
    <col min="4618" max="4619" width="8.88671875" style="2"/>
    <col min="4620" max="4620" width="11" style="2" bestFit="1" customWidth="1"/>
    <col min="4621" max="4621" width="11.109375" style="2" bestFit="1" customWidth="1"/>
    <col min="4622" max="4622" width="11" style="2" bestFit="1" customWidth="1"/>
    <col min="4623" max="4623" width="12.109375" style="2" bestFit="1" customWidth="1"/>
    <col min="4624" max="4624" width="11.5546875" style="2" bestFit="1" customWidth="1"/>
    <col min="4625" max="4865" width="8.88671875" style="2"/>
    <col min="4866" max="4866" width="13.5546875" style="2" customWidth="1"/>
    <col min="4867" max="4867" width="13.6640625" style="2" customWidth="1"/>
    <col min="4868" max="4868" width="14.5546875" style="2" customWidth="1"/>
    <col min="4869" max="4869" width="13.88671875" style="2" customWidth="1"/>
    <col min="4870" max="4870" width="16.6640625" style="2" customWidth="1"/>
    <col min="4871" max="4873" width="17.5546875" style="2" customWidth="1"/>
    <col min="4874" max="4875" width="8.88671875" style="2"/>
    <col min="4876" max="4876" width="11" style="2" bestFit="1" customWidth="1"/>
    <col min="4877" max="4877" width="11.109375" style="2" bestFit="1" customWidth="1"/>
    <col min="4878" max="4878" width="11" style="2" bestFit="1" customWidth="1"/>
    <col min="4879" max="4879" width="12.109375" style="2" bestFit="1" customWidth="1"/>
    <col min="4880" max="4880" width="11.5546875" style="2" bestFit="1" customWidth="1"/>
    <col min="4881" max="5121" width="8.88671875" style="2"/>
    <col min="5122" max="5122" width="13.5546875" style="2" customWidth="1"/>
    <col min="5123" max="5123" width="13.6640625" style="2" customWidth="1"/>
    <col min="5124" max="5124" width="14.5546875" style="2" customWidth="1"/>
    <col min="5125" max="5125" width="13.88671875" style="2" customWidth="1"/>
    <col min="5126" max="5126" width="16.6640625" style="2" customWidth="1"/>
    <col min="5127" max="5129" width="17.5546875" style="2" customWidth="1"/>
    <col min="5130" max="5131" width="8.88671875" style="2"/>
    <col min="5132" max="5132" width="11" style="2" bestFit="1" customWidth="1"/>
    <col min="5133" max="5133" width="11.109375" style="2" bestFit="1" customWidth="1"/>
    <col min="5134" max="5134" width="11" style="2" bestFit="1" customWidth="1"/>
    <col min="5135" max="5135" width="12.109375" style="2" bestFit="1" customWidth="1"/>
    <col min="5136" max="5136" width="11.5546875" style="2" bestFit="1" customWidth="1"/>
    <col min="5137" max="5377" width="8.88671875" style="2"/>
    <col min="5378" max="5378" width="13.5546875" style="2" customWidth="1"/>
    <col min="5379" max="5379" width="13.6640625" style="2" customWidth="1"/>
    <col min="5380" max="5380" width="14.5546875" style="2" customWidth="1"/>
    <col min="5381" max="5381" width="13.88671875" style="2" customWidth="1"/>
    <col min="5382" max="5382" width="16.6640625" style="2" customWidth="1"/>
    <col min="5383" max="5385" width="17.5546875" style="2" customWidth="1"/>
    <col min="5386" max="5387" width="8.88671875" style="2"/>
    <col min="5388" max="5388" width="11" style="2" bestFit="1" customWidth="1"/>
    <col min="5389" max="5389" width="11.109375" style="2" bestFit="1" customWidth="1"/>
    <col min="5390" max="5390" width="11" style="2" bestFit="1" customWidth="1"/>
    <col min="5391" max="5391" width="12.109375" style="2" bestFit="1" customWidth="1"/>
    <col min="5392" max="5392" width="11.5546875" style="2" bestFit="1" customWidth="1"/>
    <col min="5393" max="5633" width="8.88671875" style="2"/>
    <col min="5634" max="5634" width="13.5546875" style="2" customWidth="1"/>
    <col min="5635" max="5635" width="13.6640625" style="2" customWidth="1"/>
    <col min="5636" max="5636" width="14.5546875" style="2" customWidth="1"/>
    <col min="5637" max="5637" width="13.88671875" style="2" customWidth="1"/>
    <col min="5638" max="5638" width="16.6640625" style="2" customWidth="1"/>
    <col min="5639" max="5641" width="17.5546875" style="2" customWidth="1"/>
    <col min="5642" max="5643" width="8.88671875" style="2"/>
    <col min="5644" max="5644" width="11" style="2" bestFit="1" customWidth="1"/>
    <col min="5645" max="5645" width="11.109375" style="2" bestFit="1" customWidth="1"/>
    <col min="5646" max="5646" width="11" style="2" bestFit="1" customWidth="1"/>
    <col min="5647" max="5647" width="12.109375" style="2" bestFit="1" customWidth="1"/>
    <col min="5648" max="5648" width="11.5546875" style="2" bestFit="1" customWidth="1"/>
    <col min="5649" max="5889" width="8.88671875" style="2"/>
    <col min="5890" max="5890" width="13.5546875" style="2" customWidth="1"/>
    <col min="5891" max="5891" width="13.6640625" style="2" customWidth="1"/>
    <col min="5892" max="5892" width="14.5546875" style="2" customWidth="1"/>
    <col min="5893" max="5893" width="13.88671875" style="2" customWidth="1"/>
    <col min="5894" max="5894" width="16.6640625" style="2" customWidth="1"/>
    <col min="5895" max="5897" width="17.5546875" style="2" customWidth="1"/>
    <col min="5898" max="5899" width="8.88671875" style="2"/>
    <col min="5900" max="5900" width="11" style="2" bestFit="1" customWidth="1"/>
    <col min="5901" max="5901" width="11.109375" style="2" bestFit="1" customWidth="1"/>
    <col min="5902" max="5902" width="11" style="2" bestFit="1" customWidth="1"/>
    <col min="5903" max="5903" width="12.109375" style="2" bestFit="1" customWidth="1"/>
    <col min="5904" max="5904" width="11.5546875" style="2" bestFit="1" customWidth="1"/>
    <col min="5905" max="6145" width="8.88671875" style="2"/>
    <col min="6146" max="6146" width="13.5546875" style="2" customWidth="1"/>
    <col min="6147" max="6147" width="13.6640625" style="2" customWidth="1"/>
    <col min="6148" max="6148" width="14.5546875" style="2" customWidth="1"/>
    <col min="6149" max="6149" width="13.88671875" style="2" customWidth="1"/>
    <col min="6150" max="6150" width="16.6640625" style="2" customWidth="1"/>
    <col min="6151" max="6153" width="17.5546875" style="2" customWidth="1"/>
    <col min="6154" max="6155" width="8.88671875" style="2"/>
    <col min="6156" max="6156" width="11" style="2" bestFit="1" customWidth="1"/>
    <col min="6157" max="6157" width="11.109375" style="2" bestFit="1" customWidth="1"/>
    <col min="6158" max="6158" width="11" style="2" bestFit="1" customWidth="1"/>
    <col min="6159" max="6159" width="12.109375" style="2" bestFit="1" customWidth="1"/>
    <col min="6160" max="6160" width="11.5546875" style="2" bestFit="1" customWidth="1"/>
    <col min="6161" max="6401" width="8.88671875" style="2"/>
    <col min="6402" max="6402" width="13.5546875" style="2" customWidth="1"/>
    <col min="6403" max="6403" width="13.6640625" style="2" customWidth="1"/>
    <col min="6404" max="6404" width="14.5546875" style="2" customWidth="1"/>
    <col min="6405" max="6405" width="13.88671875" style="2" customWidth="1"/>
    <col min="6406" max="6406" width="16.6640625" style="2" customWidth="1"/>
    <col min="6407" max="6409" width="17.5546875" style="2" customWidth="1"/>
    <col min="6410" max="6411" width="8.88671875" style="2"/>
    <col min="6412" max="6412" width="11" style="2" bestFit="1" customWidth="1"/>
    <col min="6413" max="6413" width="11.109375" style="2" bestFit="1" customWidth="1"/>
    <col min="6414" max="6414" width="11" style="2" bestFit="1" customWidth="1"/>
    <col min="6415" max="6415" width="12.109375" style="2" bestFit="1" customWidth="1"/>
    <col min="6416" max="6416" width="11.5546875" style="2" bestFit="1" customWidth="1"/>
    <col min="6417" max="6657" width="8.88671875" style="2"/>
    <col min="6658" max="6658" width="13.5546875" style="2" customWidth="1"/>
    <col min="6659" max="6659" width="13.6640625" style="2" customWidth="1"/>
    <col min="6660" max="6660" width="14.5546875" style="2" customWidth="1"/>
    <col min="6661" max="6661" width="13.88671875" style="2" customWidth="1"/>
    <col min="6662" max="6662" width="16.6640625" style="2" customWidth="1"/>
    <col min="6663" max="6665" width="17.5546875" style="2" customWidth="1"/>
    <col min="6666" max="6667" width="8.88671875" style="2"/>
    <col min="6668" max="6668" width="11" style="2" bestFit="1" customWidth="1"/>
    <col min="6669" max="6669" width="11.109375" style="2" bestFit="1" customWidth="1"/>
    <col min="6670" max="6670" width="11" style="2" bestFit="1" customWidth="1"/>
    <col min="6671" max="6671" width="12.109375" style="2" bestFit="1" customWidth="1"/>
    <col min="6672" max="6672" width="11.5546875" style="2" bestFit="1" customWidth="1"/>
    <col min="6673" max="6913" width="8.88671875" style="2"/>
    <col min="6914" max="6914" width="13.5546875" style="2" customWidth="1"/>
    <col min="6915" max="6915" width="13.6640625" style="2" customWidth="1"/>
    <col min="6916" max="6916" width="14.5546875" style="2" customWidth="1"/>
    <col min="6917" max="6917" width="13.88671875" style="2" customWidth="1"/>
    <col min="6918" max="6918" width="16.6640625" style="2" customWidth="1"/>
    <col min="6919" max="6921" width="17.5546875" style="2" customWidth="1"/>
    <col min="6922" max="6923" width="8.88671875" style="2"/>
    <col min="6924" max="6924" width="11" style="2" bestFit="1" customWidth="1"/>
    <col min="6925" max="6925" width="11.109375" style="2" bestFit="1" customWidth="1"/>
    <col min="6926" max="6926" width="11" style="2" bestFit="1" customWidth="1"/>
    <col min="6927" max="6927" width="12.109375" style="2" bestFit="1" customWidth="1"/>
    <col min="6928" max="6928" width="11.5546875" style="2" bestFit="1" customWidth="1"/>
    <col min="6929" max="7169" width="8.88671875" style="2"/>
    <col min="7170" max="7170" width="13.5546875" style="2" customWidth="1"/>
    <col min="7171" max="7171" width="13.6640625" style="2" customWidth="1"/>
    <col min="7172" max="7172" width="14.5546875" style="2" customWidth="1"/>
    <col min="7173" max="7173" width="13.88671875" style="2" customWidth="1"/>
    <col min="7174" max="7174" width="16.6640625" style="2" customWidth="1"/>
    <col min="7175" max="7177" width="17.5546875" style="2" customWidth="1"/>
    <col min="7178" max="7179" width="8.88671875" style="2"/>
    <col min="7180" max="7180" width="11" style="2" bestFit="1" customWidth="1"/>
    <col min="7181" max="7181" width="11.109375" style="2" bestFit="1" customWidth="1"/>
    <col min="7182" max="7182" width="11" style="2" bestFit="1" customWidth="1"/>
    <col min="7183" max="7183" width="12.109375" style="2" bestFit="1" customWidth="1"/>
    <col min="7184" max="7184" width="11.5546875" style="2" bestFit="1" customWidth="1"/>
    <col min="7185" max="7425" width="8.88671875" style="2"/>
    <col min="7426" max="7426" width="13.5546875" style="2" customWidth="1"/>
    <col min="7427" max="7427" width="13.6640625" style="2" customWidth="1"/>
    <col min="7428" max="7428" width="14.5546875" style="2" customWidth="1"/>
    <col min="7429" max="7429" width="13.88671875" style="2" customWidth="1"/>
    <col min="7430" max="7430" width="16.6640625" style="2" customWidth="1"/>
    <col min="7431" max="7433" width="17.5546875" style="2" customWidth="1"/>
    <col min="7434" max="7435" width="8.88671875" style="2"/>
    <col min="7436" max="7436" width="11" style="2" bestFit="1" customWidth="1"/>
    <col min="7437" max="7437" width="11.109375" style="2" bestFit="1" customWidth="1"/>
    <col min="7438" max="7438" width="11" style="2" bestFit="1" customWidth="1"/>
    <col min="7439" max="7439" width="12.109375" style="2" bestFit="1" customWidth="1"/>
    <col min="7440" max="7440" width="11.5546875" style="2" bestFit="1" customWidth="1"/>
    <col min="7441" max="7681" width="8.88671875" style="2"/>
    <col min="7682" max="7682" width="13.5546875" style="2" customWidth="1"/>
    <col min="7683" max="7683" width="13.6640625" style="2" customWidth="1"/>
    <col min="7684" max="7684" width="14.5546875" style="2" customWidth="1"/>
    <col min="7685" max="7685" width="13.88671875" style="2" customWidth="1"/>
    <col min="7686" max="7686" width="16.6640625" style="2" customWidth="1"/>
    <col min="7687" max="7689" width="17.5546875" style="2" customWidth="1"/>
    <col min="7690" max="7691" width="8.88671875" style="2"/>
    <col min="7692" max="7692" width="11" style="2" bestFit="1" customWidth="1"/>
    <col min="7693" max="7693" width="11.109375" style="2" bestFit="1" customWidth="1"/>
    <col min="7694" max="7694" width="11" style="2" bestFit="1" customWidth="1"/>
    <col min="7695" max="7695" width="12.109375" style="2" bestFit="1" customWidth="1"/>
    <col min="7696" max="7696" width="11.5546875" style="2" bestFit="1" customWidth="1"/>
    <col min="7697" max="7937" width="8.88671875" style="2"/>
    <col min="7938" max="7938" width="13.5546875" style="2" customWidth="1"/>
    <col min="7939" max="7939" width="13.6640625" style="2" customWidth="1"/>
    <col min="7940" max="7940" width="14.5546875" style="2" customWidth="1"/>
    <col min="7941" max="7941" width="13.88671875" style="2" customWidth="1"/>
    <col min="7942" max="7942" width="16.6640625" style="2" customWidth="1"/>
    <col min="7943" max="7945" width="17.5546875" style="2" customWidth="1"/>
    <col min="7946" max="7947" width="8.88671875" style="2"/>
    <col min="7948" max="7948" width="11" style="2" bestFit="1" customWidth="1"/>
    <col min="7949" max="7949" width="11.109375" style="2" bestFit="1" customWidth="1"/>
    <col min="7950" max="7950" width="11" style="2" bestFit="1" customWidth="1"/>
    <col min="7951" max="7951" width="12.109375" style="2" bestFit="1" customWidth="1"/>
    <col min="7952" max="7952" width="11.5546875" style="2" bestFit="1" customWidth="1"/>
    <col min="7953" max="8193" width="8.88671875" style="2"/>
    <col min="8194" max="8194" width="13.5546875" style="2" customWidth="1"/>
    <col min="8195" max="8195" width="13.6640625" style="2" customWidth="1"/>
    <col min="8196" max="8196" width="14.5546875" style="2" customWidth="1"/>
    <col min="8197" max="8197" width="13.88671875" style="2" customWidth="1"/>
    <col min="8198" max="8198" width="16.6640625" style="2" customWidth="1"/>
    <col min="8199" max="8201" width="17.5546875" style="2" customWidth="1"/>
    <col min="8202" max="8203" width="8.88671875" style="2"/>
    <col min="8204" max="8204" width="11" style="2" bestFit="1" customWidth="1"/>
    <col min="8205" max="8205" width="11.109375" style="2" bestFit="1" customWidth="1"/>
    <col min="8206" max="8206" width="11" style="2" bestFit="1" customWidth="1"/>
    <col min="8207" max="8207" width="12.109375" style="2" bestFit="1" customWidth="1"/>
    <col min="8208" max="8208" width="11.5546875" style="2" bestFit="1" customWidth="1"/>
    <col min="8209" max="8449" width="8.88671875" style="2"/>
    <col min="8450" max="8450" width="13.5546875" style="2" customWidth="1"/>
    <col min="8451" max="8451" width="13.6640625" style="2" customWidth="1"/>
    <col min="8452" max="8452" width="14.5546875" style="2" customWidth="1"/>
    <col min="8453" max="8453" width="13.88671875" style="2" customWidth="1"/>
    <col min="8454" max="8454" width="16.6640625" style="2" customWidth="1"/>
    <col min="8455" max="8457" width="17.5546875" style="2" customWidth="1"/>
    <col min="8458" max="8459" width="8.88671875" style="2"/>
    <col min="8460" max="8460" width="11" style="2" bestFit="1" customWidth="1"/>
    <col min="8461" max="8461" width="11.109375" style="2" bestFit="1" customWidth="1"/>
    <col min="8462" max="8462" width="11" style="2" bestFit="1" customWidth="1"/>
    <col min="8463" max="8463" width="12.109375" style="2" bestFit="1" customWidth="1"/>
    <col min="8464" max="8464" width="11.5546875" style="2" bestFit="1" customWidth="1"/>
    <col min="8465" max="8705" width="8.88671875" style="2"/>
    <col min="8706" max="8706" width="13.5546875" style="2" customWidth="1"/>
    <col min="8707" max="8707" width="13.6640625" style="2" customWidth="1"/>
    <col min="8708" max="8708" width="14.5546875" style="2" customWidth="1"/>
    <col min="8709" max="8709" width="13.88671875" style="2" customWidth="1"/>
    <col min="8710" max="8710" width="16.6640625" style="2" customWidth="1"/>
    <col min="8711" max="8713" width="17.5546875" style="2" customWidth="1"/>
    <col min="8714" max="8715" width="8.88671875" style="2"/>
    <col min="8716" max="8716" width="11" style="2" bestFit="1" customWidth="1"/>
    <col min="8717" max="8717" width="11.109375" style="2" bestFit="1" customWidth="1"/>
    <col min="8718" max="8718" width="11" style="2" bestFit="1" customWidth="1"/>
    <col min="8719" max="8719" width="12.109375" style="2" bestFit="1" customWidth="1"/>
    <col min="8720" max="8720" width="11.5546875" style="2" bestFit="1" customWidth="1"/>
    <col min="8721" max="8961" width="8.88671875" style="2"/>
    <col min="8962" max="8962" width="13.5546875" style="2" customWidth="1"/>
    <col min="8963" max="8963" width="13.6640625" style="2" customWidth="1"/>
    <col min="8964" max="8964" width="14.5546875" style="2" customWidth="1"/>
    <col min="8965" max="8965" width="13.88671875" style="2" customWidth="1"/>
    <col min="8966" max="8966" width="16.6640625" style="2" customWidth="1"/>
    <col min="8967" max="8969" width="17.5546875" style="2" customWidth="1"/>
    <col min="8970" max="8971" width="8.88671875" style="2"/>
    <col min="8972" max="8972" width="11" style="2" bestFit="1" customWidth="1"/>
    <col min="8973" max="8973" width="11.109375" style="2" bestFit="1" customWidth="1"/>
    <col min="8974" max="8974" width="11" style="2" bestFit="1" customWidth="1"/>
    <col min="8975" max="8975" width="12.109375" style="2" bestFit="1" customWidth="1"/>
    <col min="8976" max="8976" width="11.5546875" style="2" bestFit="1" customWidth="1"/>
    <col min="8977" max="9217" width="8.88671875" style="2"/>
    <col min="9218" max="9218" width="13.5546875" style="2" customWidth="1"/>
    <col min="9219" max="9219" width="13.6640625" style="2" customWidth="1"/>
    <col min="9220" max="9220" width="14.5546875" style="2" customWidth="1"/>
    <col min="9221" max="9221" width="13.88671875" style="2" customWidth="1"/>
    <col min="9222" max="9222" width="16.6640625" style="2" customWidth="1"/>
    <col min="9223" max="9225" width="17.5546875" style="2" customWidth="1"/>
    <col min="9226" max="9227" width="8.88671875" style="2"/>
    <col min="9228" max="9228" width="11" style="2" bestFit="1" customWidth="1"/>
    <col min="9229" max="9229" width="11.109375" style="2" bestFit="1" customWidth="1"/>
    <col min="9230" max="9230" width="11" style="2" bestFit="1" customWidth="1"/>
    <col min="9231" max="9231" width="12.109375" style="2" bestFit="1" customWidth="1"/>
    <col min="9232" max="9232" width="11.5546875" style="2" bestFit="1" customWidth="1"/>
    <col min="9233" max="9473" width="8.88671875" style="2"/>
    <col min="9474" max="9474" width="13.5546875" style="2" customWidth="1"/>
    <col min="9475" max="9475" width="13.6640625" style="2" customWidth="1"/>
    <col min="9476" max="9476" width="14.5546875" style="2" customWidth="1"/>
    <col min="9477" max="9477" width="13.88671875" style="2" customWidth="1"/>
    <col min="9478" max="9478" width="16.6640625" style="2" customWidth="1"/>
    <col min="9479" max="9481" width="17.5546875" style="2" customWidth="1"/>
    <col min="9482" max="9483" width="8.88671875" style="2"/>
    <col min="9484" max="9484" width="11" style="2" bestFit="1" customWidth="1"/>
    <col min="9485" max="9485" width="11.109375" style="2" bestFit="1" customWidth="1"/>
    <col min="9486" max="9486" width="11" style="2" bestFit="1" customWidth="1"/>
    <col min="9487" max="9487" width="12.109375" style="2" bestFit="1" customWidth="1"/>
    <col min="9488" max="9488" width="11.5546875" style="2" bestFit="1" customWidth="1"/>
    <col min="9489" max="9729" width="8.88671875" style="2"/>
    <col min="9730" max="9730" width="13.5546875" style="2" customWidth="1"/>
    <col min="9731" max="9731" width="13.6640625" style="2" customWidth="1"/>
    <col min="9732" max="9732" width="14.5546875" style="2" customWidth="1"/>
    <col min="9733" max="9733" width="13.88671875" style="2" customWidth="1"/>
    <col min="9734" max="9734" width="16.6640625" style="2" customWidth="1"/>
    <col min="9735" max="9737" width="17.5546875" style="2" customWidth="1"/>
    <col min="9738" max="9739" width="8.88671875" style="2"/>
    <col min="9740" max="9740" width="11" style="2" bestFit="1" customWidth="1"/>
    <col min="9741" max="9741" width="11.109375" style="2" bestFit="1" customWidth="1"/>
    <col min="9742" max="9742" width="11" style="2" bestFit="1" customWidth="1"/>
    <col min="9743" max="9743" width="12.109375" style="2" bestFit="1" customWidth="1"/>
    <col min="9744" max="9744" width="11.5546875" style="2" bestFit="1" customWidth="1"/>
    <col min="9745" max="9985" width="8.88671875" style="2"/>
    <col min="9986" max="9986" width="13.5546875" style="2" customWidth="1"/>
    <col min="9987" max="9987" width="13.6640625" style="2" customWidth="1"/>
    <col min="9988" max="9988" width="14.5546875" style="2" customWidth="1"/>
    <col min="9989" max="9989" width="13.88671875" style="2" customWidth="1"/>
    <col min="9990" max="9990" width="16.6640625" style="2" customWidth="1"/>
    <col min="9991" max="9993" width="17.5546875" style="2" customWidth="1"/>
    <col min="9994" max="9995" width="8.88671875" style="2"/>
    <col min="9996" max="9996" width="11" style="2" bestFit="1" customWidth="1"/>
    <col min="9997" max="9997" width="11.109375" style="2" bestFit="1" customWidth="1"/>
    <col min="9998" max="9998" width="11" style="2" bestFit="1" customWidth="1"/>
    <col min="9999" max="9999" width="12.109375" style="2" bestFit="1" customWidth="1"/>
    <col min="10000" max="10000" width="11.5546875" style="2" bestFit="1" customWidth="1"/>
    <col min="10001" max="10241" width="8.88671875" style="2"/>
    <col min="10242" max="10242" width="13.5546875" style="2" customWidth="1"/>
    <col min="10243" max="10243" width="13.6640625" style="2" customWidth="1"/>
    <col min="10244" max="10244" width="14.5546875" style="2" customWidth="1"/>
    <col min="10245" max="10245" width="13.88671875" style="2" customWidth="1"/>
    <col min="10246" max="10246" width="16.6640625" style="2" customWidth="1"/>
    <col min="10247" max="10249" width="17.5546875" style="2" customWidth="1"/>
    <col min="10250" max="10251" width="8.88671875" style="2"/>
    <col min="10252" max="10252" width="11" style="2" bestFit="1" customWidth="1"/>
    <col min="10253" max="10253" width="11.109375" style="2" bestFit="1" customWidth="1"/>
    <col min="10254" max="10254" width="11" style="2" bestFit="1" customWidth="1"/>
    <col min="10255" max="10255" width="12.109375" style="2" bestFit="1" customWidth="1"/>
    <col min="10256" max="10256" width="11.5546875" style="2" bestFit="1" customWidth="1"/>
    <col min="10257" max="10497" width="8.88671875" style="2"/>
    <col min="10498" max="10498" width="13.5546875" style="2" customWidth="1"/>
    <col min="10499" max="10499" width="13.6640625" style="2" customWidth="1"/>
    <col min="10500" max="10500" width="14.5546875" style="2" customWidth="1"/>
    <col min="10501" max="10501" width="13.88671875" style="2" customWidth="1"/>
    <col min="10502" max="10502" width="16.6640625" style="2" customWidth="1"/>
    <col min="10503" max="10505" width="17.5546875" style="2" customWidth="1"/>
    <col min="10506" max="10507" width="8.88671875" style="2"/>
    <col min="10508" max="10508" width="11" style="2" bestFit="1" customWidth="1"/>
    <col min="10509" max="10509" width="11.109375" style="2" bestFit="1" customWidth="1"/>
    <col min="10510" max="10510" width="11" style="2" bestFit="1" customWidth="1"/>
    <col min="10511" max="10511" width="12.109375" style="2" bestFit="1" customWidth="1"/>
    <col min="10512" max="10512" width="11.5546875" style="2" bestFit="1" customWidth="1"/>
    <col min="10513" max="10753" width="8.88671875" style="2"/>
    <col min="10754" max="10754" width="13.5546875" style="2" customWidth="1"/>
    <col min="10755" max="10755" width="13.6640625" style="2" customWidth="1"/>
    <col min="10756" max="10756" width="14.5546875" style="2" customWidth="1"/>
    <col min="10757" max="10757" width="13.88671875" style="2" customWidth="1"/>
    <col min="10758" max="10758" width="16.6640625" style="2" customWidth="1"/>
    <col min="10759" max="10761" width="17.5546875" style="2" customWidth="1"/>
    <col min="10762" max="10763" width="8.88671875" style="2"/>
    <col min="10764" max="10764" width="11" style="2" bestFit="1" customWidth="1"/>
    <col min="10765" max="10765" width="11.109375" style="2" bestFit="1" customWidth="1"/>
    <col min="10766" max="10766" width="11" style="2" bestFit="1" customWidth="1"/>
    <col min="10767" max="10767" width="12.109375" style="2" bestFit="1" customWidth="1"/>
    <col min="10768" max="10768" width="11.5546875" style="2" bestFit="1" customWidth="1"/>
    <col min="10769" max="11009" width="8.88671875" style="2"/>
    <col min="11010" max="11010" width="13.5546875" style="2" customWidth="1"/>
    <col min="11011" max="11011" width="13.6640625" style="2" customWidth="1"/>
    <col min="11012" max="11012" width="14.5546875" style="2" customWidth="1"/>
    <col min="11013" max="11013" width="13.88671875" style="2" customWidth="1"/>
    <col min="11014" max="11014" width="16.6640625" style="2" customWidth="1"/>
    <col min="11015" max="11017" width="17.5546875" style="2" customWidth="1"/>
    <col min="11018" max="11019" width="8.88671875" style="2"/>
    <col min="11020" max="11020" width="11" style="2" bestFit="1" customWidth="1"/>
    <col min="11021" max="11021" width="11.109375" style="2" bestFit="1" customWidth="1"/>
    <col min="11022" max="11022" width="11" style="2" bestFit="1" customWidth="1"/>
    <col min="11023" max="11023" width="12.109375" style="2" bestFit="1" customWidth="1"/>
    <col min="11024" max="11024" width="11.5546875" style="2" bestFit="1" customWidth="1"/>
    <col min="11025" max="11265" width="8.88671875" style="2"/>
    <col min="11266" max="11266" width="13.5546875" style="2" customWidth="1"/>
    <col min="11267" max="11267" width="13.6640625" style="2" customWidth="1"/>
    <col min="11268" max="11268" width="14.5546875" style="2" customWidth="1"/>
    <col min="11269" max="11269" width="13.88671875" style="2" customWidth="1"/>
    <col min="11270" max="11270" width="16.6640625" style="2" customWidth="1"/>
    <col min="11271" max="11273" width="17.5546875" style="2" customWidth="1"/>
    <col min="11274" max="11275" width="8.88671875" style="2"/>
    <col min="11276" max="11276" width="11" style="2" bestFit="1" customWidth="1"/>
    <col min="11277" max="11277" width="11.109375" style="2" bestFit="1" customWidth="1"/>
    <col min="11278" max="11278" width="11" style="2" bestFit="1" customWidth="1"/>
    <col min="11279" max="11279" width="12.109375" style="2" bestFit="1" customWidth="1"/>
    <col min="11280" max="11280" width="11.5546875" style="2" bestFit="1" customWidth="1"/>
    <col min="11281" max="11521" width="8.88671875" style="2"/>
    <col min="11522" max="11522" width="13.5546875" style="2" customWidth="1"/>
    <col min="11523" max="11523" width="13.6640625" style="2" customWidth="1"/>
    <col min="11524" max="11524" width="14.5546875" style="2" customWidth="1"/>
    <col min="11525" max="11525" width="13.88671875" style="2" customWidth="1"/>
    <col min="11526" max="11526" width="16.6640625" style="2" customWidth="1"/>
    <col min="11527" max="11529" width="17.5546875" style="2" customWidth="1"/>
    <col min="11530" max="11531" width="8.88671875" style="2"/>
    <col min="11532" max="11532" width="11" style="2" bestFit="1" customWidth="1"/>
    <col min="11533" max="11533" width="11.109375" style="2" bestFit="1" customWidth="1"/>
    <col min="11534" max="11534" width="11" style="2" bestFit="1" customWidth="1"/>
    <col min="11535" max="11535" width="12.109375" style="2" bestFit="1" customWidth="1"/>
    <col min="11536" max="11536" width="11.5546875" style="2" bestFit="1" customWidth="1"/>
    <col min="11537" max="11777" width="8.88671875" style="2"/>
    <col min="11778" max="11778" width="13.5546875" style="2" customWidth="1"/>
    <col min="11779" max="11779" width="13.6640625" style="2" customWidth="1"/>
    <col min="11780" max="11780" width="14.5546875" style="2" customWidth="1"/>
    <col min="11781" max="11781" width="13.88671875" style="2" customWidth="1"/>
    <col min="11782" max="11782" width="16.6640625" style="2" customWidth="1"/>
    <col min="11783" max="11785" width="17.5546875" style="2" customWidth="1"/>
    <col min="11786" max="11787" width="8.88671875" style="2"/>
    <col min="11788" max="11788" width="11" style="2" bestFit="1" customWidth="1"/>
    <col min="11789" max="11789" width="11.109375" style="2" bestFit="1" customWidth="1"/>
    <col min="11790" max="11790" width="11" style="2" bestFit="1" customWidth="1"/>
    <col min="11791" max="11791" width="12.109375" style="2" bestFit="1" customWidth="1"/>
    <col min="11792" max="11792" width="11.5546875" style="2" bestFit="1" customWidth="1"/>
    <col min="11793" max="12033" width="8.88671875" style="2"/>
    <col min="12034" max="12034" width="13.5546875" style="2" customWidth="1"/>
    <col min="12035" max="12035" width="13.6640625" style="2" customWidth="1"/>
    <col min="12036" max="12036" width="14.5546875" style="2" customWidth="1"/>
    <col min="12037" max="12037" width="13.88671875" style="2" customWidth="1"/>
    <col min="12038" max="12038" width="16.6640625" style="2" customWidth="1"/>
    <col min="12039" max="12041" width="17.5546875" style="2" customWidth="1"/>
    <col min="12042" max="12043" width="8.88671875" style="2"/>
    <col min="12044" max="12044" width="11" style="2" bestFit="1" customWidth="1"/>
    <col min="12045" max="12045" width="11.109375" style="2" bestFit="1" customWidth="1"/>
    <col min="12046" max="12046" width="11" style="2" bestFit="1" customWidth="1"/>
    <col min="12047" max="12047" width="12.109375" style="2" bestFit="1" customWidth="1"/>
    <col min="12048" max="12048" width="11.5546875" style="2" bestFit="1" customWidth="1"/>
    <col min="12049" max="12289" width="8.88671875" style="2"/>
    <col min="12290" max="12290" width="13.5546875" style="2" customWidth="1"/>
    <col min="12291" max="12291" width="13.6640625" style="2" customWidth="1"/>
    <col min="12292" max="12292" width="14.5546875" style="2" customWidth="1"/>
    <col min="12293" max="12293" width="13.88671875" style="2" customWidth="1"/>
    <col min="12294" max="12294" width="16.6640625" style="2" customWidth="1"/>
    <col min="12295" max="12297" width="17.5546875" style="2" customWidth="1"/>
    <col min="12298" max="12299" width="8.88671875" style="2"/>
    <col min="12300" max="12300" width="11" style="2" bestFit="1" customWidth="1"/>
    <col min="12301" max="12301" width="11.109375" style="2" bestFit="1" customWidth="1"/>
    <col min="12302" max="12302" width="11" style="2" bestFit="1" customWidth="1"/>
    <col min="12303" max="12303" width="12.109375" style="2" bestFit="1" customWidth="1"/>
    <col min="12304" max="12304" width="11.5546875" style="2" bestFit="1" customWidth="1"/>
    <col min="12305" max="12545" width="8.88671875" style="2"/>
    <col min="12546" max="12546" width="13.5546875" style="2" customWidth="1"/>
    <col min="12547" max="12547" width="13.6640625" style="2" customWidth="1"/>
    <col min="12548" max="12548" width="14.5546875" style="2" customWidth="1"/>
    <col min="12549" max="12549" width="13.88671875" style="2" customWidth="1"/>
    <col min="12550" max="12550" width="16.6640625" style="2" customWidth="1"/>
    <col min="12551" max="12553" width="17.5546875" style="2" customWidth="1"/>
    <col min="12554" max="12555" width="8.88671875" style="2"/>
    <col min="12556" max="12556" width="11" style="2" bestFit="1" customWidth="1"/>
    <col min="12557" max="12557" width="11.109375" style="2" bestFit="1" customWidth="1"/>
    <col min="12558" max="12558" width="11" style="2" bestFit="1" customWidth="1"/>
    <col min="12559" max="12559" width="12.109375" style="2" bestFit="1" customWidth="1"/>
    <col min="12560" max="12560" width="11.5546875" style="2" bestFit="1" customWidth="1"/>
    <col min="12561" max="12801" width="8.88671875" style="2"/>
    <col min="12802" max="12802" width="13.5546875" style="2" customWidth="1"/>
    <col min="12803" max="12803" width="13.6640625" style="2" customWidth="1"/>
    <col min="12804" max="12804" width="14.5546875" style="2" customWidth="1"/>
    <col min="12805" max="12805" width="13.88671875" style="2" customWidth="1"/>
    <col min="12806" max="12806" width="16.6640625" style="2" customWidth="1"/>
    <col min="12807" max="12809" width="17.5546875" style="2" customWidth="1"/>
    <col min="12810" max="12811" width="8.88671875" style="2"/>
    <col min="12812" max="12812" width="11" style="2" bestFit="1" customWidth="1"/>
    <col min="12813" max="12813" width="11.109375" style="2" bestFit="1" customWidth="1"/>
    <col min="12814" max="12814" width="11" style="2" bestFit="1" customWidth="1"/>
    <col min="12815" max="12815" width="12.109375" style="2" bestFit="1" customWidth="1"/>
    <col min="12816" max="12816" width="11.5546875" style="2" bestFit="1" customWidth="1"/>
    <col min="12817" max="13057" width="8.88671875" style="2"/>
    <col min="13058" max="13058" width="13.5546875" style="2" customWidth="1"/>
    <col min="13059" max="13059" width="13.6640625" style="2" customWidth="1"/>
    <col min="13060" max="13060" width="14.5546875" style="2" customWidth="1"/>
    <col min="13061" max="13061" width="13.88671875" style="2" customWidth="1"/>
    <col min="13062" max="13062" width="16.6640625" style="2" customWidth="1"/>
    <col min="13063" max="13065" width="17.5546875" style="2" customWidth="1"/>
    <col min="13066" max="13067" width="8.88671875" style="2"/>
    <col min="13068" max="13068" width="11" style="2" bestFit="1" customWidth="1"/>
    <col min="13069" max="13069" width="11.109375" style="2" bestFit="1" customWidth="1"/>
    <col min="13070" max="13070" width="11" style="2" bestFit="1" customWidth="1"/>
    <col min="13071" max="13071" width="12.109375" style="2" bestFit="1" customWidth="1"/>
    <col min="13072" max="13072" width="11.5546875" style="2" bestFit="1" customWidth="1"/>
    <col min="13073" max="13313" width="8.88671875" style="2"/>
    <col min="13314" max="13314" width="13.5546875" style="2" customWidth="1"/>
    <col min="13315" max="13315" width="13.6640625" style="2" customWidth="1"/>
    <col min="13316" max="13316" width="14.5546875" style="2" customWidth="1"/>
    <col min="13317" max="13317" width="13.88671875" style="2" customWidth="1"/>
    <col min="13318" max="13318" width="16.6640625" style="2" customWidth="1"/>
    <col min="13319" max="13321" width="17.5546875" style="2" customWidth="1"/>
    <col min="13322" max="13323" width="8.88671875" style="2"/>
    <col min="13324" max="13324" width="11" style="2" bestFit="1" customWidth="1"/>
    <col min="13325" max="13325" width="11.109375" style="2" bestFit="1" customWidth="1"/>
    <col min="13326" max="13326" width="11" style="2" bestFit="1" customWidth="1"/>
    <col min="13327" max="13327" width="12.109375" style="2" bestFit="1" customWidth="1"/>
    <col min="13328" max="13328" width="11.5546875" style="2" bestFit="1" customWidth="1"/>
    <col min="13329" max="13569" width="8.88671875" style="2"/>
    <col min="13570" max="13570" width="13.5546875" style="2" customWidth="1"/>
    <col min="13571" max="13571" width="13.6640625" style="2" customWidth="1"/>
    <col min="13572" max="13572" width="14.5546875" style="2" customWidth="1"/>
    <col min="13573" max="13573" width="13.88671875" style="2" customWidth="1"/>
    <col min="13574" max="13574" width="16.6640625" style="2" customWidth="1"/>
    <col min="13575" max="13577" width="17.5546875" style="2" customWidth="1"/>
    <col min="13578" max="13579" width="8.88671875" style="2"/>
    <col min="13580" max="13580" width="11" style="2" bestFit="1" customWidth="1"/>
    <col min="13581" max="13581" width="11.109375" style="2" bestFit="1" customWidth="1"/>
    <col min="13582" max="13582" width="11" style="2" bestFit="1" customWidth="1"/>
    <col min="13583" max="13583" width="12.109375" style="2" bestFit="1" customWidth="1"/>
    <col min="13584" max="13584" width="11.5546875" style="2" bestFit="1" customWidth="1"/>
    <col min="13585" max="13825" width="8.88671875" style="2"/>
    <col min="13826" max="13826" width="13.5546875" style="2" customWidth="1"/>
    <col min="13827" max="13827" width="13.6640625" style="2" customWidth="1"/>
    <col min="13828" max="13828" width="14.5546875" style="2" customWidth="1"/>
    <col min="13829" max="13829" width="13.88671875" style="2" customWidth="1"/>
    <col min="13830" max="13830" width="16.6640625" style="2" customWidth="1"/>
    <col min="13831" max="13833" width="17.5546875" style="2" customWidth="1"/>
    <col min="13834" max="13835" width="8.88671875" style="2"/>
    <col min="13836" max="13836" width="11" style="2" bestFit="1" customWidth="1"/>
    <col min="13837" max="13837" width="11.109375" style="2" bestFit="1" customWidth="1"/>
    <col min="13838" max="13838" width="11" style="2" bestFit="1" customWidth="1"/>
    <col min="13839" max="13839" width="12.109375" style="2" bestFit="1" customWidth="1"/>
    <col min="13840" max="13840" width="11.5546875" style="2" bestFit="1" customWidth="1"/>
    <col min="13841" max="14081" width="8.88671875" style="2"/>
    <col min="14082" max="14082" width="13.5546875" style="2" customWidth="1"/>
    <col min="14083" max="14083" width="13.6640625" style="2" customWidth="1"/>
    <col min="14084" max="14084" width="14.5546875" style="2" customWidth="1"/>
    <col min="14085" max="14085" width="13.88671875" style="2" customWidth="1"/>
    <col min="14086" max="14086" width="16.6640625" style="2" customWidth="1"/>
    <col min="14087" max="14089" width="17.5546875" style="2" customWidth="1"/>
    <col min="14090" max="14091" width="8.88671875" style="2"/>
    <col min="14092" max="14092" width="11" style="2" bestFit="1" customWidth="1"/>
    <col min="14093" max="14093" width="11.109375" style="2" bestFit="1" customWidth="1"/>
    <col min="14094" max="14094" width="11" style="2" bestFit="1" customWidth="1"/>
    <col min="14095" max="14095" width="12.109375" style="2" bestFit="1" customWidth="1"/>
    <col min="14096" max="14096" width="11.5546875" style="2" bestFit="1" customWidth="1"/>
    <col min="14097" max="14337" width="8.88671875" style="2"/>
    <col min="14338" max="14338" width="13.5546875" style="2" customWidth="1"/>
    <col min="14339" max="14339" width="13.6640625" style="2" customWidth="1"/>
    <col min="14340" max="14340" width="14.5546875" style="2" customWidth="1"/>
    <col min="14341" max="14341" width="13.88671875" style="2" customWidth="1"/>
    <col min="14342" max="14342" width="16.6640625" style="2" customWidth="1"/>
    <col min="14343" max="14345" width="17.5546875" style="2" customWidth="1"/>
    <col min="14346" max="14347" width="8.88671875" style="2"/>
    <col min="14348" max="14348" width="11" style="2" bestFit="1" customWidth="1"/>
    <col min="14349" max="14349" width="11.109375" style="2" bestFit="1" customWidth="1"/>
    <col min="14350" max="14350" width="11" style="2" bestFit="1" customWidth="1"/>
    <col min="14351" max="14351" width="12.109375" style="2" bestFit="1" customWidth="1"/>
    <col min="14352" max="14352" width="11.5546875" style="2" bestFit="1" customWidth="1"/>
    <col min="14353" max="14593" width="8.88671875" style="2"/>
    <col min="14594" max="14594" width="13.5546875" style="2" customWidth="1"/>
    <col min="14595" max="14595" width="13.6640625" style="2" customWidth="1"/>
    <col min="14596" max="14596" width="14.5546875" style="2" customWidth="1"/>
    <col min="14597" max="14597" width="13.88671875" style="2" customWidth="1"/>
    <col min="14598" max="14598" width="16.6640625" style="2" customWidth="1"/>
    <col min="14599" max="14601" width="17.5546875" style="2" customWidth="1"/>
    <col min="14602" max="14603" width="8.88671875" style="2"/>
    <col min="14604" max="14604" width="11" style="2" bestFit="1" customWidth="1"/>
    <col min="14605" max="14605" width="11.109375" style="2" bestFit="1" customWidth="1"/>
    <col min="14606" max="14606" width="11" style="2" bestFit="1" customWidth="1"/>
    <col min="14607" max="14607" width="12.109375" style="2" bestFit="1" customWidth="1"/>
    <col min="14608" max="14608" width="11.5546875" style="2" bestFit="1" customWidth="1"/>
    <col min="14609" max="14849" width="8.88671875" style="2"/>
    <col min="14850" max="14850" width="13.5546875" style="2" customWidth="1"/>
    <col min="14851" max="14851" width="13.6640625" style="2" customWidth="1"/>
    <col min="14852" max="14852" width="14.5546875" style="2" customWidth="1"/>
    <col min="14853" max="14853" width="13.88671875" style="2" customWidth="1"/>
    <col min="14854" max="14854" width="16.6640625" style="2" customWidth="1"/>
    <col min="14855" max="14857" width="17.5546875" style="2" customWidth="1"/>
    <col min="14858" max="14859" width="8.88671875" style="2"/>
    <col min="14860" max="14860" width="11" style="2" bestFit="1" customWidth="1"/>
    <col min="14861" max="14861" width="11.109375" style="2" bestFit="1" customWidth="1"/>
    <col min="14862" max="14862" width="11" style="2" bestFit="1" customWidth="1"/>
    <col min="14863" max="14863" width="12.109375" style="2" bestFit="1" customWidth="1"/>
    <col min="14864" max="14864" width="11.5546875" style="2" bestFit="1" customWidth="1"/>
    <col min="14865" max="15105" width="8.88671875" style="2"/>
    <col min="15106" max="15106" width="13.5546875" style="2" customWidth="1"/>
    <col min="15107" max="15107" width="13.6640625" style="2" customWidth="1"/>
    <col min="15108" max="15108" width="14.5546875" style="2" customWidth="1"/>
    <col min="15109" max="15109" width="13.88671875" style="2" customWidth="1"/>
    <col min="15110" max="15110" width="16.6640625" style="2" customWidth="1"/>
    <col min="15111" max="15113" width="17.5546875" style="2" customWidth="1"/>
    <col min="15114" max="15115" width="8.88671875" style="2"/>
    <col min="15116" max="15116" width="11" style="2" bestFit="1" customWidth="1"/>
    <col min="15117" max="15117" width="11.109375" style="2" bestFit="1" customWidth="1"/>
    <col min="15118" max="15118" width="11" style="2" bestFit="1" customWidth="1"/>
    <col min="15119" max="15119" width="12.109375" style="2" bestFit="1" customWidth="1"/>
    <col min="15120" max="15120" width="11.5546875" style="2" bestFit="1" customWidth="1"/>
    <col min="15121" max="15361" width="8.88671875" style="2"/>
    <col min="15362" max="15362" width="13.5546875" style="2" customWidth="1"/>
    <col min="15363" max="15363" width="13.6640625" style="2" customWidth="1"/>
    <col min="15364" max="15364" width="14.5546875" style="2" customWidth="1"/>
    <col min="15365" max="15365" width="13.88671875" style="2" customWidth="1"/>
    <col min="15366" max="15366" width="16.6640625" style="2" customWidth="1"/>
    <col min="15367" max="15369" width="17.5546875" style="2" customWidth="1"/>
    <col min="15370" max="15371" width="8.88671875" style="2"/>
    <col min="15372" max="15372" width="11" style="2" bestFit="1" customWidth="1"/>
    <col min="15373" max="15373" width="11.109375" style="2" bestFit="1" customWidth="1"/>
    <col min="15374" max="15374" width="11" style="2" bestFit="1" customWidth="1"/>
    <col min="15375" max="15375" width="12.109375" style="2" bestFit="1" customWidth="1"/>
    <col min="15376" max="15376" width="11.5546875" style="2" bestFit="1" customWidth="1"/>
    <col min="15377" max="15617" width="8.88671875" style="2"/>
    <col min="15618" max="15618" width="13.5546875" style="2" customWidth="1"/>
    <col min="15619" max="15619" width="13.6640625" style="2" customWidth="1"/>
    <col min="15620" max="15620" width="14.5546875" style="2" customWidth="1"/>
    <col min="15621" max="15621" width="13.88671875" style="2" customWidth="1"/>
    <col min="15622" max="15622" width="16.6640625" style="2" customWidth="1"/>
    <col min="15623" max="15625" width="17.5546875" style="2" customWidth="1"/>
    <col min="15626" max="15627" width="8.88671875" style="2"/>
    <col min="15628" max="15628" width="11" style="2" bestFit="1" customWidth="1"/>
    <col min="15629" max="15629" width="11.109375" style="2" bestFit="1" customWidth="1"/>
    <col min="15630" max="15630" width="11" style="2" bestFit="1" customWidth="1"/>
    <col min="15631" max="15631" width="12.109375" style="2" bestFit="1" customWidth="1"/>
    <col min="15632" max="15632" width="11.5546875" style="2" bestFit="1" customWidth="1"/>
    <col min="15633" max="15873" width="8.88671875" style="2"/>
    <col min="15874" max="15874" width="13.5546875" style="2" customWidth="1"/>
    <col min="15875" max="15875" width="13.6640625" style="2" customWidth="1"/>
    <col min="15876" max="15876" width="14.5546875" style="2" customWidth="1"/>
    <col min="15877" max="15877" width="13.88671875" style="2" customWidth="1"/>
    <col min="15878" max="15878" width="16.6640625" style="2" customWidth="1"/>
    <col min="15879" max="15881" width="17.5546875" style="2" customWidth="1"/>
    <col min="15882" max="15883" width="8.88671875" style="2"/>
    <col min="15884" max="15884" width="11" style="2" bestFit="1" customWidth="1"/>
    <col min="15885" max="15885" width="11.109375" style="2" bestFit="1" customWidth="1"/>
    <col min="15886" max="15886" width="11" style="2" bestFit="1" customWidth="1"/>
    <col min="15887" max="15887" width="12.109375" style="2" bestFit="1" customWidth="1"/>
    <col min="15888" max="15888" width="11.5546875" style="2" bestFit="1" customWidth="1"/>
    <col min="15889" max="16129" width="8.88671875" style="2"/>
    <col min="16130" max="16130" width="13.5546875" style="2" customWidth="1"/>
    <col min="16131" max="16131" width="13.6640625" style="2" customWidth="1"/>
    <col min="16132" max="16132" width="14.5546875" style="2" customWidth="1"/>
    <col min="16133" max="16133" width="13.88671875" style="2" customWidth="1"/>
    <col min="16134" max="16134" width="16.6640625" style="2" customWidth="1"/>
    <col min="16135" max="16137" width="17.5546875" style="2" customWidth="1"/>
    <col min="16138" max="16139" width="8.88671875" style="2"/>
    <col min="16140" max="16140" width="11" style="2" bestFit="1" customWidth="1"/>
    <col min="16141" max="16141" width="11.109375" style="2" bestFit="1" customWidth="1"/>
    <col min="16142" max="16142" width="11" style="2" bestFit="1" customWidth="1"/>
    <col min="16143" max="16143" width="12.109375" style="2" bestFit="1" customWidth="1"/>
    <col min="16144" max="16144" width="11.5546875" style="2" bestFit="1" customWidth="1"/>
    <col min="16145" max="16384" width="8.88671875" style="2"/>
  </cols>
  <sheetData>
    <row r="1" spans="1:16" ht="17.399999999999999" x14ac:dyDescent="0.3">
      <c r="A1" s="139" t="s">
        <v>39</v>
      </c>
      <c r="B1" s="139"/>
      <c r="C1" s="139"/>
      <c r="D1" s="139"/>
      <c r="E1" s="139"/>
      <c r="F1" s="139"/>
      <c r="G1" s="139"/>
      <c r="H1" s="1"/>
      <c r="I1" s="1"/>
      <c r="L1"/>
      <c r="M1"/>
      <c r="N1"/>
      <c r="O1"/>
      <c r="P1"/>
    </row>
    <row r="2" spans="1:16" ht="14.4" x14ac:dyDescent="0.3">
      <c r="A2" s="2" t="s">
        <v>40</v>
      </c>
      <c r="C2" s="3">
        <v>3.8500000000000001E-3</v>
      </c>
      <c r="D2" s="4"/>
      <c r="E2" s="4"/>
      <c r="F2" s="4" t="s">
        <v>41</v>
      </c>
      <c r="G2" s="4"/>
      <c r="H2" s="4"/>
      <c r="I2" s="4"/>
      <c r="L2"/>
      <c r="M2"/>
      <c r="N2"/>
      <c r="O2"/>
      <c r="P2"/>
    </row>
    <row r="3" spans="1:16" ht="14.4" x14ac:dyDescent="0.3">
      <c r="A3" s="140" t="s">
        <v>42</v>
      </c>
      <c r="B3" s="140"/>
      <c r="C3" s="73" t="s">
        <v>34</v>
      </c>
      <c r="D3" s="141" t="s">
        <v>43</v>
      </c>
      <c r="E3" s="141"/>
      <c r="F3" s="4" t="s">
        <v>44</v>
      </c>
      <c r="G3" s="3">
        <v>3.8500000000000001E-3</v>
      </c>
      <c r="H3" s="3"/>
      <c r="I3" s="3"/>
      <c r="L3"/>
      <c r="M3"/>
      <c r="N3"/>
      <c r="O3"/>
      <c r="P3"/>
    </row>
    <row r="4" spans="1:16" ht="14.4" x14ac:dyDescent="0.3">
      <c r="C4" s="73"/>
      <c r="D4" s="141"/>
      <c r="E4" s="141"/>
      <c r="F4" s="4" t="s">
        <v>45</v>
      </c>
      <c r="G4" s="3">
        <v>3.9100000000000003E-3</v>
      </c>
      <c r="H4" s="3"/>
      <c r="I4" s="3"/>
      <c r="L4"/>
      <c r="M4"/>
      <c r="N4"/>
      <c r="O4"/>
      <c r="P4"/>
    </row>
    <row r="5" spans="1:16" ht="14.4" x14ac:dyDescent="0.3">
      <c r="A5" s="140" t="s">
        <v>46</v>
      </c>
      <c r="B5" s="140"/>
      <c r="C5" s="74">
        <v>100</v>
      </c>
      <c r="D5" s="75" t="s">
        <v>47</v>
      </c>
      <c r="E5" s="4"/>
      <c r="F5" s="4" t="s">
        <v>48</v>
      </c>
      <c r="G5" s="3">
        <v>4.28E-3</v>
      </c>
      <c r="H5" s="3"/>
      <c r="I5" s="3"/>
      <c r="L5"/>
      <c r="M5"/>
      <c r="N5"/>
      <c r="O5"/>
      <c r="P5"/>
    </row>
    <row r="6" spans="1:16" ht="14.4" x14ac:dyDescent="0.3">
      <c r="A6" s="140" t="s">
        <v>49</v>
      </c>
      <c r="B6" s="140"/>
      <c r="C6" s="74">
        <v>-196</v>
      </c>
      <c r="D6" s="76" t="s">
        <v>0</v>
      </c>
      <c r="L6"/>
      <c r="M6"/>
      <c r="N6"/>
      <c r="O6"/>
      <c r="P6"/>
    </row>
    <row r="7" spans="1:16" ht="14.4" x14ac:dyDescent="0.3">
      <c r="A7" s="138" t="s">
        <v>50</v>
      </c>
      <c r="B7" s="138"/>
      <c r="C7" s="77">
        <v>0</v>
      </c>
      <c r="D7" s="76"/>
      <c r="L7"/>
      <c r="M7"/>
      <c r="N7"/>
      <c r="O7"/>
      <c r="P7"/>
    </row>
    <row r="8" spans="1:16" ht="14.4" x14ac:dyDescent="0.3">
      <c r="A8" s="5"/>
      <c r="B8" s="5"/>
      <c r="C8" s="77"/>
      <c r="D8" s="76"/>
      <c r="L8"/>
      <c r="M8"/>
      <c r="N8"/>
      <c r="O8"/>
      <c r="P8"/>
    </row>
    <row r="9" spans="1:16" s="35" customFormat="1" ht="15.6" customHeight="1" x14ac:dyDescent="0.3">
      <c r="A9" s="94" t="s">
        <v>19</v>
      </c>
      <c r="B9" s="94"/>
      <c r="C9" s="94"/>
      <c r="D9" s="94"/>
      <c r="E9" s="94"/>
      <c r="F9" s="94"/>
      <c r="G9" s="94"/>
      <c r="H9" s="34"/>
      <c r="I9" s="34"/>
      <c r="J9" s="34"/>
      <c r="K9" s="34"/>
      <c r="L9" s="34"/>
      <c r="M9" s="34"/>
    </row>
    <row r="10" spans="1:16" s="35" customFormat="1" ht="45" customHeight="1" x14ac:dyDescent="0.3">
      <c r="A10" s="95" t="s">
        <v>54</v>
      </c>
      <c r="B10" s="95"/>
      <c r="C10" s="95"/>
      <c r="D10" s="95"/>
      <c r="E10" s="95"/>
      <c r="F10" s="95"/>
      <c r="G10" s="95"/>
      <c r="H10" s="34"/>
      <c r="I10" s="34"/>
      <c r="J10" s="34"/>
      <c r="K10" s="34"/>
      <c r="L10" s="34"/>
      <c r="M10" s="34"/>
    </row>
    <row r="11" spans="1:16" s="35" customFormat="1" ht="25.5" customHeight="1" x14ac:dyDescent="0.3">
      <c r="A11" s="94" t="s">
        <v>20</v>
      </c>
      <c r="B11" s="94"/>
      <c r="C11" s="94"/>
      <c r="D11" s="94"/>
      <c r="E11" s="94"/>
      <c r="F11" s="94"/>
      <c r="G11" s="94"/>
      <c r="H11" s="34"/>
      <c r="I11" s="34"/>
      <c r="J11" s="34"/>
      <c r="K11" s="34"/>
      <c r="L11" s="34"/>
      <c r="M11" s="34"/>
    </row>
    <row r="12" spans="1:16" s="19" customFormat="1" ht="14.4" x14ac:dyDescent="0.3">
      <c r="A12" s="97" t="s">
        <v>1</v>
      </c>
      <c r="B12" s="97"/>
      <c r="C12" s="97"/>
      <c r="D12" s="97"/>
      <c r="E12" s="98" t="s">
        <v>70</v>
      </c>
      <c r="F12" s="98"/>
      <c r="J12" s="5"/>
      <c r="K12" s="6"/>
      <c r="L12"/>
      <c r="M12"/>
      <c r="N12"/>
      <c r="O12"/>
      <c r="P12"/>
    </row>
    <row r="13" spans="1:16" s="19" customFormat="1" ht="12.75" customHeight="1" x14ac:dyDescent="0.3">
      <c r="A13" s="98" t="s">
        <v>74</v>
      </c>
      <c r="B13" s="98"/>
      <c r="C13" s="98"/>
      <c r="D13" s="98"/>
      <c r="E13" s="98"/>
      <c r="F13" s="98"/>
      <c r="G13" s="98"/>
      <c r="H13" s="7"/>
      <c r="I13" s="7"/>
      <c r="K13" s="7"/>
      <c r="L13"/>
      <c r="M13"/>
      <c r="N13"/>
      <c r="O13"/>
      <c r="P13"/>
    </row>
    <row r="14" spans="1:16" s="19" customFormat="1" ht="14.4" x14ac:dyDescent="0.3">
      <c r="A14" s="99" t="s">
        <v>2</v>
      </c>
      <c r="B14" s="99"/>
      <c r="C14" s="99"/>
      <c r="D14" s="99"/>
      <c r="E14" s="99"/>
      <c r="F14" s="99"/>
      <c r="G14" s="99"/>
      <c r="H14" s="8"/>
      <c r="I14" s="8"/>
      <c r="J14" s="8"/>
      <c r="K14" s="8"/>
      <c r="L14"/>
      <c r="M14"/>
      <c r="N14"/>
      <c r="O14"/>
      <c r="P14"/>
    </row>
    <row r="15" spans="1:16" s="19" customFormat="1" ht="14.4" x14ac:dyDescent="0.3">
      <c r="A15" s="98" t="s">
        <v>57</v>
      </c>
      <c r="B15" s="98"/>
      <c r="C15" s="98"/>
      <c r="D15" s="98"/>
      <c r="E15" s="98"/>
      <c r="F15" s="98"/>
      <c r="G15" s="98"/>
      <c r="H15" s="7"/>
      <c r="I15" s="7"/>
      <c r="J15" s="92"/>
      <c r="K15" s="92"/>
      <c r="L15"/>
      <c r="M15"/>
      <c r="N15"/>
      <c r="O15"/>
      <c r="P15"/>
    </row>
    <row r="16" spans="1:16" s="19" customFormat="1" ht="15.6" x14ac:dyDescent="0.3">
      <c r="A16" s="93" t="s">
        <v>3</v>
      </c>
      <c r="B16" s="93"/>
      <c r="C16" s="93"/>
      <c r="D16" s="93"/>
      <c r="E16" s="93"/>
      <c r="F16" s="93"/>
      <c r="G16" s="93"/>
      <c r="H16" s="20"/>
      <c r="I16" s="20"/>
      <c r="J16" s="7"/>
      <c r="K16" s="7"/>
      <c r="L16"/>
      <c r="M16"/>
      <c r="N16"/>
      <c r="O16"/>
      <c r="P16"/>
    </row>
    <row r="17" spans="1:19" s="19" customFormat="1" ht="14.4" x14ac:dyDescent="0.3">
      <c r="A17" s="21" t="s">
        <v>4</v>
      </c>
      <c r="C17" s="96" t="s">
        <v>75</v>
      </c>
      <c r="D17" s="96"/>
      <c r="E17" s="96"/>
      <c r="F17" s="96"/>
      <c r="G17" s="96"/>
      <c r="H17" s="22"/>
      <c r="I17" s="22"/>
      <c r="J17" s="5"/>
      <c r="K17" s="5"/>
      <c r="L17"/>
      <c r="M17"/>
      <c r="N17"/>
      <c r="O17"/>
      <c r="P17"/>
      <c r="R17" s="23"/>
    </row>
    <row r="18" spans="1:19" s="36" customFormat="1" x14ac:dyDescent="0.25">
      <c r="A18" s="117" t="s">
        <v>21</v>
      </c>
      <c r="B18" s="117"/>
      <c r="C18" s="118" t="s">
        <v>76</v>
      </c>
      <c r="D18" s="118"/>
      <c r="E18" s="118"/>
      <c r="F18" s="118"/>
      <c r="G18" s="118"/>
      <c r="H18" s="38"/>
      <c r="I18" s="38"/>
      <c r="J18" s="37"/>
      <c r="K18" s="37"/>
      <c r="R18" s="39"/>
    </row>
    <row r="19" spans="1:19" s="19" customFormat="1" ht="14.4" x14ac:dyDescent="0.3">
      <c r="A19" s="112" t="s">
        <v>5</v>
      </c>
      <c r="B19" s="112"/>
      <c r="C19" s="113" t="s">
        <v>61</v>
      </c>
      <c r="D19" s="113"/>
      <c r="E19" s="113"/>
      <c r="F19" s="113"/>
      <c r="G19" s="113"/>
      <c r="H19" s="7"/>
      <c r="I19" s="7"/>
      <c r="J19" s="7"/>
      <c r="K19" s="7"/>
      <c r="L19"/>
      <c r="M19"/>
      <c r="N19"/>
      <c r="O19"/>
      <c r="P19"/>
    </row>
    <row r="20" spans="1:19" s="19" customFormat="1" ht="12.75" customHeight="1" x14ac:dyDescent="0.3">
      <c r="A20" s="114" t="s">
        <v>6</v>
      </c>
      <c r="B20" s="114"/>
      <c r="C20" s="114"/>
      <c r="D20" s="114"/>
      <c r="E20" s="120" t="s">
        <v>58</v>
      </c>
      <c r="F20" s="120"/>
      <c r="G20" s="120"/>
      <c r="H20" s="6"/>
      <c r="I20" s="6"/>
      <c r="L20"/>
      <c r="M20"/>
      <c r="N20"/>
      <c r="O20"/>
      <c r="P20"/>
    </row>
    <row r="21" spans="1:19" s="19" customFormat="1" ht="14.4" x14ac:dyDescent="0.3">
      <c r="A21" s="121" t="s">
        <v>59</v>
      </c>
      <c r="B21" s="121"/>
      <c r="C21" s="121"/>
      <c r="D21" s="121"/>
      <c r="E21" s="121"/>
      <c r="F21" s="121"/>
      <c r="G21" s="121"/>
      <c r="H21" s="7"/>
      <c r="I21" s="7"/>
      <c r="L21"/>
      <c r="M21"/>
      <c r="N21"/>
      <c r="O21"/>
      <c r="P21"/>
    </row>
    <row r="22" spans="1:19" s="19" customFormat="1" ht="14.4" x14ac:dyDescent="0.3">
      <c r="A22" s="115"/>
      <c r="B22" s="115"/>
      <c r="C22" s="115"/>
      <c r="D22" s="115"/>
      <c r="E22" s="115"/>
      <c r="F22" s="115"/>
      <c r="G22" s="115"/>
      <c r="H22" s="7"/>
      <c r="I22" s="7"/>
      <c r="L22"/>
      <c r="M22"/>
      <c r="N22"/>
      <c r="O22"/>
      <c r="P22"/>
    </row>
    <row r="23" spans="1:19" s="19" customFormat="1" ht="14.4" x14ac:dyDescent="0.3">
      <c r="A23" s="116" t="s">
        <v>7</v>
      </c>
      <c r="B23" s="116"/>
      <c r="C23" s="116"/>
      <c r="D23" s="116"/>
      <c r="E23" s="116"/>
      <c r="F23" s="116"/>
      <c r="G23" s="116"/>
      <c r="H23" s="24"/>
      <c r="I23" s="24"/>
      <c r="J23" s="24"/>
      <c r="K23" s="24"/>
      <c r="L23"/>
      <c r="M23"/>
      <c r="N23"/>
      <c r="O23"/>
      <c r="P23"/>
    </row>
    <row r="24" spans="1:19" s="19" customFormat="1" ht="12.75" customHeight="1" x14ac:dyDescent="0.3">
      <c r="A24" s="9" t="s">
        <v>8</v>
      </c>
      <c r="B24" s="9"/>
      <c r="C24" s="9"/>
      <c r="D24" s="9"/>
      <c r="E24" s="9"/>
      <c r="F24" s="100" t="s">
        <v>53</v>
      </c>
      <c r="G24" s="100"/>
      <c r="H24"/>
      <c r="I24"/>
      <c r="J24"/>
      <c r="K24"/>
      <c r="L24"/>
      <c r="M24"/>
      <c r="N24"/>
      <c r="O24"/>
      <c r="P24"/>
      <c r="Q24"/>
      <c r="R24"/>
    </row>
    <row r="25" spans="1:19" s="19" customFormat="1" ht="14.4" x14ac:dyDescent="0.3">
      <c r="A25" s="119" t="s">
        <v>9</v>
      </c>
      <c r="B25" s="119"/>
      <c r="C25" s="119"/>
      <c r="D25" s="119"/>
      <c r="E25" s="9"/>
      <c r="F25" s="47">
        <v>1.35</v>
      </c>
      <c r="G25" s="49" t="s">
        <v>0</v>
      </c>
      <c r="H25"/>
      <c r="I25"/>
      <c r="J25"/>
      <c r="K25"/>
      <c r="L25"/>
      <c r="M25"/>
      <c r="N25"/>
      <c r="O25"/>
      <c r="P25"/>
      <c r="Q25"/>
      <c r="R25"/>
    </row>
    <row r="26" spans="1:19" s="19" customFormat="1" ht="14.4" x14ac:dyDescent="0.3">
      <c r="A26" s="9" t="s">
        <v>10</v>
      </c>
      <c r="B26" s="9"/>
      <c r="C26" s="9"/>
      <c r="D26" s="9"/>
      <c r="E26" s="9"/>
      <c r="F26" s="48"/>
      <c r="G26" s="48"/>
      <c r="H26"/>
      <c r="I26"/>
      <c r="J26"/>
      <c r="K26"/>
      <c r="L26"/>
      <c r="M26"/>
      <c r="N26"/>
      <c r="O26"/>
      <c r="P26"/>
      <c r="Q26"/>
      <c r="R26"/>
    </row>
    <row r="27" spans="1:19" s="19" customFormat="1" ht="14.4" x14ac:dyDescent="0.3">
      <c r="A27" s="25" t="s">
        <v>11</v>
      </c>
      <c r="B27" s="25"/>
      <c r="C27" s="26"/>
      <c r="D27" s="26"/>
      <c r="E27" s="26"/>
      <c r="F27" s="50" t="s">
        <v>82</v>
      </c>
      <c r="G27" s="51" t="str">
        <f>F24</f>
        <v>600</v>
      </c>
      <c r="H27"/>
      <c r="I27"/>
      <c r="J27"/>
      <c r="K27"/>
      <c r="L27"/>
      <c r="M27"/>
      <c r="N27"/>
      <c r="O27"/>
      <c r="P27"/>
      <c r="Q27"/>
      <c r="R27"/>
    </row>
    <row r="28" spans="1:19" s="19" customFormat="1" ht="14.4" x14ac:dyDescent="0.3">
      <c r="A28" s="123" t="s">
        <v>12</v>
      </c>
      <c r="B28" s="123"/>
      <c r="C28" s="123"/>
      <c r="D28" s="123"/>
      <c r="E28" s="123"/>
      <c r="F28" s="52">
        <v>100</v>
      </c>
      <c r="G28" s="53" t="s">
        <v>13</v>
      </c>
      <c r="H28"/>
      <c r="I28"/>
      <c r="J28"/>
      <c r="K28"/>
      <c r="L28"/>
      <c r="M28"/>
      <c r="N28"/>
      <c r="O28"/>
      <c r="P28"/>
      <c r="Q28"/>
      <c r="R28"/>
    </row>
    <row r="29" spans="1:19" s="19" customFormat="1" ht="14.4" x14ac:dyDescent="0.3">
      <c r="A29" s="112" t="s">
        <v>14</v>
      </c>
      <c r="B29" s="112"/>
      <c r="C29" s="40" t="s">
        <v>22</v>
      </c>
      <c r="D29" s="5"/>
      <c r="E29" s="10"/>
      <c r="F29" s="54" t="s">
        <v>83</v>
      </c>
      <c r="G29" s="55" t="s">
        <v>0</v>
      </c>
      <c r="H29"/>
      <c r="I29"/>
      <c r="J29"/>
      <c r="K29"/>
      <c r="L29"/>
      <c r="M29"/>
      <c r="N29"/>
      <c r="O29"/>
      <c r="P29"/>
      <c r="Q29"/>
      <c r="R29"/>
    </row>
    <row r="30" spans="1:19" s="19" customFormat="1" ht="14.4" x14ac:dyDescent="0.3">
      <c r="A30" s="9"/>
      <c r="B30" s="9"/>
      <c r="C30" s="40" t="s">
        <v>23</v>
      </c>
      <c r="D30" s="5"/>
      <c r="E30" s="7"/>
      <c r="F30" s="56" t="s">
        <v>85</v>
      </c>
      <c r="G30" s="57" t="s">
        <v>15</v>
      </c>
      <c r="H30"/>
      <c r="I30"/>
      <c r="J30"/>
      <c r="K30"/>
      <c r="L30"/>
      <c r="M30"/>
      <c r="N30"/>
      <c r="O30"/>
      <c r="P30"/>
      <c r="Q30"/>
      <c r="R30"/>
    </row>
    <row r="31" spans="1:19" s="19" customFormat="1" ht="14.4" x14ac:dyDescent="0.3">
      <c r="A31" s="9"/>
      <c r="B31" s="9"/>
      <c r="C31" s="40" t="s">
        <v>24</v>
      </c>
      <c r="D31" s="5"/>
      <c r="E31" s="7"/>
      <c r="F31" s="56" t="s">
        <v>84</v>
      </c>
      <c r="G31" s="57" t="s">
        <v>16</v>
      </c>
      <c r="H31"/>
      <c r="I31"/>
      <c r="J31"/>
      <c r="K31"/>
      <c r="L31"/>
      <c r="M31"/>
      <c r="N31"/>
      <c r="O31"/>
      <c r="P31"/>
      <c r="Q31"/>
      <c r="R31"/>
    </row>
    <row r="32" spans="1:19" s="19" customFormat="1" ht="16.5" customHeight="1" x14ac:dyDescent="0.3">
      <c r="H32"/>
      <c r="I32"/>
      <c r="J32"/>
      <c r="K32"/>
      <c r="L32"/>
      <c r="M32">
        <f ca="1">(1+$M$48*D49+$M$49*D49^2)</f>
        <v>1.0000436589293238</v>
      </c>
      <c r="N32">
        <f ca="1">(1+$N$48*D49+$N$49*D49^2)</f>
        <v>1.0000429912301225</v>
      </c>
      <c r="O32">
        <f ca="1">(1+$O$48*D49)</f>
        <v>1.0000470800000001</v>
      </c>
      <c r="P32">
        <f ca="1">(1+$P$48*D49+$P$49*D49^2)</f>
        <v>1.0000604601174277</v>
      </c>
      <c r="Q32"/>
      <c r="R32"/>
      <c r="S32" s="27"/>
    </row>
    <row r="33" spans="1:19" s="33" customFormat="1" ht="14.4" x14ac:dyDescent="0.3">
      <c r="A33" s="143" t="s">
        <v>17</v>
      </c>
      <c r="B33" s="143"/>
      <c r="C33" s="144" t="s">
        <v>78</v>
      </c>
      <c r="D33" s="144"/>
      <c r="E33" s="144"/>
      <c r="F33" s="144"/>
      <c r="G33" s="144"/>
      <c r="H33"/>
      <c r="I33"/>
      <c r="J33"/>
      <c r="K33"/>
      <c r="L33"/>
      <c r="M33">
        <f ca="1">(1+$M$48*D50+$M$49*D50^2)</f>
        <v>1.0001547901115839</v>
      </c>
      <c r="N33">
        <f ca="1">(1+$N$48*D50+$N$49*D50^2)</f>
        <v>1.0001524228216223</v>
      </c>
      <c r="O33">
        <f ca="1">(1+$O$48*D50)</f>
        <v>1.0001669200000001</v>
      </c>
      <c r="P33">
        <f ca="1">(1+$P$48*D50+$P$49*D50^2)</f>
        <v>1.0002143659752676</v>
      </c>
      <c r="Q33"/>
      <c r="R33"/>
      <c r="S33" s="27"/>
    </row>
    <row r="34" spans="1:19" s="33" customFormat="1" ht="14.4" x14ac:dyDescent="0.3">
      <c r="A34" s="145" t="s">
        <v>79</v>
      </c>
      <c r="B34" s="145"/>
      <c r="C34" s="145"/>
      <c r="D34" s="145"/>
      <c r="E34" s="145"/>
      <c r="F34" s="145"/>
      <c r="G34" s="145"/>
      <c r="H34"/>
      <c r="I34"/>
      <c r="J34"/>
      <c r="K34"/>
      <c r="L34"/>
      <c r="M34">
        <f ca="1">(1+$M$48*D51+$M$49*D51^2)</f>
        <v>1.0001508211565595</v>
      </c>
      <c r="N34">
        <f ca="1">(1+$N$48*D51+$N$49*D51^2)</f>
        <v>1.00014851456609</v>
      </c>
      <c r="O34">
        <f ca="1">(1+$O$48*D51)</f>
        <v>1.0001626400000001</v>
      </c>
      <c r="P34">
        <f ca="1">(1+$P$48*D51+$P$49*D51^2)</f>
        <v>1.0002088691550863</v>
      </c>
      <c r="Q34"/>
      <c r="R34"/>
      <c r="S34" s="27"/>
    </row>
    <row r="35" spans="1:19" s="33" customFormat="1" ht="14.4" x14ac:dyDescent="0.3">
      <c r="A35" s="146" t="s">
        <v>80</v>
      </c>
      <c r="B35" s="146"/>
      <c r="C35" s="146"/>
      <c r="D35" s="146"/>
      <c r="E35" s="146"/>
      <c r="F35" s="146"/>
      <c r="G35" s="146"/>
      <c r="H35"/>
      <c r="I35"/>
      <c r="J35"/>
      <c r="K35"/>
      <c r="L35"/>
      <c r="M35">
        <f ca="1">(1+$M$48*D50+$M$49*D50^2)</f>
        <v>1.0001547901115839</v>
      </c>
      <c r="N35">
        <f ca="1">(1+$N$48*D50+$N$49*D50^2)</f>
        <v>1.0001524228216223</v>
      </c>
      <c r="O35">
        <f ca="1">(1+$O$48*D50)</f>
        <v>1.0001669200000001</v>
      </c>
      <c r="P35">
        <f ca="1">(1+$P$48*D50+$P$49*D50^2)</f>
        <v>1.0002143659752676</v>
      </c>
      <c r="Q35"/>
      <c r="R35"/>
      <c r="S35" s="27"/>
    </row>
    <row r="36" spans="1:19" s="33" customFormat="1" ht="14.4" x14ac:dyDescent="0.3">
      <c r="A36" s="147" t="s">
        <v>81</v>
      </c>
      <c r="B36" s="147"/>
      <c r="C36" s="147"/>
      <c r="D36" s="147"/>
      <c r="E36" s="147"/>
      <c r="F36" s="147"/>
      <c r="G36" s="147"/>
      <c r="H36"/>
      <c r="I36"/>
      <c r="J36"/>
      <c r="K36"/>
      <c r="L36"/>
      <c r="M36"/>
      <c r="N36"/>
      <c r="O36"/>
      <c r="P36"/>
      <c r="Q36"/>
      <c r="R36"/>
      <c r="S36" s="27"/>
    </row>
    <row r="37" spans="1:19" s="33" customFormat="1" ht="14.4" x14ac:dyDescent="0.3">
      <c r="A37" s="124" t="s">
        <v>67</v>
      </c>
      <c r="B37" s="124"/>
      <c r="C37" s="124"/>
      <c r="D37" s="124"/>
      <c r="E37" s="124"/>
      <c r="F37" s="124"/>
      <c r="G37" s="124"/>
      <c r="H37"/>
      <c r="I37"/>
      <c r="J37"/>
      <c r="K37"/>
      <c r="L37"/>
      <c r="M37"/>
      <c r="N37"/>
      <c r="O37"/>
      <c r="P37"/>
      <c r="Q37"/>
      <c r="R37"/>
      <c r="S37" s="27"/>
    </row>
    <row r="38" spans="1:19" s="33" customFormat="1" ht="14.4" x14ac:dyDescent="0.3">
      <c r="A38" s="124" t="s">
        <v>68</v>
      </c>
      <c r="B38" s="124"/>
      <c r="C38" s="124"/>
      <c r="D38" s="124"/>
      <c r="E38" s="124"/>
      <c r="F38" s="124"/>
      <c r="G38" s="124"/>
      <c r="H38"/>
      <c r="I38"/>
      <c r="J38"/>
      <c r="K38"/>
      <c r="L38"/>
      <c r="M38">
        <f ca="1">(1+$M$48*D52+$M$49*D52^2)</f>
        <v>1.0001428832430064</v>
      </c>
      <c r="N38">
        <f ca="1">(1+$N$48*D52+$N$49*D52^2)</f>
        <v>1.0001406980515599</v>
      </c>
      <c r="O38">
        <f ca="1">(1+$O$48*D52)</f>
        <v>1.0001540799999999</v>
      </c>
      <c r="P38">
        <f ca="1">(1+$P$48*D52+$P$49*D52^2)</f>
        <v>1.0001978755552576</v>
      </c>
      <c r="Q38"/>
      <c r="R38"/>
      <c r="S38" s="27"/>
    </row>
    <row r="39" spans="1:19" s="33" customFormat="1" ht="14.4" x14ac:dyDescent="0.3">
      <c r="A39" s="80" t="s">
        <v>69</v>
      </c>
      <c r="B39" s="80"/>
      <c r="C39" s="80"/>
      <c r="D39" s="80"/>
      <c r="E39" s="80"/>
      <c r="F39" s="80"/>
      <c r="G39" s="80"/>
      <c r="H39"/>
      <c r="I39"/>
      <c r="J39"/>
      <c r="K39"/>
      <c r="L39"/>
      <c r="M39">
        <f ca="1">(1+$M$48*D54+$M$49*D54^2)</f>
        <v>1.3912785723622592</v>
      </c>
      <c r="N39">
        <f ca="1">(1+$N$48*D54+$N$49*D54^2)</f>
        <v>1.3852711877237025</v>
      </c>
      <c r="O39">
        <f ca="1">(1+$O$48*D54)</f>
        <v>1.4282439600000001</v>
      </c>
      <c r="P39">
        <f ca="1">(1+$P$48*D54+$P$49*D54^2)</f>
        <v>1.6175763248889443</v>
      </c>
      <c r="Q39"/>
      <c r="R39"/>
      <c r="S39" s="27"/>
    </row>
    <row r="40" spans="1:19" s="33" customFormat="1" ht="14.4" x14ac:dyDescent="0.3">
      <c r="A40" s="109"/>
      <c r="B40" s="109"/>
      <c r="C40" s="109"/>
      <c r="D40" s="109"/>
      <c r="E40" s="109"/>
      <c r="F40" s="109"/>
      <c r="G40" s="109"/>
      <c r="H40"/>
      <c r="I40"/>
      <c r="J40"/>
      <c r="K40"/>
      <c r="L40"/>
      <c r="M40">
        <f ca="1">(1+$M$48*D55+$M$49*D55^2)</f>
        <v>1.39109752174159</v>
      </c>
      <c r="N40">
        <f ca="1">(1+$N$48*D55+$N$49*D55^2)</f>
        <v>1.3850929279422501</v>
      </c>
      <c r="O40">
        <f ca="1">(1+$O$48*D55)</f>
        <v>1.4280428000000001</v>
      </c>
      <c r="P40">
        <f ca="1">(1+$P$48*D55+$P$49*D55^2)</f>
        <v>1.61725447487556</v>
      </c>
      <c r="Q40"/>
      <c r="R40"/>
      <c r="S40" s="27"/>
    </row>
    <row r="41" spans="1:19" s="33" customFormat="1" ht="14.4" x14ac:dyDescent="0.3">
      <c r="A41" s="109"/>
      <c r="B41" s="109"/>
      <c r="C41" s="109"/>
      <c r="D41" s="109"/>
      <c r="E41" s="109"/>
      <c r="F41" s="109"/>
      <c r="G41" s="109"/>
      <c r="H41"/>
      <c r="I41"/>
      <c r="J41"/>
      <c r="K41"/>
      <c r="L41"/>
      <c r="M41">
        <f ca="1">(1+$M$48*D56+$M$49*D56^2)</f>
        <v>1.39109752174159</v>
      </c>
      <c r="N41">
        <f ca="1">(1+$N$48*D56+$N$49*D56^2)</f>
        <v>1.3850929279422501</v>
      </c>
      <c r="O41">
        <f ca="1">(1+$O$48*D56)</f>
        <v>1.4280428000000001</v>
      </c>
      <c r="P41">
        <f ca="1">(1+$P$48*D56+$P$49*D56^2)</f>
        <v>1.61725447487556</v>
      </c>
      <c r="Q41"/>
      <c r="R41"/>
      <c r="S41" s="27"/>
    </row>
    <row r="42" spans="1:19" s="33" customFormat="1" ht="14.4" x14ac:dyDescent="0.3">
      <c r="A42" s="122" t="s">
        <v>25</v>
      </c>
      <c r="B42" s="122"/>
      <c r="C42" s="122"/>
      <c r="D42" s="122"/>
      <c r="E42" s="122"/>
      <c r="F42" s="122"/>
      <c r="G42" s="36"/>
      <c r="H42"/>
      <c r="I42"/>
      <c r="J42"/>
      <c r="K42"/>
      <c r="L42"/>
      <c r="M42">
        <f ca="1">(1+$M$48*D57+$M$49*D57^2)</f>
        <v>1.3910936695726879</v>
      </c>
      <c r="N42">
        <f ca="1">(1+$N$48*D57+$N$49*D57^2)</f>
        <v>1.3850891351532226</v>
      </c>
      <c r="O42">
        <f ca="1">(1+$O$48*D57)</f>
        <v>1.4280385199999999</v>
      </c>
      <c r="P42">
        <f ca="1">(1+$P$48*D57+$P$49*D57^2)</f>
        <v>1.6172476273272036</v>
      </c>
      <c r="Q42"/>
      <c r="R42"/>
      <c r="S42" s="27"/>
    </row>
    <row r="43" spans="1:19" s="33" customFormat="1" ht="14.4" x14ac:dyDescent="0.3">
      <c r="A43" s="41"/>
      <c r="B43" s="42"/>
      <c r="C43" s="36"/>
      <c r="D43" s="36"/>
      <c r="E43" s="36"/>
      <c r="F43" s="36"/>
      <c r="G43" s="36"/>
      <c r="H43"/>
      <c r="I43"/>
      <c r="J43"/>
      <c r="K43"/>
      <c r="L43"/>
      <c r="M43"/>
      <c r="N43"/>
      <c r="O43"/>
      <c r="P43"/>
      <c r="Q43"/>
      <c r="R43"/>
      <c r="S43" s="27"/>
    </row>
    <row r="44" spans="1:19" customFormat="1" ht="24" customHeight="1" x14ac:dyDescent="0.3">
      <c r="A44" s="81" t="s">
        <v>26</v>
      </c>
      <c r="B44" s="43"/>
      <c r="C44" s="81"/>
      <c r="D44" s="43"/>
      <c r="E44" s="111" t="s">
        <v>71</v>
      </c>
      <c r="F44" s="111"/>
      <c r="G44" s="111"/>
    </row>
    <row r="45" spans="1:19" customFormat="1" ht="27.6" customHeight="1" x14ac:dyDescent="0.3">
      <c r="A45" s="111" t="s">
        <v>60</v>
      </c>
      <c r="B45" s="111"/>
      <c r="C45" s="111"/>
      <c r="D45" s="91"/>
      <c r="E45" s="111" t="s">
        <v>72</v>
      </c>
      <c r="F45" s="111"/>
      <c r="G45" s="111"/>
    </row>
    <row r="46" spans="1:19" customFormat="1" ht="18.600000000000001" customHeight="1" x14ac:dyDescent="0.3">
      <c r="A46" s="110" t="s">
        <v>73</v>
      </c>
      <c r="B46" s="110"/>
      <c r="C46" s="110"/>
      <c r="D46" s="110"/>
      <c r="E46" s="110"/>
      <c r="F46" s="110"/>
      <c r="G46" s="110"/>
    </row>
    <row r="47" spans="1:19" customFormat="1" ht="45.6" customHeight="1" x14ac:dyDescent="0.3">
      <c r="A47" s="101" t="str">
        <f>'[1]47464150307071317_25.01.23'!A51</f>
        <v>№ изме-  рения</v>
      </c>
      <c r="B47" s="13" t="str">
        <f>'[1]47464150307071317_25.01.23'!B51</f>
        <v>Заданная температура</v>
      </c>
      <c r="C47" s="13" t="str">
        <f>'[1]47464150307071317_25.01.23'!C51</f>
        <v>Расчетный сигнал преобразователя</v>
      </c>
      <c r="D47" s="14" t="str">
        <f>'[1]47464150307071317_25.01.23'!D51</f>
        <v>Измеренная температура</v>
      </c>
      <c r="E47" s="13" t="str">
        <f>'[1]47464150307071317_25.01.23'!E51</f>
        <v>Выходной сигнал преобразователя</v>
      </c>
      <c r="F47" s="13" t="str">
        <f>'[1]47464150307071317_25.01.23'!F51</f>
        <v>Погрешность преобразователя</v>
      </c>
      <c r="G47" s="13" t="str">
        <f>'[1]47464150307071317_25.01.23'!G51</f>
        <v xml:space="preserve">Допустимая погрешность </v>
      </c>
      <c r="K47" s="70"/>
      <c r="L47" s="70"/>
      <c r="M47" s="70">
        <v>1.391</v>
      </c>
      <c r="N47" s="70">
        <v>1.385</v>
      </c>
      <c r="O47" s="70">
        <v>1.4279999999999999</v>
      </c>
      <c r="P47" s="70">
        <v>1.617</v>
      </c>
    </row>
    <row r="48" spans="1:19" customFormat="1" ht="25.8" customHeight="1" x14ac:dyDescent="0.3">
      <c r="A48" s="102"/>
      <c r="B48" s="15" t="str">
        <f>'[1]47464150307071317_25.01.23'!B52</f>
        <v xml:space="preserve"> °С</v>
      </c>
      <c r="C48" s="16" t="str">
        <f>'[1]47464150307071317_25.01.23'!C52</f>
        <v>Ом</v>
      </c>
      <c r="D48" s="15" t="str">
        <f>'[1]47464150307071317_25.01.23'!D52</f>
        <v xml:space="preserve"> °С</v>
      </c>
      <c r="E48" s="15" t="str">
        <f>'[1]47464150307071317_25.01.23'!E52</f>
        <v>Ом</v>
      </c>
      <c r="F48" s="13" t="str">
        <f>'[1]47464150307071317_25.01.23'!F52</f>
        <v>Ом</v>
      </c>
      <c r="G48" s="66" t="str">
        <f>'[1]47464150307071317_25.01.23'!G52</f>
        <v>Ом</v>
      </c>
      <c r="K48" s="70"/>
      <c r="L48" s="71" t="s">
        <v>34</v>
      </c>
      <c r="M48" s="71">
        <f>3.969*10^-3</f>
        <v>3.9690000000000003E-3</v>
      </c>
      <c r="N48" s="71">
        <f>3.9083*10^-3</f>
        <v>3.9083E-3</v>
      </c>
      <c r="O48" s="71">
        <f>4.28*10^-3</f>
        <v>4.28E-3</v>
      </c>
      <c r="P48" s="71">
        <f>5.4963*10^-3</f>
        <v>5.4963E-3</v>
      </c>
    </row>
    <row r="49" spans="1:19" customFormat="1" ht="14.4" x14ac:dyDescent="0.3">
      <c r="A49" s="58">
        <f>'[1]47464150307071317_25.01.23'!A53</f>
        <v>1</v>
      </c>
      <c r="B49" s="103">
        <v>0</v>
      </c>
      <c r="C49" s="106">
        <v>100</v>
      </c>
      <c r="D49" s="78">
        <f ca="1">ROUND((RAND()*(($B$49-0.05)-($B$49+0.005))+($B$49+0.05)),3)</f>
        <v>1.0999999999999999E-2</v>
      </c>
      <c r="E49" s="59">
        <f ca="1">$C$5*IF($C$2=0.00391,M32,IF($C$2=0.00385,N32,IF($C$2=0.00428,O32,IF($C$2=0.00617,P32))))</f>
        <v>100.00429912301226</v>
      </c>
      <c r="F49" s="60">
        <f ca="1">E49-C49</f>
        <v>4.2991230122595425E-3</v>
      </c>
      <c r="G49" s="130">
        <v>0.06</v>
      </c>
      <c r="K49" s="70"/>
      <c r="L49" s="71" t="s">
        <v>35</v>
      </c>
      <c r="M49" s="71">
        <f>-5.841*10^-7</f>
        <v>-5.8409999999999994E-7</v>
      </c>
      <c r="N49" s="71">
        <f>-5.775*10^-7</f>
        <v>-5.7749999999999998E-7</v>
      </c>
      <c r="O49" s="71">
        <f>-6.2032*10^-7</f>
        <v>-6.2031999999999993E-7</v>
      </c>
      <c r="P49" s="71">
        <f>6.7556*10^-6</f>
        <v>6.7556000000000002E-6</v>
      </c>
    </row>
    <row r="50" spans="1:19" customFormat="1" ht="14.4" x14ac:dyDescent="0.3">
      <c r="A50" s="58">
        <f>'[1]47464150307071317_25.01.23'!A54</f>
        <v>2</v>
      </c>
      <c r="B50" s="104"/>
      <c r="C50" s="107"/>
      <c r="D50" s="78">
        <f ca="1">ROUND((RAND()*(($H$53-0.01)-($H$53+0.005))+($H$53+0.01)),3)</f>
        <v>3.9E-2</v>
      </c>
      <c r="E50" s="59">
        <f ca="1">$C$5*IF($C$2=0.00391,M33,IF($C$2=0.00385,N33,IF($C$2=0.00428,O33,IF($C$2=0.00617,P33))))</f>
        <v>100.01524228216223</v>
      </c>
      <c r="F50" s="60">
        <f ca="1">E50-C49</f>
        <v>1.5242282162233778E-2</v>
      </c>
      <c r="G50" s="131"/>
      <c r="K50" s="71" t="s">
        <v>36</v>
      </c>
      <c r="L50" s="71"/>
      <c r="M50" s="71">
        <f>($C$5*(1+M48*B53+M49*B53^2))</f>
        <v>100</v>
      </c>
      <c r="N50" s="71">
        <f>(C5*(1+N48*B53+N49*B53^2))</f>
        <v>100</v>
      </c>
      <c r="O50" s="72">
        <f>C5*(1+O48*B53)</f>
        <v>100</v>
      </c>
      <c r="P50" s="71">
        <f>($C$5*(1+P48*B53+P49*B53^2))</f>
        <v>100</v>
      </c>
    </row>
    <row r="51" spans="1:19" s="19" customFormat="1" ht="14.4" x14ac:dyDescent="0.3">
      <c r="A51" s="58">
        <f>'[1]47464150307071317_25.01.23'!A55</f>
        <v>3</v>
      </c>
      <c r="B51" s="104"/>
      <c r="C51" s="107"/>
      <c r="D51" s="78">
        <f ca="1">ROUND((RAND()*(($H$53-0.01)-($H$53+0.005))+($H$53+0.01)),3)</f>
        <v>3.7999999999999999E-2</v>
      </c>
      <c r="E51" s="59">
        <f ca="1">$C$5*IF($C$2=0.00391,M34,IF($C$2=0.00385,N34,IF($C$2=0.00428,O34,IF($C$2=0.00617,P34))))</f>
        <v>100.01485145660899</v>
      </c>
      <c r="F51" s="60">
        <f ca="1">E51-C49</f>
        <v>1.485145660899434E-2</v>
      </c>
      <c r="G51" s="131"/>
      <c r="H51"/>
      <c r="I51"/>
      <c r="J51"/>
      <c r="K51"/>
      <c r="L51">
        <v>3.9100000000000003E-3</v>
      </c>
      <c r="M51">
        <v>3.8500000000000001E-3</v>
      </c>
      <c r="N51">
        <v>4.28E-3</v>
      </c>
      <c r="O51">
        <v>6.1700000000000001E-3</v>
      </c>
      <c r="P51"/>
      <c r="Q51"/>
      <c r="R51"/>
      <c r="S51" s="27"/>
    </row>
    <row r="52" spans="1:19" s="19" customFormat="1" ht="14.4" x14ac:dyDescent="0.3">
      <c r="A52" s="58">
        <f>'[1]47464150307071317_25.01.23'!A56</f>
        <v>4</v>
      </c>
      <c r="B52" s="105"/>
      <c r="C52" s="108"/>
      <c r="D52" s="78">
        <f ca="1">ROUND((RAND()*(($H$53-0.01)-($H$53+0.005))+($H$53+0.01)),3)</f>
        <v>3.5999999999999997E-2</v>
      </c>
      <c r="E52" s="59">
        <f ca="1">$C$5*IF($C$2=0.00391,M38,IF($C$2=0.00385,N38,IF($C$2=0.00428,O38,IF($C$2=0.00617,P38))))</f>
        <v>100.014069805156</v>
      </c>
      <c r="F52" s="60">
        <f ca="1">E52-C49</f>
        <v>1.4069805155997983E-2</v>
      </c>
      <c r="G52" s="131"/>
      <c r="H52"/>
      <c r="I52"/>
      <c r="J52"/>
      <c r="K52">
        <v>1</v>
      </c>
      <c r="L52">
        <v>2</v>
      </c>
      <c r="M52">
        <v>3</v>
      </c>
      <c r="N52">
        <v>4</v>
      </c>
      <c r="O52">
        <v>5</v>
      </c>
      <c r="P52"/>
      <c r="Q52"/>
      <c r="R52"/>
      <c r="S52" s="27"/>
    </row>
    <row r="53" spans="1:19" s="19" customFormat="1" ht="14.4" x14ac:dyDescent="0.3">
      <c r="A53" s="58" t="str">
        <f>'[1]47464150307071317_25.01.23'!A57</f>
        <v>ср. знач.</v>
      </c>
      <c r="B53" s="65"/>
      <c r="C53" s="64"/>
      <c r="D53" s="59">
        <f ca="1">AVERAGE(D49:D52)</f>
        <v>3.1E-2</v>
      </c>
      <c r="E53" s="59">
        <f ca="1">AVERAGE(E49:E52)</f>
        <v>100.01211566673487</v>
      </c>
      <c r="F53" s="63"/>
      <c r="G53" s="132"/>
      <c r="H53">
        <f ca="1">ROUND((RAND()*(($B$49-0.05)-($B$49+0.005))+($B$49+0.05)),3)</f>
        <v>3.3000000000000002E-2</v>
      </c>
      <c r="I53"/>
      <c r="J53">
        <f ca="1">IF(ABS(F49)&gt;$G$49,0,1)</f>
        <v>1</v>
      </c>
      <c r="K53" t="s">
        <v>37</v>
      </c>
      <c r="L53">
        <f>(0.1+0.0017*ABS($B$49))*$L$51*100</f>
        <v>3.910000000000001E-2</v>
      </c>
      <c r="M53">
        <f>(0.1+0.0017*ABS($B$49))*M51*100</f>
        <v>3.8500000000000006E-2</v>
      </c>
      <c r="N53">
        <f>(0.1+0.0017*ABS($B$49))*N51*100</f>
        <v>4.2799999999999998E-2</v>
      </c>
      <c r="O53">
        <f>(0.1+0.0017*ABS($B$49))*O51*100</f>
        <v>6.1700000000000005E-2</v>
      </c>
      <c r="P53"/>
      <c r="Q53"/>
      <c r="R53"/>
      <c r="S53" s="27"/>
    </row>
    <row r="54" spans="1:19" s="19" customFormat="1" ht="14.4" x14ac:dyDescent="0.3">
      <c r="A54" s="58">
        <f>'[1]47464150307071317_25.01.23'!A58</f>
        <v>1</v>
      </c>
      <c r="B54" s="133" t="s">
        <v>51</v>
      </c>
      <c r="C54" s="103">
        <v>138.51</v>
      </c>
      <c r="D54" s="78">
        <f ca="1">ROUND((RAND()*(($B$54-0.1)-($B$54+0.01))+($B$54+0.1)),3)</f>
        <v>100.057</v>
      </c>
      <c r="E54" s="59">
        <f ca="1">$C$5*IF($C$2=0.00391,M39,IF($C$2=0.00385,N39,IF($C$2=0.00428,O39,IF($C$2=0.00617,P39))))</f>
        <v>138.52711877237024</v>
      </c>
      <c r="F54" s="68">
        <f ca="1">E55-C54</f>
        <v>-7.0720577497240811E-4</v>
      </c>
      <c r="G54" s="136">
        <v>0.13</v>
      </c>
      <c r="H54">
        <f ca="1">ROUND((RAND()*(($H$53-0.01)-($H$53+0.005))+($H$53+0.01)),3)</f>
        <v>0.04</v>
      </c>
      <c r="I54"/>
      <c r="J54">
        <f ca="1">IF(ABS(F50)&gt;$G$49,0,1)</f>
        <v>1</v>
      </c>
      <c r="K54" t="s">
        <v>34</v>
      </c>
      <c r="L54">
        <f>(0.15+0.002*ABS($B$49))*$L$51*100</f>
        <v>5.8650000000000001E-2</v>
      </c>
      <c r="M54">
        <f>(0.15+0.002*ABS($B$49))*M51*100</f>
        <v>5.7750000000000003E-2</v>
      </c>
      <c r="N54">
        <f>(0.15+0.002*ABS($B$49))*N51*100</f>
        <v>6.4199999999999993E-2</v>
      </c>
      <c r="O54">
        <f>(0.15+0.002*ABS($B$49))*O51*100</f>
        <v>9.2549999999999993E-2</v>
      </c>
      <c r="P54"/>
      <c r="Q54"/>
      <c r="R54"/>
      <c r="S54" s="27"/>
    </row>
    <row r="55" spans="1:19" s="19" customFormat="1" ht="14.4" x14ac:dyDescent="0.3">
      <c r="A55" s="58">
        <f>'[1]47464150307071317_25.01.23'!A59</f>
        <v>2</v>
      </c>
      <c r="B55" s="134"/>
      <c r="C55" s="104"/>
      <c r="D55" s="78">
        <f ca="1">ROUND((RAND()*(($H$58-0)-($H$58+0.005))+($H$58+0.01)),3)</f>
        <v>100.01</v>
      </c>
      <c r="E55" s="59">
        <f ca="1">$C$5*IF($C$2=0.00391,M40,IF($C$2=0.00385,N40,IF($C$2=0.00428,O40,IF($C$2=0.00617,P40))))</f>
        <v>138.50929279422502</v>
      </c>
      <c r="F55" s="68">
        <f ca="1">E56-C54</f>
        <v>-7.0720577497240811E-4</v>
      </c>
      <c r="G55" s="137"/>
      <c r="H55">
        <f ca="1">ROUND((RAND()*(($H$53-0.01)-($H$53+0.005))+($H$53+0.01)),3)</f>
        <v>3.2000000000000001E-2</v>
      </c>
      <c r="I55"/>
      <c r="J55">
        <f ca="1">IF(ABS(F51)&gt;$G$49,0,1)</f>
        <v>1</v>
      </c>
      <c r="K55" t="s">
        <v>35</v>
      </c>
      <c r="L55">
        <f>(0.3+0.005*ABS($B$49))*$L$51*100</f>
        <v>0.1173</v>
      </c>
      <c r="M55">
        <f>(0.3+0.005*ABS($B$49))*M51*100</f>
        <v>0.11550000000000001</v>
      </c>
      <c r="N55">
        <f>(0.3+0.005*ABS($B$49))*N51*100</f>
        <v>0.12839999999999999</v>
      </c>
      <c r="O55">
        <f>(0.3+0.005*ABS($B$49))*O51*100</f>
        <v>0.18509999999999999</v>
      </c>
      <c r="P55"/>
      <c r="Q55"/>
      <c r="R55"/>
      <c r="S55" s="27"/>
    </row>
    <row r="56" spans="1:19" s="19" customFormat="1" ht="14.4" x14ac:dyDescent="0.3">
      <c r="A56" s="58">
        <f>'[1]47464150307071317_25.01.23'!A60</f>
        <v>3</v>
      </c>
      <c r="B56" s="134"/>
      <c r="C56" s="104"/>
      <c r="D56" s="78">
        <f ca="1">ROUND((RAND()*(($H$58-0)-($H$58+0.005))+($H$58+0.01)),3)</f>
        <v>100.01</v>
      </c>
      <c r="E56" s="59">
        <f ca="1">$C$5*IF($C$2=0.00391,M41,IF($C$2=0.00385,N41,IF($C$2=0.00428,O41,IF($C$2=0.00617,P41))))</f>
        <v>138.50929279422502</v>
      </c>
      <c r="F56" s="68">
        <f ca="1">E57-C54</f>
        <v>-1.0864846777280945E-3</v>
      </c>
      <c r="G56" s="137"/>
      <c r="H56">
        <f ca="1">ROUND((RAND()*(($H$53-0.01)-($H$53+0.005))+($H$53+0.01)),3)</f>
        <v>3.2000000000000001E-2</v>
      </c>
      <c r="I56"/>
      <c r="J56">
        <f ca="1">IF(ABS(F52)&gt;$G$49,0,1)</f>
        <v>1</v>
      </c>
      <c r="K56" t="s">
        <v>38</v>
      </c>
      <c r="L56">
        <f>(0.6+0.01*ABS($B$49))*$L$51*100</f>
        <v>0.2346</v>
      </c>
      <c r="M56">
        <f>(0.6+0.01*ABS($B$49))*M51*100</f>
        <v>0.23100000000000001</v>
      </c>
      <c r="N56">
        <f>(0.6+0.01*ABS($B$49))*N51*100</f>
        <v>0.25679999999999997</v>
      </c>
      <c r="O56">
        <f>(0.6+0.01*ABS($B$49))*O51*100</f>
        <v>0.37019999999999997</v>
      </c>
      <c r="P56"/>
      <c r="Q56"/>
      <c r="R56"/>
      <c r="S56" s="27"/>
    </row>
    <row r="57" spans="1:19" s="19" customFormat="1" ht="14.4" x14ac:dyDescent="0.3">
      <c r="A57" s="58">
        <f>'[1]47464150307071317_25.01.23'!A61</f>
        <v>4</v>
      </c>
      <c r="B57" s="135"/>
      <c r="C57" s="105"/>
      <c r="D57" s="78">
        <f ca="1">ROUND((RAND()*(($H$58-0)-($H$58+0.005))+($H$58+0.01)),3)</f>
        <v>100.009</v>
      </c>
      <c r="E57" s="59">
        <f ca="1">$C$5*IF($C$2=0.00391,M42,IF($C$2=0.00385,N42,IF($C$2=0.00428,O42,IF($C$2=0.00617,P42))))</f>
        <v>138.50891351532226</v>
      </c>
      <c r="F57" s="68">
        <f ca="1">E58-C54</f>
        <v>3.6544690356379306E-3</v>
      </c>
      <c r="G57" s="137"/>
      <c r="H57">
        <f ca="1">AVERAGE(H53:H56)</f>
        <v>3.4250000000000003E-2</v>
      </c>
      <c r="I57"/>
      <c r="J57">
        <f ca="1">IF(J53=0,0,IF(J54=0,0,IF(J55=0,0,IF(J56=0,0,1))))</f>
        <v>1</v>
      </c>
      <c r="K57"/>
      <c r="L57"/>
      <c r="M57"/>
      <c r="N57"/>
      <c r="O57"/>
      <c r="P57"/>
      <c r="Q57"/>
      <c r="R57"/>
      <c r="S57" s="27"/>
    </row>
    <row r="58" spans="1:19" s="19" customFormat="1" ht="14.4" x14ac:dyDescent="0.3">
      <c r="A58" s="58" t="str">
        <f>'[1]47464150307071317_25.01.23'!A62</f>
        <v>ср. знач.</v>
      </c>
      <c r="B58" s="65"/>
      <c r="C58" s="59"/>
      <c r="D58" s="59">
        <f ca="1">AVERAGE(D54:D57)</f>
        <v>100.0215</v>
      </c>
      <c r="E58" s="59">
        <f ca="1">AVERAGE(E54:E57)</f>
        <v>138.51365446903563</v>
      </c>
      <c r="F58" s="63"/>
      <c r="G58" s="137"/>
      <c r="H58">
        <f ca="1">ROUND((RAND()*(($B$54-0.1)-($B$54+0.01))+($B$54+0.1)),3)</f>
        <v>100.001</v>
      </c>
      <c r="I58"/>
      <c r="J58">
        <f ca="1">IF(ABS(F54)&gt;$G$54,0,1)</f>
        <v>1</v>
      </c>
      <c r="K58"/>
      <c r="L58">
        <v>3.9100000000000003E-3</v>
      </c>
      <c r="M58">
        <v>3.8500000000000001E-3</v>
      </c>
      <c r="N58">
        <v>4.28E-3</v>
      </c>
      <c r="O58">
        <v>6.1700000000000001E-3</v>
      </c>
      <c r="P58"/>
      <c r="Q58"/>
      <c r="R58"/>
      <c r="S58" s="27"/>
    </row>
    <row r="59" spans="1:19" s="19" customFormat="1" ht="14.4" x14ac:dyDescent="0.3">
      <c r="A59" s="125" t="str">
        <f>'[1]47464150307071317_25.01.23'!A63</f>
        <v>полученное отклонение R0, %</v>
      </c>
      <c r="B59" s="126"/>
      <c r="C59" s="127"/>
      <c r="D59" s="59">
        <f ca="1">(E53-C49)/C49*100</f>
        <v>1.2115666734871411E-2</v>
      </c>
      <c r="E59" s="128" t="str">
        <f>'[1]47464150307071317_25.01.23'!E63</f>
        <v>допустимое отклонение R0, %</v>
      </c>
      <c r="F59" s="129"/>
      <c r="G59" s="79">
        <f>IF(C3="А",0.05,IF(C3="В",0.1,IF(C3="С",0.2)))</f>
        <v>0.05</v>
      </c>
      <c r="H59">
        <f ca="1">ROUND((RAND()*(($H$58-0)-($H$58+0.005))+($H$58+0.01)),3)</f>
        <v>100.009</v>
      </c>
      <c r="I59"/>
      <c r="J59">
        <f ca="1">IF(ABS(F55)&gt;$G$54,0,1)</f>
        <v>1</v>
      </c>
      <c r="K59" t="s">
        <v>37</v>
      </c>
      <c r="L59">
        <f>(0.1+0.0017*ABS($B$54))*$L$51*100</f>
        <v>0.10557000000000001</v>
      </c>
      <c r="M59">
        <f>(0.1+0.0017*ABS($B$54))*M51*100</f>
        <v>0.10395</v>
      </c>
      <c r="N59">
        <f>(0.1+0.0017*ABS($B$54))*N51*100</f>
        <v>0.11556000000000001</v>
      </c>
      <c r="O59">
        <f>(0.1+0.0017*ABS($B$54))*O51*100</f>
        <v>0.16659000000000002</v>
      </c>
      <c r="P59"/>
      <c r="Q59"/>
      <c r="R59"/>
      <c r="S59" s="27"/>
    </row>
    <row r="60" spans="1:19" s="19" customFormat="1" ht="14.4" x14ac:dyDescent="0.3">
      <c r="A60" s="125" t="str">
        <f>'[1]47464150307071317_25.01.23'!A64</f>
        <v>полученное отклонение W100</v>
      </c>
      <c r="B60" s="126"/>
      <c r="C60" s="127"/>
      <c r="D60" s="61">
        <f ca="1">(E58-E53)/(E53*100)*100+1</f>
        <v>1.3849687464926492</v>
      </c>
      <c r="E60" s="125" t="str">
        <f>'[1]47464150307071317_25.01.23'!E64</f>
        <v>допустимое отклонение W100</v>
      </c>
      <c r="F60" s="127"/>
      <c r="G60" s="62">
        <f>C2*100+1</f>
        <v>1.385</v>
      </c>
      <c r="H60">
        <f ca="1">ROUND((RAND()*(($H$58-0)-($H$58+0.005))+($H$58+0.01)),3)</f>
        <v>100.011</v>
      </c>
      <c r="I60"/>
      <c r="J60">
        <f ca="1">IF(ABS(F56)&gt;$G$54,0,1)</f>
        <v>1</v>
      </c>
      <c r="K60" t="s">
        <v>34</v>
      </c>
      <c r="L60">
        <f>(0.15+0.002*ABS($B$54))*$L$51*100</f>
        <v>0.13685</v>
      </c>
      <c r="M60">
        <f>(0.15+0.002*ABS($B$54))*M51*100</f>
        <v>0.13475000000000001</v>
      </c>
      <c r="N60">
        <f>(0.15+0.002*ABS($B$54))*N51*100</f>
        <v>0.14979999999999999</v>
      </c>
      <c r="O60">
        <f>(0.15+0.002*ABS($B$54))*O51*100</f>
        <v>0.21595</v>
      </c>
      <c r="P60"/>
      <c r="Q60"/>
      <c r="R60"/>
      <c r="S60" s="27"/>
    </row>
    <row r="61" spans="1:19" s="19" customFormat="1" ht="14.4" x14ac:dyDescent="0.3">
      <c r="H61">
        <f ca="1">ROUND((RAND()*(($H$58-0)-($H$58+0.005))+($H$58+0.01)),3)</f>
        <v>100.009</v>
      </c>
      <c r="I61"/>
      <c r="J61">
        <f ca="1">IF(ABS(F57)&gt;$G$54,0,1)</f>
        <v>1</v>
      </c>
      <c r="K61" t="s">
        <v>35</v>
      </c>
      <c r="L61">
        <f>(0.3+0.005*ABS($B$54))*$L$51*100</f>
        <v>0.31280000000000008</v>
      </c>
      <c r="M61">
        <f>(0.3+0.005*ABS($B$54))*M51*100</f>
        <v>0.30800000000000005</v>
      </c>
      <c r="N61">
        <f>(0.3+0.005*ABS($B$54))*N51*100</f>
        <v>0.34239999999999998</v>
      </c>
      <c r="O61">
        <f>(0.3+0.005*ABS($B$54))*O51*100</f>
        <v>0.49360000000000004</v>
      </c>
      <c r="P61"/>
      <c r="Q61"/>
      <c r="R61"/>
      <c r="S61" s="27"/>
    </row>
    <row r="62" spans="1:19" s="19" customFormat="1" ht="14.4" x14ac:dyDescent="0.3">
      <c r="A62" s="12"/>
      <c r="B62" s="17"/>
      <c r="C62" s="18"/>
      <c r="D62" s="17"/>
      <c r="E62" s="18"/>
      <c r="F62" s="17"/>
      <c r="G62" s="28"/>
      <c r="H62"/>
      <c r="I62"/>
      <c r="J62">
        <f>IF(ABS(F58)&gt;$G$54,0,1)</f>
        <v>1</v>
      </c>
      <c r="K62" t="s">
        <v>38</v>
      </c>
      <c r="L62">
        <f>(0.6+0.01*ABS($B$54))*$L$51*100</f>
        <v>0.62560000000000016</v>
      </c>
      <c r="M62">
        <f>(0.6+0.01*ABS($B$54))*M51*100</f>
        <v>0.6160000000000001</v>
      </c>
      <c r="N62">
        <f>(0.6+0.01*ABS($B$54))*N51*100</f>
        <v>0.68479999999999996</v>
      </c>
      <c r="O62">
        <f>(0.6+0.01*ABS($B$54))*O51*100</f>
        <v>0.98720000000000008</v>
      </c>
      <c r="P62"/>
      <c r="Q62"/>
      <c r="R62"/>
      <c r="S62" s="27"/>
    </row>
    <row r="63" spans="1:19" s="19" customFormat="1" ht="14.4" x14ac:dyDescent="0.3">
      <c r="A63" s="43" t="s">
        <v>27</v>
      </c>
      <c r="B63" s="43"/>
      <c r="C63" s="43"/>
      <c r="D63" s="44"/>
      <c r="E63" s="43"/>
      <c r="F63" s="43"/>
      <c r="G63" s="43"/>
      <c r="H63"/>
      <c r="I63"/>
      <c r="J63">
        <f ca="1">IF(J59=0,0,IF(J60=0,0,IF(J61=0,0,IF(J62=0,0,1))))</f>
        <v>1</v>
      </c>
      <c r="K63"/>
      <c r="L63"/>
      <c r="M63"/>
      <c r="N63"/>
      <c r="O63"/>
      <c r="P63"/>
      <c r="Q63"/>
      <c r="R63"/>
      <c r="S63" s="27"/>
    </row>
    <row r="64" spans="1:19" s="19" customFormat="1" ht="14.4" x14ac:dyDescent="0.3">
      <c r="A64" s="45"/>
      <c r="B64" s="45"/>
      <c r="C64" s="45"/>
      <c r="D64" s="45"/>
      <c r="E64" s="45"/>
      <c r="F64" s="45"/>
      <c r="G64" s="45"/>
      <c r="H64"/>
      <c r="I64"/>
      <c r="J64"/>
      <c r="K64"/>
      <c r="L64"/>
      <c r="M64"/>
      <c r="N64"/>
      <c r="O64"/>
      <c r="P64"/>
      <c r="Q64"/>
      <c r="R64"/>
      <c r="S64" s="27"/>
    </row>
    <row r="65" spans="1:19" s="19" customFormat="1" ht="14.4" hidden="1" x14ac:dyDescent="0.3">
      <c r="A65" s="46" t="s">
        <v>30</v>
      </c>
      <c r="B65" s="46"/>
      <c r="C65" s="46"/>
      <c r="D65" s="43"/>
      <c r="E65" s="43"/>
      <c r="F65" s="43"/>
      <c r="G65" s="43"/>
      <c r="H65"/>
      <c r="I65"/>
      <c r="J65"/>
      <c r="K65"/>
      <c r="L65"/>
      <c r="M65"/>
      <c r="N65"/>
      <c r="O65"/>
      <c r="P65"/>
      <c r="Q65"/>
      <c r="R65"/>
      <c r="S65" s="27"/>
    </row>
    <row r="66" spans="1:19" s="19" customFormat="1" ht="14.4" x14ac:dyDescent="0.3">
      <c r="A66" s="43" t="s">
        <v>77</v>
      </c>
      <c r="B66" s="43"/>
      <c r="C66" s="43"/>
      <c r="D66" s="43"/>
      <c r="E66" s="43"/>
      <c r="F66" s="43"/>
      <c r="G66" s="43"/>
      <c r="H66"/>
      <c r="I66"/>
      <c r="J66"/>
      <c r="K66"/>
      <c r="L66"/>
      <c r="M66"/>
      <c r="N66"/>
      <c r="O66"/>
      <c r="P66"/>
      <c r="Q66"/>
      <c r="R66"/>
      <c r="S66" s="27"/>
    </row>
    <row r="67" spans="1:19" s="19" customFormat="1" ht="14.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27"/>
    </row>
    <row r="68" spans="1:19" s="19" customFormat="1" ht="14.4" x14ac:dyDescent="0.3">
      <c r="A68" s="82" t="s">
        <v>55</v>
      </c>
      <c r="B68" s="83"/>
      <c r="C68" s="45"/>
      <c r="D68" s="45"/>
      <c r="E68" s="84"/>
      <c r="F68" s="84" t="s">
        <v>18</v>
      </c>
      <c r="G68"/>
      <c r="H68"/>
      <c r="I68"/>
      <c r="J68"/>
      <c r="K68"/>
      <c r="L68"/>
      <c r="M68"/>
      <c r="N68"/>
      <c r="O68"/>
      <c r="P68"/>
      <c r="Q68"/>
      <c r="R68"/>
      <c r="S68" s="27"/>
    </row>
    <row r="69" spans="1:19" s="19" customFormat="1" ht="14.4" x14ac:dyDescent="0.3">
      <c r="A69" s="45"/>
      <c r="B69" s="45"/>
      <c r="C69" s="45"/>
      <c r="D69" s="45"/>
      <c r="E69" s="85" t="s">
        <v>28</v>
      </c>
      <c r="F69" s="86" t="s">
        <v>29</v>
      </c>
      <c r="G69" s="67"/>
      <c r="H69"/>
      <c r="I69"/>
      <c r="J69"/>
      <c r="K69"/>
      <c r="L69"/>
      <c r="M69"/>
      <c r="N69"/>
      <c r="O69"/>
      <c r="P69"/>
      <c r="Q69"/>
      <c r="R69"/>
      <c r="S69" s="27"/>
    </row>
    <row r="70" spans="1:19" s="19" customFormat="1" ht="14.4" x14ac:dyDescent="0.3">
      <c r="A70"/>
      <c r="B70"/>
      <c r="C70"/>
      <c r="D70"/>
      <c r="E70"/>
      <c r="F70"/>
      <c r="G70"/>
      <c r="H70"/>
      <c r="I70" t="s">
        <v>52</v>
      </c>
      <c r="J70"/>
      <c r="K70"/>
      <c r="L70"/>
      <c r="M70"/>
      <c r="N70"/>
      <c r="O70"/>
      <c r="P70"/>
      <c r="Q70"/>
      <c r="R70"/>
      <c r="S70" s="27"/>
    </row>
    <row r="71" spans="1:19" s="19" customFormat="1" ht="14.4" x14ac:dyDescent="0.3">
      <c r="A71"/>
      <c r="B71"/>
      <c r="C71"/>
      <c r="D71"/>
      <c r="E71"/>
      <c r="F71"/>
      <c r="G71"/>
      <c r="H71"/>
      <c r="I71" t="s">
        <v>32</v>
      </c>
      <c r="J71"/>
      <c r="K71"/>
      <c r="L71"/>
      <c r="M71"/>
      <c r="N71"/>
      <c r="O71"/>
      <c r="P71"/>
      <c r="Q71"/>
      <c r="R71"/>
      <c r="S71" s="27"/>
    </row>
    <row r="72" spans="1:19" customFormat="1" ht="14.4" x14ac:dyDescent="0.3">
      <c r="I72" t="s">
        <v>33</v>
      </c>
    </row>
    <row r="73" spans="1:19" customFormat="1" ht="14.4" x14ac:dyDescent="0.3">
      <c r="F73" s="30"/>
      <c r="I73" t="s">
        <v>31</v>
      </c>
    </row>
    <row r="74" spans="1:19" customFormat="1" ht="14.4" x14ac:dyDescent="0.3">
      <c r="F74" s="30"/>
      <c r="G74" s="67"/>
      <c r="H74" s="67"/>
      <c r="I74" t="s">
        <v>18</v>
      </c>
      <c r="J74" s="2"/>
    </row>
    <row r="75" spans="1:19" customFormat="1" ht="14.4" x14ac:dyDescent="0.3">
      <c r="I75" t="s">
        <v>56</v>
      </c>
    </row>
    <row r="76" spans="1:19" customFormat="1" ht="15.6" x14ac:dyDescent="0.3">
      <c r="A76" s="29"/>
      <c r="B76" s="29"/>
      <c r="C76" s="29"/>
      <c r="D76" s="29"/>
      <c r="E76" s="32"/>
      <c r="F76" s="29"/>
      <c r="G76" s="29"/>
    </row>
    <row r="77" spans="1:19" customFormat="1" ht="14.4" x14ac:dyDescent="0.3">
      <c r="A77" s="2"/>
      <c r="B77" s="2"/>
      <c r="C77" s="2"/>
      <c r="D77" s="2"/>
      <c r="E77" s="2"/>
      <c r="F77" s="2"/>
      <c r="G77" s="2"/>
    </row>
    <row r="78" spans="1:19" s="30" customFormat="1" ht="14.4" x14ac:dyDescent="0.3">
      <c r="A78" s="2"/>
      <c r="B78" s="2"/>
      <c r="C78" s="2"/>
      <c r="D78" s="2"/>
      <c r="E78" s="2"/>
      <c r="F78" s="2"/>
      <c r="G78" s="2"/>
      <c r="H78"/>
      <c r="I78"/>
      <c r="J78"/>
      <c r="K78"/>
      <c r="L78"/>
      <c r="M78"/>
      <c r="N78"/>
      <c r="O78"/>
      <c r="P78"/>
      <c r="Q78"/>
      <c r="R78"/>
      <c r="S78" s="31"/>
    </row>
    <row r="79" spans="1:19" s="30" customFormat="1" ht="14.4" x14ac:dyDescent="0.3">
      <c r="A79" s="2"/>
      <c r="B79" s="2"/>
      <c r="C79" s="2"/>
      <c r="D79" s="2"/>
      <c r="E79" s="2"/>
      <c r="F79" s="2"/>
      <c r="G79" s="2"/>
      <c r="H79"/>
      <c r="I79"/>
      <c r="K79"/>
      <c r="L79"/>
      <c r="M79"/>
      <c r="N79"/>
      <c r="O79"/>
      <c r="P79"/>
      <c r="Q79"/>
      <c r="R79"/>
      <c r="S79" s="31"/>
    </row>
    <row r="80" spans="1:19" customFormat="1" ht="14.4" x14ac:dyDescent="0.3">
      <c r="A80" s="2"/>
      <c r="B80" s="2"/>
      <c r="C80" s="2"/>
      <c r="D80" s="2"/>
      <c r="E80" s="2"/>
      <c r="F80" s="2"/>
      <c r="G80" s="2"/>
    </row>
    <row r="81" spans="1:19" s="30" customFormat="1" ht="14.4" x14ac:dyDescent="0.3">
      <c r="A81" s="2"/>
      <c r="B81" s="2"/>
      <c r="C81" s="2"/>
      <c r="D81" s="2"/>
      <c r="E81" s="2"/>
      <c r="F81" s="2"/>
      <c r="G81" s="2"/>
      <c r="H81"/>
      <c r="I81"/>
      <c r="J81"/>
      <c r="K81"/>
      <c r="L81"/>
      <c r="M81"/>
      <c r="N81"/>
      <c r="O81"/>
      <c r="P81"/>
      <c r="Q81"/>
      <c r="R81"/>
      <c r="S81" s="31"/>
    </row>
    <row r="82" spans="1:19" ht="14.4" x14ac:dyDescent="0.3">
      <c r="H82"/>
      <c r="I82"/>
      <c r="J82"/>
      <c r="K82"/>
      <c r="L82"/>
      <c r="M82"/>
      <c r="N82"/>
      <c r="O82"/>
      <c r="P82"/>
      <c r="Q82"/>
      <c r="R82"/>
      <c r="S82" s="11"/>
    </row>
    <row r="83" spans="1:19" ht="14.4" x14ac:dyDescent="0.3">
      <c r="H83"/>
      <c r="I83"/>
      <c r="J83"/>
      <c r="K83"/>
      <c r="L83"/>
      <c r="M83"/>
      <c r="N83"/>
      <c r="O83"/>
      <c r="P83"/>
      <c r="Q83"/>
      <c r="R83"/>
      <c r="S83" s="11"/>
    </row>
    <row r="84" spans="1:19" ht="14.4" x14ac:dyDescent="0.3">
      <c r="H84"/>
      <c r="I84"/>
      <c r="J84"/>
      <c r="K84"/>
      <c r="L84"/>
      <c r="M84"/>
      <c r="N84"/>
      <c r="O84"/>
      <c r="P84"/>
      <c r="Q84"/>
      <c r="R84"/>
      <c r="S84" s="11"/>
    </row>
    <row r="85" spans="1:19" ht="14.4" x14ac:dyDescent="0.3">
      <c r="H85"/>
      <c r="I85"/>
      <c r="J85"/>
      <c r="K85"/>
      <c r="L85"/>
      <c r="M85"/>
      <c r="N85"/>
      <c r="O85"/>
      <c r="P85"/>
      <c r="Q85"/>
      <c r="R85"/>
      <c r="S85" s="11"/>
    </row>
    <row r="86" spans="1:19" ht="14.4" x14ac:dyDescent="0.3">
      <c r="H86"/>
      <c r="I86"/>
      <c r="J86"/>
      <c r="K86"/>
      <c r="L86"/>
      <c r="M86"/>
      <c r="N86"/>
      <c r="O86"/>
      <c r="P86"/>
      <c r="Q86"/>
      <c r="R86"/>
      <c r="S86" s="11"/>
    </row>
    <row r="87" spans="1:19" ht="14.4" x14ac:dyDescent="0.3">
      <c r="H87"/>
      <c r="I87"/>
      <c r="J87"/>
      <c r="K87"/>
      <c r="L87"/>
      <c r="M87"/>
      <c r="N87"/>
      <c r="O87"/>
      <c r="P87"/>
      <c r="Q87"/>
      <c r="R87"/>
      <c r="S87" s="11"/>
    </row>
    <row r="88" spans="1:19" x14ac:dyDescent="0.25"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25"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25"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25"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25"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25"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25"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25"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25"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0:19" x14ac:dyDescent="0.25"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0:19" x14ac:dyDescent="0.25"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0:19" x14ac:dyDescent="0.25"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0:19" x14ac:dyDescent="0.25"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0:19" x14ac:dyDescent="0.25"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0:19" x14ac:dyDescent="0.25"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0:19" x14ac:dyDescent="0.25"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0:19" x14ac:dyDescent="0.25"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0:19" x14ac:dyDescent="0.25"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0:19" x14ac:dyDescent="0.25"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0:19" x14ac:dyDescent="0.25"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0:19" x14ac:dyDescent="0.25"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0:19" x14ac:dyDescent="0.25"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0:19" x14ac:dyDescent="0.25"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0:19" x14ac:dyDescent="0.25"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0:19" x14ac:dyDescent="0.25"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0:19" x14ac:dyDescent="0.25"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</sheetData>
  <mergeCells count="54">
    <mergeCell ref="A7:B7"/>
    <mergeCell ref="A1:G1"/>
    <mergeCell ref="A3:B3"/>
    <mergeCell ref="D3:E4"/>
    <mergeCell ref="A5:B5"/>
    <mergeCell ref="A6:B6"/>
    <mergeCell ref="A59:C59"/>
    <mergeCell ref="E59:F59"/>
    <mergeCell ref="A60:C60"/>
    <mergeCell ref="E60:F60"/>
    <mergeCell ref="G49:G53"/>
    <mergeCell ref="B54:B57"/>
    <mergeCell ref="C54:C57"/>
    <mergeCell ref="G54:G58"/>
    <mergeCell ref="A18:B18"/>
    <mergeCell ref="C18:G18"/>
    <mergeCell ref="A35:G35"/>
    <mergeCell ref="E44:G44"/>
    <mergeCell ref="A25:D25"/>
    <mergeCell ref="E20:G20"/>
    <mergeCell ref="A21:G21"/>
    <mergeCell ref="A41:G41"/>
    <mergeCell ref="A42:F42"/>
    <mergeCell ref="A28:E28"/>
    <mergeCell ref="A29:B29"/>
    <mergeCell ref="A33:B33"/>
    <mergeCell ref="C33:G33"/>
    <mergeCell ref="A34:G34"/>
    <mergeCell ref="A37:G37"/>
    <mergeCell ref="A38:G38"/>
    <mergeCell ref="A19:B19"/>
    <mergeCell ref="C19:G19"/>
    <mergeCell ref="A20:D20"/>
    <mergeCell ref="A22:G22"/>
    <mergeCell ref="A23:G23"/>
    <mergeCell ref="F24:G24"/>
    <mergeCell ref="A47:A48"/>
    <mergeCell ref="B49:B52"/>
    <mergeCell ref="C49:C52"/>
    <mergeCell ref="A40:G40"/>
    <mergeCell ref="A46:G46"/>
    <mergeCell ref="A45:C45"/>
    <mergeCell ref="E45:G45"/>
    <mergeCell ref="C17:G17"/>
    <mergeCell ref="A12:D12"/>
    <mergeCell ref="E12:F12"/>
    <mergeCell ref="A13:G13"/>
    <mergeCell ref="A14:G14"/>
    <mergeCell ref="A15:G15"/>
    <mergeCell ref="J15:K15"/>
    <mergeCell ref="A16:G16"/>
    <mergeCell ref="A9:G9"/>
    <mergeCell ref="A10:G10"/>
    <mergeCell ref="A11:G11"/>
  </mergeCells>
  <conditionalFormatting sqref="F49:F52">
    <cfRule type="expression" dxfId="1" priority="7" stopIfTrue="1">
      <formula>ABS($F$47)&gt;$G$47</formula>
    </cfRule>
  </conditionalFormatting>
  <conditionalFormatting sqref="D60">
    <cfRule type="expression" dxfId="0" priority="16" stopIfTrue="1">
      <formula>$D$58&lt;$G$58</formula>
    </cfRule>
  </conditionalFormatting>
  <dataValidations count="1">
    <dataValidation type="list" allowBlank="1" showInputMessage="1" showErrorMessage="1" sqref="F68" xr:uid="{00000000-0002-0000-0000-000000000000}">
      <formula1>$I$70:$I$75</formula1>
    </dataValidation>
  </dataValidations>
  <pageMargins left="0.7" right="0.7" top="0.75" bottom="0.75" header="0.3" footer="0.3"/>
  <pageSetup paperSize="9" scale="53" orientation="portrait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W28"/>
  <sheetViews>
    <sheetView workbookViewId="0">
      <selection activeCell="C52" sqref="C52:C53"/>
    </sheetView>
  </sheetViews>
  <sheetFormatPr defaultRowHeight="13.2" x14ac:dyDescent="0.25"/>
  <cols>
    <col min="1" max="16384" width="8.88671875" style="87"/>
  </cols>
  <sheetData>
    <row r="1" spans="1:21" ht="13.8" x14ac:dyDescent="0.2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1" ht="13.8" x14ac:dyDescent="0.25">
      <c r="A2" s="69"/>
      <c r="B2" s="69"/>
      <c r="C2" s="69"/>
      <c r="D2" s="69"/>
      <c r="E2" s="69"/>
      <c r="F2" s="69"/>
      <c r="G2" s="69"/>
      <c r="H2" s="69"/>
      <c r="I2" s="69"/>
      <c r="J2" s="69" t="s">
        <v>32</v>
      </c>
      <c r="K2" s="69"/>
      <c r="L2" s="69"/>
      <c r="M2" s="69"/>
      <c r="N2" s="69"/>
      <c r="O2" s="69"/>
      <c r="P2" s="69"/>
      <c r="Q2" s="69" t="s">
        <v>33</v>
      </c>
      <c r="R2" s="69"/>
      <c r="S2" s="69"/>
      <c r="T2" s="69"/>
    </row>
    <row r="3" spans="1:21" ht="13.8" x14ac:dyDescent="0.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</row>
    <row r="4" spans="1:21" ht="13.8" x14ac:dyDescent="0.25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</row>
    <row r="5" spans="1:21" ht="13.8" x14ac:dyDescent="0.25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1" ht="13.8" x14ac:dyDescent="0.25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</row>
    <row r="7" spans="1:21" ht="13.8" x14ac:dyDescent="0.25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</row>
    <row r="8" spans="1:21" ht="13.8" x14ac:dyDescent="0.25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</row>
    <row r="9" spans="1:21" ht="13.8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</row>
    <row r="10" spans="1:21" ht="13.8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</row>
    <row r="11" spans="1:21" ht="13.8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2" spans="1:21" ht="13.8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</row>
    <row r="13" spans="1:21" ht="13.8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 spans="1:21" ht="13.8" x14ac:dyDescent="0.25">
      <c r="A14" s="69"/>
      <c r="B14" s="69"/>
      <c r="C14" s="69"/>
      <c r="D14" s="69" t="s">
        <v>31</v>
      </c>
      <c r="E14" s="69"/>
      <c r="F14" s="69"/>
      <c r="G14" s="69"/>
      <c r="H14" s="69"/>
      <c r="I14" s="69"/>
      <c r="J14" s="142" t="s">
        <v>18</v>
      </c>
      <c r="K14" s="142"/>
      <c r="L14" s="69"/>
      <c r="M14" s="69"/>
      <c r="N14" s="69"/>
      <c r="O14" s="69"/>
      <c r="P14" s="69"/>
      <c r="Q14" s="69"/>
      <c r="T14" s="142" t="s">
        <v>56</v>
      </c>
      <c r="U14" s="142"/>
    </row>
    <row r="15" spans="1:21" ht="13.8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 spans="1:21" ht="13.8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spans="1:23" ht="13.8" x14ac:dyDescent="0.25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88"/>
      <c r="S17" s="88"/>
      <c r="T17" s="88"/>
      <c r="U17" s="88"/>
      <c r="V17" s="88"/>
      <c r="W17" s="88"/>
    </row>
    <row r="18" spans="1:23" ht="13.8" x14ac:dyDescent="0.25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88"/>
      <c r="S18" s="88"/>
      <c r="T18" s="88"/>
      <c r="U18" s="88"/>
      <c r="V18" s="88"/>
      <c r="W18" s="88"/>
    </row>
    <row r="19" spans="1:23" ht="13.8" x14ac:dyDescent="0.2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88"/>
      <c r="S19" s="88"/>
      <c r="T19" s="88"/>
      <c r="U19" s="88"/>
      <c r="V19" s="88"/>
      <c r="W19" s="88"/>
    </row>
    <row r="20" spans="1:23" ht="13.8" x14ac:dyDescent="0.25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88"/>
      <c r="S20" s="88"/>
      <c r="T20" s="88"/>
      <c r="U20" s="88"/>
      <c r="V20" s="88"/>
      <c r="W20" s="88"/>
    </row>
    <row r="21" spans="1:23" ht="13.8" x14ac:dyDescent="0.25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88"/>
      <c r="S21" s="88"/>
      <c r="T21" s="88"/>
      <c r="U21" s="88"/>
      <c r="V21" s="88"/>
      <c r="W21" s="88"/>
    </row>
    <row r="22" spans="1:23" ht="13.8" x14ac:dyDescent="0.25">
      <c r="J22" s="69"/>
      <c r="K22" s="69"/>
      <c r="L22" s="69"/>
      <c r="M22" s="69"/>
      <c r="N22" s="69"/>
      <c r="O22" s="69"/>
      <c r="P22" s="69"/>
      <c r="R22" s="88"/>
      <c r="S22" s="88"/>
      <c r="T22" s="88"/>
      <c r="U22" s="88"/>
      <c r="V22" s="88"/>
      <c r="W22" s="88"/>
    </row>
    <row r="23" spans="1:23" ht="13.8" x14ac:dyDescent="0.25">
      <c r="J23" s="69"/>
      <c r="K23" s="69"/>
      <c r="L23" s="69"/>
      <c r="M23" s="69"/>
      <c r="N23" s="69"/>
      <c r="O23" s="69"/>
      <c r="P23" s="69"/>
      <c r="R23" s="88"/>
      <c r="S23" s="88"/>
      <c r="T23" s="88"/>
      <c r="U23" s="88"/>
      <c r="V23" s="88"/>
      <c r="W23" s="88"/>
    </row>
    <row r="24" spans="1:23" ht="13.8" x14ac:dyDescent="0.25">
      <c r="J24" s="69"/>
      <c r="K24" s="69"/>
      <c r="L24" s="69"/>
      <c r="M24" s="69"/>
      <c r="N24" s="69"/>
      <c r="O24" s="69"/>
      <c r="P24" s="69"/>
      <c r="R24" s="88"/>
      <c r="S24" s="88"/>
      <c r="T24" s="88"/>
      <c r="U24" s="88"/>
      <c r="V24" s="88"/>
      <c r="W24" s="88"/>
    </row>
    <row r="25" spans="1:23" ht="13.8" x14ac:dyDescent="0.25">
      <c r="J25" s="69"/>
      <c r="K25" s="69"/>
      <c r="L25" s="69"/>
      <c r="M25" s="69"/>
      <c r="N25" s="69"/>
      <c r="O25" s="69"/>
      <c r="P25" s="69"/>
      <c r="R25" s="88"/>
      <c r="S25" s="88"/>
      <c r="T25" s="88"/>
      <c r="U25" s="88"/>
      <c r="V25" s="88"/>
      <c r="W25" s="88"/>
    </row>
    <row r="26" spans="1:23" ht="13.8" x14ac:dyDescent="0.25">
      <c r="J26" s="69"/>
      <c r="K26" s="69"/>
      <c r="L26" s="69"/>
      <c r="M26" s="69"/>
      <c r="N26" s="69"/>
      <c r="O26" s="69"/>
      <c r="P26" s="69"/>
      <c r="R26" s="88"/>
      <c r="S26" s="88"/>
      <c r="T26" s="88"/>
      <c r="U26" s="88"/>
      <c r="V26" s="88"/>
      <c r="W26" s="88"/>
    </row>
    <row r="27" spans="1:23" ht="13.8" x14ac:dyDescent="0.25">
      <c r="J27" s="69"/>
      <c r="K27" s="69"/>
      <c r="L27" s="69"/>
      <c r="M27" s="69"/>
      <c r="N27" s="69"/>
      <c r="O27" s="69"/>
      <c r="P27" s="69"/>
      <c r="R27" s="88"/>
      <c r="S27" s="88"/>
      <c r="T27" s="88"/>
      <c r="U27" s="88"/>
      <c r="V27" s="88"/>
      <c r="W27" s="88"/>
    </row>
    <row r="28" spans="1:23" ht="13.8" x14ac:dyDescent="0.25">
      <c r="J28" s="69"/>
      <c r="K28" s="69"/>
      <c r="L28" s="69"/>
      <c r="M28" s="69"/>
      <c r="N28" s="69"/>
      <c r="O28" s="69"/>
      <c r="P28" s="69"/>
      <c r="R28" s="88"/>
      <c r="S28" s="88"/>
      <c r="T28" s="88"/>
      <c r="U28" s="88"/>
      <c r="V28" s="88"/>
      <c r="W28" s="88"/>
    </row>
  </sheetData>
  <mergeCells count="2">
    <mergeCell ref="J14:K14"/>
    <mergeCell ref="T14:U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ACA6-7786-4B69-BCB7-5594DE0AEC62}">
  <dimension ref="C4:D8"/>
  <sheetViews>
    <sheetView workbookViewId="0">
      <selection activeCell="I17" sqref="I17"/>
    </sheetView>
  </sheetViews>
  <sheetFormatPr defaultRowHeight="14.4" x14ac:dyDescent="0.3"/>
  <sheetData>
    <row r="4" spans="3:4" x14ac:dyDescent="0.3">
      <c r="C4" t="s">
        <v>62</v>
      </c>
      <c r="D4" s="89" t="s">
        <v>63</v>
      </c>
    </row>
    <row r="5" spans="3:4" x14ac:dyDescent="0.3">
      <c r="C5" s="90" t="s">
        <v>64</v>
      </c>
      <c r="D5" s="89" t="s">
        <v>65</v>
      </c>
    </row>
    <row r="6" spans="3:4" x14ac:dyDescent="0.3">
      <c r="D6" s="89" t="s">
        <v>66</v>
      </c>
    </row>
    <row r="7" spans="3:4" x14ac:dyDescent="0.3">
      <c r="D7" t="s">
        <v>63</v>
      </c>
    </row>
    <row r="8" spans="3:4" x14ac:dyDescent="0.3">
      <c r="D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47464150307071315</vt:lpstr>
      <vt:lpstr>Подпись поверителей</vt:lpstr>
      <vt:lpstr>ЭТАЛОН</vt:lpstr>
      <vt:lpstr>'47464150307071315'!Область_печати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Большаков Станислав Николаевич</dc:creator>
  <cp:lastModifiedBy>Краснослободцева А.О</cp:lastModifiedBy>
  <cp:lastPrinted>2025-09-30T11:43:01Z</cp:lastPrinted>
  <dcterms:created xsi:type="dcterms:W3CDTF">2023-10-31T10:45:01Z</dcterms:created>
  <dcterms:modified xsi:type="dcterms:W3CDTF">2025-11-26T11:40:10Z</dcterms:modified>
</cp:coreProperties>
</file>