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E:\竞赛\ERP\表格\"/>
    </mc:Choice>
  </mc:AlternateContent>
  <xr:revisionPtr revIDLastSave="0" documentId="13_ncr:1_{101BEA5D-3861-4B40-849F-D9FD21465C1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产品设计" sheetId="3" r:id="rId1"/>
    <sheet name="买料生产" sheetId="2" r:id="rId2"/>
    <sheet name="销售" sheetId="4" r:id="rId3"/>
    <sheet name="财务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D1" i="2"/>
  <c r="E37" i="2"/>
  <c r="E36" i="2"/>
  <c r="C40" i="2"/>
  <c r="D28" i="2" s="1"/>
  <c r="C39" i="2"/>
  <c r="E48" i="2" s="1"/>
  <c r="C38" i="2"/>
  <c r="D35" i="2" s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" i="5" s="1"/>
  <c r="D22" i="5" s="1"/>
  <c r="E44" i="2"/>
  <c r="E43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J18" i="2"/>
  <c r="I17" i="2"/>
  <c r="I19" i="2" s="1"/>
  <c r="H17" i="2"/>
  <c r="H19" i="2" s="1"/>
  <c r="G17" i="2"/>
  <c r="G19" i="2" s="1"/>
  <c r="F17" i="2"/>
  <c r="F19" i="2" s="1"/>
  <c r="E17" i="2"/>
  <c r="E19" i="2" s="1"/>
  <c r="D17" i="2"/>
  <c r="I16" i="2"/>
  <c r="H16" i="2"/>
  <c r="G16" i="2"/>
  <c r="F16" i="2"/>
  <c r="E16" i="2"/>
  <c r="D16" i="2"/>
  <c r="J15" i="2"/>
  <c r="J14" i="2"/>
  <c r="H13" i="3"/>
  <c r="I13" i="2" s="1"/>
  <c r="G13" i="3"/>
  <c r="H13" i="2" s="1"/>
  <c r="F13" i="3"/>
  <c r="G13" i="2" s="1"/>
  <c r="E13" i="3"/>
  <c r="F13" i="2" s="1"/>
  <c r="D13" i="3"/>
  <c r="E13" i="2" s="1"/>
  <c r="C13" i="3"/>
  <c r="D13" i="2" s="1"/>
  <c r="H12" i="3"/>
  <c r="I12" i="2" s="1"/>
  <c r="G12" i="3"/>
  <c r="H12" i="2" s="1"/>
  <c r="F12" i="3"/>
  <c r="G12" i="2" s="1"/>
  <c r="E12" i="3"/>
  <c r="F12" i="2" s="1"/>
  <c r="D12" i="3"/>
  <c r="E12" i="2" s="1"/>
  <c r="C12" i="3"/>
  <c r="D12" i="2" s="1"/>
  <c r="H11" i="3"/>
  <c r="I11" i="2" s="1"/>
  <c r="G11" i="3"/>
  <c r="H11" i="2" s="1"/>
  <c r="F11" i="3"/>
  <c r="G11" i="2" s="1"/>
  <c r="E11" i="3"/>
  <c r="F11" i="2" s="1"/>
  <c r="D11" i="3"/>
  <c r="E11" i="2" s="1"/>
  <c r="C11" i="3"/>
  <c r="D11" i="2" s="1"/>
  <c r="H10" i="3"/>
  <c r="I10" i="2" s="1"/>
  <c r="G10" i="3"/>
  <c r="H10" i="2" s="1"/>
  <c r="F10" i="3"/>
  <c r="G10" i="2" s="1"/>
  <c r="E10" i="3"/>
  <c r="F10" i="2" s="1"/>
  <c r="D10" i="3"/>
  <c r="E10" i="2" s="1"/>
  <c r="C10" i="3"/>
  <c r="D10" i="2" s="1"/>
  <c r="H9" i="3"/>
  <c r="I9" i="2" s="1"/>
  <c r="G9" i="3"/>
  <c r="H9" i="2" s="1"/>
  <c r="F9" i="3"/>
  <c r="G9" i="2" s="1"/>
  <c r="E9" i="3"/>
  <c r="F9" i="2" s="1"/>
  <c r="D9" i="3"/>
  <c r="E9" i="2" s="1"/>
  <c r="C9" i="3"/>
  <c r="D9" i="2" s="1"/>
  <c r="H8" i="3"/>
  <c r="I8" i="2" s="1"/>
  <c r="G8" i="3"/>
  <c r="H8" i="2" s="1"/>
  <c r="F8" i="3"/>
  <c r="G8" i="2" s="1"/>
  <c r="E8" i="3"/>
  <c r="F8" i="2" s="1"/>
  <c r="D8" i="3"/>
  <c r="E8" i="2" s="1"/>
  <c r="C8" i="3"/>
  <c r="D8" i="2" s="1"/>
  <c r="H7" i="3"/>
  <c r="I7" i="2" s="1"/>
  <c r="G7" i="3"/>
  <c r="H7" i="2" s="1"/>
  <c r="F7" i="3"/>
  <c r="G7" i="2" s="1"/>
  <c r="E7" i="3"/>
  <c r="F7" i="2" s="1"/>
  <c r="D7" i="3"/>
  <c r="E7" i="2" s="1"/>
  <c r="C7" i="3"/>
  <c r="D7" i="2" s="1"/>
  <c r="H6" i="3"/>
  <c r="I6" i="2" s="1"/>
  <c r="G6" i="3"/>
  <c r="H6" i="2" s="1"/>
  <c r="F6" i="3"/>
  <c r="G6" i="2" s="1"/>
  <c r="E6" i="3"/>
  <c r="F6" i="2" s="1"/>
  <c r="D6" i="3"/>
  <c r="E6" i="2" s="1"/>
  <c r="C6" i="3"/>
  <c r="D6" i="2" s="1"/>
  <c r="H5" i="3"/>
  <c r="I5" i="2" s="1"/>
  <c r="G5" i="3"/>
  <c r="H5" i="2" s="1"/>
  <c r="F5" i="3"/>
  <c r="G5" i="2" s="1"/>
  <c r="E5" i="3"/>
  <c r="F5" i="2" s="1"/>
  <c r="D5" i="3"/>
  <c r="E5" i="2" s="1"/>
  <c r="C5" i="3"/>
  <c r="D5" i="2" s="1"/>
  <c r="H4" i="3"/>
  <c r="I4" i="2" s="1"/>
  <c r="G4" i="3"/>
  <c r="H4" i="2" s="1"/>
  <c r="F4" i="3"/>
  <c r="G4" i="2" s="1"/>
  <c r="E4" i="3"/>
  <c r="F4" i="2" s="1"/>
  <c r="D4" i="3"/>
  <c r="E4" i="2" s="1"/>
  <c r="C4" i="3"/>
  <c r="D4" i="2" s="1"/>
  <c r="H3" i="3"/>
  <c r="I3" i="2" s="1"/>
  <c r="G3" i="3"/>
  <c r="H3" i="2" s="1"/>
  <c r="F3" i="3"/>
  <c r="G3" i="2" s="1"/>
  <c r="E3" i="3"/>
  <c r="F3" i="2" s="1"/>
  <c r="D3" i="3"/>
  <c r="E3" i="2" s="1"/>
  <c r="C3" i="3"/>
  <c r="D3" i="2" s="1"/>
  <c r="J17" i="2" l="1"/>
  <c r="J19" i="2" s="1"/>
  <c r="E49" i="2"/>
  <c r="J5" i="2"/>
  <c r="J9" i="2"/>
  <c r="J13" i="2"/>
  <c r="D29" i="4"/>
  <c r="J16" i="2"/>
  <c r="F48" i="2"/>
  <c r="G48" i="2"/>
  <c r="G49" i="2" s="1"/>
  <c r="D26" i="2"/>
  <c r="D11" i="4" s="1"/>
  <c r="D32" i="2"/>
  <c r="D23" i="4" s="1"/>
  <c r="D34" i="2"/>
  <c r="D26" i="4" s="1"/>
  <c r="D25" i="2"/>
  <c r="D8" i="4" s="1"/>
  <c r="D23" i="2"/>
  <c r="D5" i="4" s="1"/>
  <c r="D29" i="2"/>
  <c r="D17" i="4" s="1"/>
  <c r="D31" i="2"/>
  <c r="D21" i="4" s="1"/>
  <c r="F40" i="2"/>
  <c r="D37" i="2"/>
  <c r="D32" i="4" s="1"/>
  <c r="D38" i="2"/>
  <c r="E23" i="2" s="1"/>
  <c r="D39" i="2"/>
  <c r="D40" i="2"/>
  <c r="E40" i="2" s="1"/>
  <c r="D27" i="2"/>
  <c r="D13" i="4" s="1"/>
  <c r="F46" i="2"/>
  <c r="D24" i="2"/>
  <c r="D7" i="4" s="1"/>
  <c r="F38" i="2"/>
  <c r="J4" i="2"/>
  <c r="D33" i="4"/>
  <c r="D15" i="4"/>
  <c r="J8" i="2"/>
  <c r="J3" i="2"/>
  <c r="J7" i="2"/>
  <c r="J11" i="2"/>
  <c r="F49" i="2"/>
  <c r="J12" i="2"/>
  <c r="J6" i="2"/>
  <c r="J10" i="2"/>
  <c r="D19" i="2"/>
  <c r="D10" i="4" s="1"/>
  <c r="D20" i="4"/>
  <c r="F39" i="2"/>
  <c r="B48" i="2"/>
  <c r="D14" i="4"/>
  <c r="D30" i="2"/>
  <c r="C48" i="2"/>
  <c r="C49" i="2" s="1"/>
  <c r="D33" i="2"/>
  <c r="D48" i="2"/>
  <c r="D49" i="2" s="1"/>
  <c r="D36" i="2"/>
  <c r="D28" i="4" l="1"/>
  <c r="D27" i="4"/>
  <c r="D22" i="4"/>
  <c r="D16" i="4"/>
  <c r="E33" i="2"/>
  <c r="D9" i="4"/>
  <c r="D12" i="4"/>
  <c r="E29" i="2"/>
  <c r="E24" i="2"/>
  <c r="E38" i="2"/>
  <c r="E32" i="2"/>
  <c r="D4" i="4"/>
  <c r="E26" i="2"/>
  <c r="E30" i="2"/>
  <c r="E35" i="2"/>
  <c r="D6" i="4"/>
  <c r="E28" i="2"/>
  <c r="E31" i="2"/>
  <c r="E39" i="2"/>
  <c r="E25" i="2"/>
  <c r="E34" i="2"/>
  <c r="E27" i="2"/>
  <c r="D31" i="4"/>
  <c r="D30" i="4"/>
  <c r="D19" i="4"/>
  <c r="D18" i="4"/>
  <c r="D25" i="4"/>
  <c r="D24" i="4"/>
  <c r="B49" i="2"/>
  <c r="H49" i="2" s="1"/>
  <c r="H48" i="2"/>
  <c r="D34" i="4" l="1"/>
</calcChain>
</file>

<file path=xl/sharedStrings.xml><?xml version="1.0" encoding="utf-8"?>
<sst xmlns="http://schemas.openxmlformats.org/spreadsheetml/2006/main" count="151" uniqueCount="99">
  <si>
    <t>实惠1</t>
  </si>
  <si>
    <t>实惠2</t>
  </si>
  <si>
    <t>经济1</t>
  </si>
  <si>
    <t>经济2</t>
  </si>
  <si>
    <t>品质1</t>
  </si>
  <si>
    <t>品质2</t>
  </si>
  <si>
    <t>大类</t>
  </si>
  <si>
    <t>名称</t>
  </si>
  <si>
    <t>1期单价</t>
  </si>
  <si>
    <t>2期单价</t>
  </si>
  <si>
    <t>3期单价</t>
  </si>
  <si>
    <t>4期单价</t>
  </si>
  <si>
    <t>到货周期</t>
  </si>
  <si>
    <t>应付账期</t>
  </si>
  <si>
    <t>研发系数</t>
  </si>
  <si>
    <t>价格预测</t>
  </si>
  <si>
    <t>原料说明</t>
  </si>
  <si>
    <t>包装材料</t>
  </si>
  <si>
    <t>玻璃包装纸</t>
  </si>
  <si>
    <t>简单，实用，容易起皱，易破损。</t>
  </si>
  <si>
    <t>纸质包装盒</t>
  </si>
  <si>
    <t>经济，美观，略显档次。</t>
  </si>
  <si>
    <t>金属包装盒</t>
  </si>
  <si>
    <t>高档，时尚，富有质感，做工细腻。</t>
  </si>
  <si>
    <t>面料</t>
  </si>
  <si>
    <t>短平绒</t>
  </si>
  <si>
    <t>手感柔软且弹性好、光泽柔和，表面不易起皱，保暖性好。</t>
  </si>
  <si>
    <t>松针绒</t>
  </si>
  <si>
    <t>经济适用，高雅富贵，立体感强。</t>
  </si>
  <si>
    <t>玫瑰绒</t>
  </si>
  <si>
    <t>手感舒适、美观高贵、便于洗涤，还具有很好的保暖性。</t>
  </si>
  <si>
    <t>填充物</t>
  </si>
  <si>
    <t>PP棉</t>
  </si>
  <si>
    <t>人造材料，使用最广泛，经济实用。</t>
  </si>
  <si>
    <t>珍珠棉</t>
  </si>
  <si>
    <t>相比PP棉更有弹性、柔软性和均匀性，并且方便洗涤。</t>
  </si>
  <si>
    <t>棉花</t>
  </si>
  <si>
    <t>纯天然材质，柔软富有弹性，均匀性，无静电，但不可水洗。</t>
  </si>
  <si>
    <t>辅件</t>
  </si>
  <si>
    <t>发声装置</t>
  </si>
  <si>
    <t>附加功能，使玩具可以模拟真人发声。</t>
  </si>
  <si>
    <t>发光装置</t>
  </si>
  <si>
    <t>附加功能，可使玩具具有闪光功能。</t>
  </si>
  <si>
    <t>总计</t>
  </si>
  <si>
    <t>手工</t>
  </si>
  <si>
    <t>柔性</t>
  </si>
  <si>
    <t>投料量</t>
  </si>
  <si>
    <t>实产量</t>
  </si>
  <si>
    <t>余量</t>
  </si>
  <si>
    <t>合计</t>
  </si>
  <si>
    <t>市场</t>
  </si>
  <si>
    <t>群体</t>
  </si>
  <si>
    <t>购买量</t>
  </si>
  <si>
    <t>比例</t>
  </si>
  <si>
    <t>北京市场</t>
  </si>
  <si>
    <t>实惠</t>
  </si>
  <si>
    <t>经济</t>
  </si>
  <si>
    <t>品质</t>
  </si>
  <si>
    <t>上海市场</t>
  </si>
  <si>
    <t>广州市场</t>
  </si>
  <si>
    <t>武汉市场</t>
  </si>
  <si>
    <t>成都市场</t>
  </si>
  <si>
    <t>总市场</t>
  </si>
  <si>
    <t>组数</t>
  </si>
  <si>
    <t>产能</t>
  </si>
  <si>
    <t>手工实产量</t>
  </si>
  <si>
    <t>柔性实际产量</t>
  </si>
  <si>
    <t>需求量</t>
  </si>
  <si>
    <t>差量</t>
  </si>
  <si>
    <t>销售</t>
  </si>
  <si>
    <t>总销量</t>
  </si>
  <si>
    <t>项目</t>
  </si>
  <si>
    <t>金额</t>
  </si>
  <si>
    <t>数量</t>
  </si>
  <si>
    <t>小计</t>
  </si>
  <si>
    <t>现金余量</t>
  </si>
  <si>
    <t>大厂房租金</t>
  </si>
  <si>
    <t>中厂房租金</t>
  </si>
  <si>
    <t>小厂房租金</t>
  </si>
  <si>
    <t>生产工人</t>
  </si>
  <si>
    <t>设备维护手工</t>
  </si>
  <si>
    <t>设备维护柔性</t>
  </si>
  <si>
    <t>手工线制造费用</t>
  </si>
  <si>
    <t>柔性线制造费用</t>
  </si>
  <si>
    <t>管理费用</t>
  </si>
  <si>
    <t>销售费用</t>
  </si>
  <si>
    <t>行政管理费用</t>
  </si>
  <si>
    <t>出售手工线</t>
  </si>
  <si>
    <t>出售柔性线</t>
  </si>
  <si>
    <t>季度末余额</t>
  </si>
  <si>
    <t>应收账款</t>
  </si>
  <si>
    <t>应付账款</t>
  </si>
  <si>
    <t>税</t>
  </si>
  <si>
    <t>办公室租金</t>
  </si>
  <si>
    <t>季度初余额</t>
  </si>
  <si>
    <t>推荐产量</t>
    <phoneticPr fontId="6" type="noConversion"/>
  </si>
  <si>
    <t>需求量</t>
    <phoneticPr fontId="6" type="noConversion"/>
  </si>
  <si>
    <t>说明：营业所得税为利润25%，营业额减去成本，乘以25%</t>
    <phoneticPr fontId="6" type="noConversion"/>
  </si>
  <si>
    <t>绿色是需要填写，使用顺序为产品设计表格，买料生产表格，销售表格，财务表格！！！！！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</si>
</sst>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i/>
      <sz val="14"/>
      <color rgb="FF00B05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3998840296639912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4" borderId="0" xfId="0" applyFill="1" applyProtection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1" fillId="5" borderId="9" xfId="0" applyFont="1" applyFill="1" applyBorder="1" applyProtection="1">
      <alignment vertical="center"/>
    </xf>
    <xf numFmtId="0" fontId="0" fillId="6" borderId="0" xfId="0" applyFill="1" applyProtection="1">
      <alignment vertical="center"/>
    </xf>
    <xf numFmtId="0" fontId="0" fillId="2" borderId="1" xfId="0" applyFill="1" applyBorder="1" applyProtection="1">
      <alignment vertical="center"/>
    </xf>
    <xf numFmtId="0" fontId="0" fillId="0" borderId="1" xfId="0" applyBorder="1" applyProtection="1">
      <alignment vertical="center"/>
    </xf>
    <xf numFmtId="0" fontId="0" fillId="2" borderId="0" xfId="0" applyFill="1" applyBorder="1" applyProtection="1">
      <alignment vertical="center"/>
    </xf>
    <xf numFmtId="0" fontId="3" fillId="0" borderId="1" xfId="0" applyFont="1" applyBorder="1" applyProtection="1">
      <alignment vertical="center"/>
    </xf>
    <xf numFmtId="0" fontId="0" fillId="0" borderId="0" xfId="0" applyBorder="1" applyProtection="1">
      <alignment vertical="center"/>
    </xf>
    <xf numFmtId="0" fontId="2" fillId="0" borderId="1" xfId="0" applyFont="1" applyBorder="1" applyProtection="1">
      <alignment vertical="center"/>
    </xf>
    <xf numFmtId="0" fontId="0" fillId="7" borderId="9" xfId="0" applyFill="1" applyBorder="1" applyProtection="1">
      <alignment vertical="center"/>
    </xf>
    <xf numFmtId="0" fontId="0" fillId="8" borderId="9" xfId="0" applyFill="1" applyBorder="1" applyProtection="1">
      <alignment vertical="center"/>
      <protection locked="0"/>
    </xf>
    <xf numFmtId="0" fontId="0" fillId="9" borderId="9" xfId="0" applyFill="1" applyBorder="1" applyProtection="1">
      <alignment vertical="center"/>
    </xf>
    <xf numFmtId="0" fontId="0" fillId="10" borderId="9" xfId="0" applyFill="1" applyBorder="1" applyProtection="1">
      <alignment vertical="center"/>
    </xf>
    <xf numFmtId="0" fontId="3" fillId="4" borderId="9" xfId="0" applyFont="1" applyFill="1" applyBorder="1" applyProtection="1">
      <alignment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/>
    </xf>
    <xf numFmtId="0" fontId="1" fillId="3" borderId="0" xfId="0" applyFont="1" applyFill="1" applyProtection="1">
      <alignment vertical="center"/>
    </xf>
    <xf numFmtId="0" fontId="1" fillId="7" borderId="0" xfId="0" applyFont="1" applyFill="1" applyBorder="1" applyAlignment="1" applyProtection="1">
      <alignment horizontal="center" vertical="center"/>
    </xf>
    <xf numFmtId="0" fontId="0" fillId="8" borderId="0" xfId="0" applyFill="1" applyBorder="1" applyProtection="1">
      <alignment vertical="center"/>
      <protection locked="0"/>
    </xf>
    <xf numFmtId="0" fontId="0" fillId="7" borderId="0" xfId="0" applyFill="1" applyBorder="1" applyAlignment="1" applyProtection="1">
      <alignment vertical="center"/>
    </xf>
    <xf numFmtId="0" fontId="0" fillId="7" borderId="6" xfId="0" applyFill="1" applyBorder="1" applyProtection="1">
      <alignment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7" borderId="0" xfId="0" applyFill="1" applyBorder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Protection="1">
      <alignment vertical="center"/>
    </xf>
    <xf numFmtId="0" fontId="0" fillId="8" borderId="0" xfId="0" applyFill="1" applyProtection="1">
      <alignment vertical="center"/>
      <protection locked="0"/>
    </xf>
    <xf numFmtId="0" fontId="0" fillId="0" borderId="9" xfId="0" applyBorder="1" applyProtection="1">
      <alignment vertical="center"/>
    </xf>
    <xf numFmtId="0" fontId="0" fillId="11" borderId="9" xfId="0" applyFill="1" applyBorder="1" applyProtection="1">
      <alignment vertical="center"/>
    </xf>
    <xf numFmtId="0" fontId="0" fillId="2" borderId="9" xfId="0" applyFill="1" applyBorder="1" applyProtection="1">
      <alignment vertical="center"/>
    </xf>
    <xf numFmtId="0" fontId="2" fillId="11" borderId="9" xfId="0" applyFont="1" applyFill="1" applyBorder="1" applyProtection="1">
      <alignment vertical="center"/>
    </xf>
    <xf numFmtId="0" fontId="0" fillId="12" borderId="9" xfId="0" applyFill="1" applyBorder="1" applyProtection="1">
      <alignment vertical="center"/>
    </xf>
    <xf numFmtId="0" fontId="2" fillId="2" borderId="9" xfId="0" applyFont="1" applyFill="1" applyBorder="1" applyProtection="1">
      <alignment vertical="center"/>
    </xf>
    <xf numFmtId="0" fontId="4" fillId="0" borderId="0" xfId="0" applyFont="1" applyProtection="1">
      <alignment vertical="center"/>
    </xf>
    <xf numFmtId="0" fontId="5" fillId="0" borderId="0" xfId="0" applyFont="1" applyProtection="1">
      <alignment vertical="center"/>
    </xf>
    <xf numFmtId="0" fontId="1" fillId="3" borderId="4" xfId="0" applyFont="1" applyFill="1" applyBorder="1" applyAlignment="1" applyProtection="1">
      <alignment horizontal="center"/>
    </xf>
    <xf numFmtId="0" fontId="0" fillId="8" borderId="8" xfId="0" applyFill="1" applyBorder="1" applyProtection="1">
      <alignment vertical="center"/>
      <protection locked="0"/>
    </xf>
    <xf numFmtId="0" fontId="2" fillId="8" borderId="0" xfId="0" applyFont="1" applyFill="1" applyProtection="1">
      <alignment vertical="center"/>
      <protection locked="0"/>
    </xf>
    <xf numFmtId="0" fontId="0" fillId="2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8" borderId="5" xfId="0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</xf>
    <xf numFmtId="0" fontId="0" fillId="7" borderId="5" xfId="0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10" borderId="10" xfId="0" applyFill="1" applyBorder="1" applyAlignment="1" applyProtection="1">
      <alignment horizontal="center" vertical="center"/>
    </xf>
    <xf numFmtId="0" fontId="0" fillId="10" borderId="11" xfId="0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11" xfId="0" applyFill="1" applyBorder="1" applyAlignment="1" applyProtection="1">
      <alignment horizontal="center" vertical="center"/>
    </xf>
    <xf numFmtId="0" fontId="0" fillId="7" borderId="10" xfId="0" applyFill="1" applyBorder="1" applyAlignment="1" applyProtection="1">
      <alignment horizontal="center" vertical="center"/>
    </xf>
    <xf numFmtId="0" fontId="0" fillId="7" borderId="11" xfId="0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0" fillId="4" borderId="7" xfId="0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26" Type="http://schemas.openxmlformats.org/officeDocument/2006/relationships/image" Target="../media/image26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57150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47625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63.xml"/><Relationship Id="rId299" Type="http://schemas.openxmlformats.org/officeDocument/2006/relationships/image" Target="../media/image133.emf"/><Relationship Id="rId21" Type="http://schemas.openxmlformats.org/officeDocument/2006/relationships/image" Target="../media/image9.emf"/><Relationship Id="rId63" Type="http://schemas.openxmlformats.org/officeDocument/2006/relationships/control" Target="../activeX/activeX33.xml"/><Relationship Id="rId159" Type="http://schemas.openxmlformats.org/officeDocument/2006/relationships/control" Target="../activeX/activeX86.xml"/><Relationship Id="rId170" Type="http://schemas.openxmlformats.org/officeDocument/2006/relationships/image" Target="../media/image77.emf"/><Relationship Id="rId226" Type="http://schemas.openxmlformats.org/officeDocument/2006/relationships/control" Target="../activeX/activeX123.xml"/><Relationship Id="rId268" Type="http://schemas.openxmlformats.org/officeDocument/2006/relationships/control" Target="../activeX/activeX148.xml"/><Relationship Id="rId32" Type="http://schemas.openxmlformats.org/officeDocument/2006/relationships/control" Target="../activeX/activeX16.xml"/><Relationship Id="rId74" Type="http://schemas.openxmlformats.org/officeDocument/2006/relationships/control" Target="../activeX/activeX39.xml"/><Relationship Id="rId128" Type="http://schemas.openxmlformats.org/officeDocument/2006/relationships/image" Target="../media/image57.emf"/><Relationship Id="rId5" Type="http://schemas.openxmlformats.org/officeDocument/2006/relationships/control" Target="../activeX/activeX2.xml"/><Relationship Id="rId181" Type="http://schemas.openxmlformats.org/officeDocument/2006/relationships/image" Target="../media/image80.emf"/><Relationship Id="rId237" Type="http://schemas.openxmlformats.org/officeDocument/2006/relationships/image" Target="../media/image106.emf"/><Relationship Id="rId279" Type="http://schemas.openxmlformats.org/officeDocument/2006/relationships/image" Target="../media/image124.emf"/><Relationship Id="rId43" Type="http://schemas.openxmlformats.org/officeDocument/2006/relationships/image" Target="../media/image19.emf"/><Relationship Id="rId139" Type="http://schemas.openxmlformats.org/officeDocument/2006/relationships/control" Target="../activeX/activeX75.xml"/><Relationship Id="rId290" Type="http://schemas.openxmlformats.org/officeDocument/2006/relationships/control" Target="../activeX/activeX160.xml"/><Relationship Id="rId304" Type="http://schemas.openxmlformats.org/officeDocument/2006/relationships/control" Target="../activeX/activeX167.xml"/><Relationship Id="rId85" Type="http://schemas.openxmlformats.org/officeDocument/2006/relationships/image" Target="../media/image39.emf"/><Relationship Id="rId150" Type="http://schemas.openxmlformats.org/officeDocument/2006/relationships/image" Target="../media/image67.emf"/><Relationship Id="rId192" Type="http://schemas.openxmlformats.org/officeDocument/2006/relationships/control" Target="../activeX/activeX105.xml"/><Relationship Id="rId206" Type="http://schemas.openxmlformats.org/officeDocument/2006/relationships/control" Target="../activeX/activeX113.xml"/><Relationship Id="rId248" Type="http://schemas.openxmlformats.org/officeDocument/2006/relationships/control" Target="../activeX/activeX135.xml"/><Relationship Id="rId12" Type="http://schemas.openxmlformats.org/officeDocument/2006/relationships/control" Target="../activeX/activeX6.xml"/><Relationship Id="rId108" Type="http://schemas.openxmlformats.org/officeDocument/2006/relationships/image" Target="../media/image48.emf"/><Relationship Id="rId54" Type="http://schemas.openxmlformats.org/officeDocument/2006/relationships/control" Target="../activeX/activeX28.xml"/><Relationship Id="rId96" Type="http://schemas.openxmlformats.org/officeDocument/2006/relationships/image" Target="../media/image42.emf"/><Relationship Id="rId161" Type="http://schemas.openxmlformats.org/officeDocument/2006/relationships/control" Target="../activeX/activeX87.xml"/><Relationship Id="rId217" Type="http://schemas.openxmlformats.org/officeDocument/2006/relationships/image" Target="../media/image97.emf"/><Relationship Id="rId259" Type="http://schemas.openxmlformats.org/officeDocument/2006/relationships/control" Target="../activeX/activeX143.xml"/><Relationship Id="rId23" Type="http://schemas.openxmlformats.org/officeDocument/2006/relationships/image" Target="../media/image10.emf"/><Relationship Id="rId119" Type="http://schemas.openxmlformats.org/officeDocument/2006/relationships/control" Target="../activeX/activeX64.xml"/><Relationship Id="rId270" Type="http://schemas.openxmlformats.org/officeDocument/2006/relationships/control" Target="../activeX/activeX149.xml"/><Relationship Id="rId44" Type="http://schemas.openxmlformats.org/officeDocument/2006/relationships/control" Target="../activeX/activeX23.xml"/><Relationship Id="rId65" Type="http://schemas.openxmlformats.org/officeDocument/2006/relationships/image" Target="../media/image29.emf"/><Relationship Id="rId86" Type="http://schemas.openxmlformats.org/officeDocument/2006/relationships/control" Target="../activeX/activeX45.xml"/><Relationship Id="rId130" Type="http://schemas.openxmlformats.org/officeDocument/2006/relationships/image" Target="../media/image58.emf"/><Relationship Id="rId151" Type="http://schemas.openxmlformats.org/officeDocument/2006/relationships/control" Target="../activeX/activeX82.xml"/><Relationship Id="rId172" Type="http://schemas.openxmlformats.org/officeDocument/2006/relationships/control" Target="../activeX/activeX93.xml"/><Relationship Id="rId193" Type="http://schemas.openxmlformats.org/officeDocument/2006/relationships/image" Target="../media/image86.emf"/><Relationship Id="rId207" Type="http://schemas.openxmlformats.org/officeDocument/2006/relationships/image" Target="../media/image92.emf"/><Relationship Id="rId228" Type="http://schemas.openxmlformats.org/officeDocument/2006/relationships/control" Target="../activeX/activeX124.xml"/><Relationship Id="rId249" Type="http://schemas.openxmlformats.org/officeDocument/2006/relationships/image" Target="../media/image112.emf"/><Relationship Id="rId13" Type="http://schemas.openxmlformats.org/officeDocument/2006/relationships/image" Target="../media/image5.emf"/><Relationship Id="rId109" Type="http://schemas.openxmlformats.org/officeDocument/2006/relationships/control" Target="../activeX/activeX59.xml"/><Relationship Id="rId260" Type="http://schemas.openxmlformats.org/officeDocument/2006/relationships/control" Target="../activeX/activeX144.xml"/><Relationship Id="rId281" Type="http://schemas.openxmlformats.org/officeDocument/2006/relationships/image" Target="../media/image125.emf"/><Relationship Id="rId34" Type="http://schemas.openxmlformats.org/officeDocument/2006/relationships/control" Target="../activeX/activeX17.xml"/><Relationship Id="rId55" Type="http://schemas.openxmlformats.org/officeDocument/2006/relationships/image" Target="../media/image25.emf"/><Relationship Id="rId76" Type="http://schemas.openxmlformats.org/officeDocument/2006/relationships/control" Target="../activeX/activeX40.xml"/><Relationship Id="rId97" Type="http://schemas.openxmlformats.org/officeDocument/2006/relationships/control" Target="../activeX/activeX53.xml"/><Relationship Id="rId120" Type="http://schemas.openxmlformats.org/officeDocument/2006/relationships/control" Target="../activeX/activeX65.xml"/><Relationship Id="rId141" Type="http://schemas.openxmlformats.org/officeDocument/2006/relationships/control" Target="../activeX/activeX76.xml"/><Relationship Id="rId7" Type="http://schemas.openxmlformats.org/officeDocument/2006/relationships/control" Target="../activeX/activeX3.xml"/><Relationship Id="rId162" Type="http://schemas.openxmlformats.org/officeDocument/2006/relationships/image" Target="../media/image73.emf"/><Relationship Id="rId183" Type="http://schemas.openxmlformats.org/officeDocument/2006/relationships/image" Target="../media/image81.emf"/><Relationship Id="rId218" Type="http://schemas.openxmlformats.org/officeDocument/2006/relationships/control" Target="../activeX/activeX119.xml"/><Relationship Id="rId239" Type="http://schemas.openxmlformats.org/officeDocument/2006/relationships/image" Target="../media/image107.emf"/><Relationship Id="rId250" Type="http://schemas.openxmlformats.org/officeDocument/2006/relationships/control" Target="../activeX/activeX136.xml"/><Relationship Id="rId271" Type="http://schemas.openxmlformats.org/officeDocument/2006/relationships/image" Target="../media/image120.emf"/><Relationship Id="rId292" Type="http://schemas.openxmlformats.org/officeDocument/2006/relationships/control" Target="../activeX/activeX161.xml"/><Relationship Id="rId306" Type="http://schemas.openxmlformats.org/officeDocument/2006/relationships/control" Target="../activeX/activeX168.xml"/><Relationship Id="rId24" Type="http://schemas.openxmlformats.org/officeDocument/2006/relationships/control" Target="../activeX/activeX12.xml"/><Relationship Id="rId45" Type="http://schemas.openxmlformats.org/officeDocument/2006/relationships/image" Target="../media/image20.emf"/><Relationship Id="rId66" Type="http://schemas.openxmlformats.org/officeDocument/2006/relationships/control" Target="../activeX/activeX35.xml"/><Relationship Id="rId87" Type="http://schemas.openxmlformats.org/officeDocument/2006/relationships/image" Target="../media/image40.emf"/><Relationship Id="rId110" Type="http://schemas.openxmlformats.org/officeDocument/2006/relationships/image" Target="../media/image49.emf"/><Relationship Id="rId131" Type="http://schemas.openxmlformats.org/officeDocument/2006/relationships/control" Target="../activeX/activeX71.xml"/><Relationship Id="rId152" Type="http://schemas.openxmlformats.org/officeDocument/2006/relationships/image" Target="../media/image68.emf"/><Relationship Id="rId173" Type="http://schemas.openxmlformats.org/officeDocument/2006/relationships/image" Target="../media/image78.emf"/><Relationship Id="rId194" Type="http://schemas.openxmlformats.org/officeDocument/2006/relationships/control" Target="../activeX/activeX106.xml"/><Relationship Id="rId208" Type="http://schemas.openxmlformats.org/officeDocument/2006/relationships/control" Target="../activeX/activeX114.xml"/><Relationship Id="rId229" Type="http://schemas.openxmlformats.org/officeDocument/2006/relationships/control" Target="../activeX/activeX125.xml"/><Relationship Id="rId240" Type="http://schemas.openxmlformats.org/officeDocument/2006/relationships/control" Target="../activeX/activeX131.xml"/><Relationship Id="rId261" Type="http://schemas.openxmlformats.org/officeDocument/2006/relationships/image" Target="../media/image115.emf"/><Relationship Id="rId14" Type="http://schemas.openxmlformats.org/officeDocument/2006/relationships/control" Target="../activeX/activeX7.xml"/><Relationship Id="rId35" Type="http://schemas.openxmlformats.org/officeDocument/2006/relationships/image" Target="../media/image16.emf"/><Relationship Id="rId56" Type="http://schemas.openxmlformats.org/officeDocument/2006/relationships/control" Target="../activeX/activeX29.xml"/><Relationship Id="rId77" Type="http://schemas.openxmlformats.org/officeDocument/2006/relationships/image" Target="../media/image35.emf"/><Relationship Id="rId100" Type="http://schemas.openxmlformats.org/officeDocument/2006/relationships/image" Target="../media/image44.emf"/><Relationship Id="rId282" Type="http://schemas.openxmlformats.org/officeDocument/2006/relationships/control" Target="../activeX/activeX155.xml"/><Relationship Id="rId8" Type="http://schemas.openxmlformats.org/officeDocument/2006/relationships/image" Target="../media/image3.emf"/><Relationship Id="rId98" Type="http://schemas.openxmlformats.org/officeDocument/2006/relationships/image" Target="../media/image43.emf"/><Relationship Id="rId121" Type="http://schemas.openxmlformats.org/officeDocument/2006/relationships/control" Target="../activeX/activeX66.xml"/><Relationship Id="rId142" Type="http://schemas.openxmlformats.org/officeDocument/2006/relationships/image" Target="../media/image64.emf"/><Relationship Id="rId163" Type="http://schemas.openxmlformats.org/officeDocument/2006/relationships/control" Target="../activeX/activeX88.xml"/><Relationship Id="rId184" Type="http://schemas.openxmlformats.org/officeDocument/2006/relationships/control" Target="../activeX/activeX101.xml"/><Relationship Id="rId219" Type="http://schemas.openxmlformats.org/officeDocument/2006/relationships/image" Target="../media/image98.emf"/><Relationship Id="rId230" Type="http://schemas.openxmlformats.org/officeDocument/2006/relationships/control" Target="../activeX/activeX126.xml"/><Relationship Id="rId251" Type="http://schemas.openxmlformats.org/officeDocument/2006/relationships/image" Target="../media/image113.emf"/><Relationship Id="rId25" Type="http://schemas.openxmlformats.org/officeDocument/2006/relationships/image" Target="../media/image11.emf"/><Relationship Id="rId46" Type="http://schemas.openxmlformats.org/officeDocument/2006/relationships/control" Target="../activeX/activeX24.xml"/><Relationship Id="rId67" Type="http://schemas.openxmlformats.org/officeDocument/2006/relationships/image" Target="../media/image30.emf"/><Relationship Id="rId272" Type="http://schemas.openxmlformats.org/officeDocument/2006/relationships/control" Target="../activeX/activeX150.xml"/><Relationship Id="rId293" Type="http://schemas.openxmlformats.org/officeDocument/2006/relationships/image" Target="../media/image130.emf"/><Relationship Id="rId307" Type="http://schemas.openxmlformats.org/officeDocument/2006/relationships/image" Target="../media/image137.emf"/><Relationship Id="rId88" Type="http://schemas.openxmlformats.org/officeDocument/2006/relationships/control" Target="../activeX/activeX46.xml"/><Relationship Id="rId111" Type="http://schemas.openxmlformats.org/officeDocument/2006/relationships/control" Target="../activeX/activeX60.xml"/><Relationship Id="rId132" Type="http://schemas.openxmlformats.org/officeDocument/2006/relationships/image" Target="../media/image59.emf"/><Relationship Id="rId153" Type="http://schemas.openxmlformats.org/officeDocument/2006/relationships/control" Target="../activeX/activeX83.xml"/><Relationship Id="rId174" Type="http://schemas.openxmlformats.org/officeDocument/2006/relationships/control" Target="../activeX/activeX94.xml"/><Relationship Id="rId195" Type="http://schemas.openxmlformats.org/officeDocument/2006/relationships/image" Target="../media/image87.emf"/><Relationship Id="rId209" Type="http://schemas.openxmlformats.org/officeDocument/2006/relationships/image" Target="../media/image93.emf"/><Relationship Id="rId220" Type="http://schemas.openxmlformats.org/officeDocument/2006/relationships/control" Target="../activeX/activeX120.xml"/><Relationship Id="rId241" Type="http://schemas.openxmlformats.org/officeDocument/2006/relationships/image" Target="../media/image108.emf"/><Relationship Id="rId15" Type="http://schemas.openxmlformats.org/officeDocument/2006/relationships/image" Target="../media/image6.emf"/><Relationship Id="rId36" Type="http://schemas.openxmlformats.org/officeDocument/2006/relationships/control" Target="../activeX/activeX18.xml"/><Relationship Id="rId57" Type="http://schemas.openxmlformats.org/officeDocument/2006/relationships/image" Target="../media/image26.emf"/><Relationship Id="rId262" Type="http://schemas.openxmlformats.org/officeDocument/2006/relationships/control" Target="../activeX/activeX145.xml"/><Relationship Id="rId283" Type="http://schemas.openxmlformats.org/officeDocument/2006/relationships/image" Target="../media/image126.emf"/><Relationship Id="rId78" Type="http://schemas.openxmlformats.org/officeDocument/2006/relationships/control" Target="../activeX/activeX41.xml"/><Relationship Id="rId99" Type="http://schemas.openxmlformats.org/officeDocument/2006/relationships/control" Target="../activeX/activeX54.xml"/><Relationship Id="rId101" Type="http://schemas.openxmlformats.org/officeDocument/2006/relationships/control" Target="../activeX/activeX55.xml"/><Relationship Id="rId122" Type="http://schemas.openxmlformats.org/officeDocument/2006/relationships/image" Target="../media/image54.emf"/><Relationship Id="rId143" Type="http://schemas.openxmlformats.org/officeDocument/2006/relationships/control" Target="../activeX/activeX77.xml"/><Relationship Id="rId164" Type="http://schemas.openxmlformats.org/officeDocument/2006/relationships/image" Target="../media/image74.emf"/><Relationship Id="rId185" Type="http://schemas.openxmlformats.org/officeDocument/2006/relationships/image" Target="../media/image82.emf"/><Relationship Id="rId9" Type="http://schemas.openxmlformats.org/officeDocument/2006/relationships/control" Target="../activeX/activeX4.xml"/><Relationship Id="rId210" Type="http://schemas.openxmlformats.org/officeDocument/2006/relationships/control" Target="../activeX/activeX115.xml"/><Relationship Id="rId26" Type="http://schemas.openxmlformats.org/officeDocument/2006/relationships/control" Target="../activeX/activeX13.xml"/><Relationship Id="rId231" Type="http://schemas.openxmlformats.org/officeDocument/2006/relationships/image" Target="../media/image103.emf"/><Relationship Id="rId252" Type="http://schemas.openxmlformats.org/officeDocument/2006/relationships/control" Target="../activeX/activeX137.xml"/><Relationship Id="rId273" Type="http://schemas.openxmlformats.org/officeDocument/2006/relationships/image" Target="../media/image121.emf"/><Relationship Id="rId294" Type="http://schemas.openxmlformats.org/officeDocument/2006/relationships/control" Target="../activeX/activeX162.xml"/><Relationship Id="rId308" Type="http://schemas.openxmlformats.org/officeDocument/2006/relationships/control" Target="../activeX/activeX169.xml"/><Relationship Id="rId47" Type="http://schemas.openxmlformats.org/officeDocument/2006/relationships/image" Target="../media/image21.emf"/><Relationship Id="rId68" Type="http://schemas.openxmlformats.org/officeDocument/2006/relationships/control" Target="../activeX/activeX36.xml"/><Relationship Id="rId89" Type="http://schemas.openxmlformats.org/officeDocument/2006/relationships/control" Target="../activeX/activeX47.xml"/><Relationship Id="rId112" Type="http://schemas.openxmlformats.org/officeDocument/2006/relationships/image" Target="../media/image50.emf"/><Relationship Id="rId133" Type="http://schemas.openxmlformats.org/officeDocument/2006/relationships/control" Target="../activeX/activeX72.xml"/><Relationship Id="rId154" Type="http://schemas.openxmlformats.org/officeDocument/2006/relationships/image" Target="../media/image69.emf"/><Relationship Id="rId175" Type="http://schemas.openxmlformats.org/officeDocument/2006/relationships/control" Target="../activeX/activeX95.xml"/><Relationship Id="rId196" Type="http://schemas.openxmlformats.org/officeDocument/2006/relationships/control" Target="../activeX/activeX107.xml"/><Relationship Id="rId200" Type="http://schemas.openxmlformats.org/officeDocument/2006/relationships/control" Target="../activeX/activeX109.xml"/><Relationship Id="rId16" Type="http://schemas.openxmlformats.org/officeDocument/2006/relationships/control" Target="../activeX/activeX8.xml"/><Relationship Id="rId221" Type="http://schemas.openxmlformats.org/officeDocument/2006/relationships/image" Target="../media/image99.emf"/><Relationship Id="rId242" Type="http://schemas.openxmlformats.org/officeDocument/2006/relationships/control" Target="../activeX/activeX132.xml"/><Relationship Id="rId263" Type="http://schemas.openxmlformats.org/officeDocument/2006/relationships/image" Target="../media/image116.emf"/><Relationship Id="rId284" Type="http://schemas.openxmlformats.org/officeDocument/2006/relationships/control" Target="../activeX/activeX156.xml"/><Relationship Id="rId37" Type="http://schemas.openxmlformats.org/officeDocument/2006/relationships/control" Target="../activeX/activeX19.xml"/><Relationship Id="rId58" Type="http://schemas.openxmlformats.org/officeDocument/2006/relationships/control" Target="../activeX/activeX30.xml"/><Relationship Id="rId79" Type="http://schemas.openxmlformats.org/officeDocument/2006/relationships/image" Target="../media/image36.emf"/><Relationship Id="rId102" Type="http://schemas.openxmlformats.org/officeDocument/2006/relationships/image" Target="../media/image45.emf"/><Relationship Id="rId123" Type="http://schemas.openxmlformats.org/officeDocument/2006/relationships/control" Target="../activeX/activeX67.xml"/><Relationship Id="rId144" Type="http://schemas.openxmlformats.org/officeDocument/2006/relationships/image" Target="../media/image65.emf"/><Relationship Id="rId90" Type="http://schemas.openxmlformats.org/officeDocument/2006/relationships/image" Target="../media/image41.emf"/><Relationship Id="rId165" Type="http://schemas.openxmlformats.org/officeDocument/2006/relationships/control" Target="../activeX/activeX89.xml"/><Relationship Id="rId186" Type="http://schemas.openxmlformats.org/officeDocument/2006/relationships/control" Target="../activeX/activeX102.xml"/><Relationship Id="rId211" Type="http://schemas.openxmlformats.org/officeDocument/2006/relationships/image" Target="../media/image94.emf"/><Relationship Id="rId232" Type="http://schemas.openxmlformats.org/officeDocument/2006/relationships/control" Target="../activeX/activeX127.xml"/><Relationship Id="rId253" Type="http://schemas.openxmlformats.org/officeDocument/2006/relationships/image" Target="../media/image114.emf"/><Relationship Id="rId274" Type="http://schemas.openxmlformats.org/officeDocument/2006/relationships/control" Target="../activeX/activeX151.xml"/><Relationship Id="rId295" Type="http://schemas.openxmlformats.org/officeDocument/2006/relationships/image" Target="../media/image131.emf"/><Relationship Id="rId309" Type="http://schemas.openxmlformats.org/officeDocument/2006/relationships/image" Target="../media/image138.emf"/><Relationship Id="rId27" Type="http://schemas.openxmlformats.org/officeDocument/2006/relationships/image" Target="../media/image12.emf"/><Relationship Id="rId48" Type="http://schemas.openxmlformats.org/officeDocument/2006/relationships/control" Target="../activeX/activeX25.xml"/><Relationship Id="rId69" Type="http://schemas.openxmlformats.org/officeDocument/2006/relationships/image" Target="../media/image31.emf"/><Relationship Id="rId113" Type="http://schemas.openxmlformats.org/officeDocument/2006/relationships/control" Target="../activeX/activeX61.xml"/><Relationship Id="rId134" Type="http://schemas.openxmlformats.org/officeDocument/2006/relationships/image" Target="../media/image60.emf"/><Relationship Id="rId80" Type="http://schemas.openxmlformats.org/officeDocument/2006/relationships/control" Target="../activeX/activeX42.xml"/><Relationship Id="rId155" Type="http://schemas.openxmlformats.org/officeDocument/2006/relationships/control" Target="../activeX/activeX84.xml"/><Relationship Id="rId176" Type="http://schemas.openxmlformats.org/officeDocument/2006/relationships/control" Target="../activeX/activeX96.xml"/><Relationship Id="rId197" Type="http://schemas.openxmlformats.org/officeDocument/2006/relationships/image" Target="../media/image88.emf"/><Relationship Id="rId201" Type="http://schemas.openxmlformats.org/officeDocument/2006/relationships/image" Target="../media/image90.emf"/><Relationship Id="rId222" Type="http://schemas.openxmlformats.org/officeDocument/2006/relationships/control" Target="../activeX/activeX121.xml"/><Relationship Id="rId243" Type="http://schemas.openxmlformats.org/officeDocument/2006/relationships/image" Target="../media/image109.emf"/><Relationship Id="rId264" Type="http://schemas.openxmlformats.org/officeDocument/2006/relationships/control" Target="../activeX/activeX146.xml"/><Relationship Id="rId285" Type="http://schemas.openxmlformats.org/officeDocument/2006/relationships/control" Target="../activeX/activeX157.xml"/><Relationship Id="rId17" Type="http://schemas.openxmlformats.org/officeDocument/2006/relationships/image" Target="../media/image7.emf"/><Relationship Id="rId38" Type="http://schemas.openxmlformats.org/officeDocument/2006/relationships/control" Target="../activeX/activeX20.xml"/><Relationship Id="rId59" Type="http://schemas.openxmlformats.org/officeDocument/2006/relationships/image" Target="../media/image27.emf"/><Relationship Id="rId103" Type="http://schemas.openxmlformats.org/officeDocument/2006/relationships/control" Target="../activeX/activeX56.xml"/><Relationship Id="rId124" Type="http://schemas.openxmlformats.org/officeDocument/2006/relationships/image" Target="../media/image55.emf"/><Relationship Id="rId310" Type="http://schemas.openxmlformats.org/officeDocument/2006/relationships/control" Target="../activeX/activeX170.xml"/><Relationship Id="rId70" Type="http://schemas.openxmlformats.org/officeDocument/2006/relationships/control" Target="../activeX/activeX37.xml"/><Relationship Id="rId91" Type="http://schemas.openxmlformats.org/officeDocument/2006/relationships/control" Target="../activeX/activeX48.xml"/><Relationship Id="rId145" Type="http://schemas.openxmlformats.org/officeDocument/2006/relationships/control" Target="../activeX/activeX78.xml"/><Relationship Id="rId166" Type="http://schemas.openxmlformats.org/officeDocument/2006/relationships/image" Target="../media/image75.emf"/><Relationship Id="rId187" Type="http://schemas.openxmlformats.org/officeDocument/2006/relationships/image" Target="../media/image83.emf"/><Relationship Id="rId1" Type="http://schemas.openxmlformats.org/officeDocument/2006/relationships/drawing" Target="../drawings/drawing1.xml"/><Relationship Id="rId212" Type="http://schemas.openxmlformats.org/officeDocument/2006/relationships/control" Target="../activeX/activeX116.xml"/><Relationship Id="rId233" Type="http://schemas.openxmlformats.org/officeDocument/2006/relationships/image" Target="../media/image104.emf"/><Relationship Id="rId254" Type="http://schemas.openxmlformats.org/officeDocument/2006/relationships/control" Target="../activeX/activeX138.xml"/><Relationship Id="rId28" Type="http://schemas.openxmlformats.org/officeDocument/2006/relationships/control" Target="../activeX/activeX14.xml"/><Relationship Id="rId49" Type="http://schemas.openxmlformats.org/officeDocument/2006/relationships/image" Target="../media/image22.emf"/><Relationship Id="rId114" Type="http://schemas.openxmlformats.org/officeDocument/2006/relationships/image" Target="../media/image51.emf"/><Relationship Id="rId275" Type="http://schemas.openxmlformats.org/officeDocument/2006/relationships/image" Target="../media/image122.emf"/><Relationship Id="rId296" Type="http://schemas.openxmlformats.org/officeDocument/2006/relationships/control" Target="../activeX/activeX163.xml"/><Relationship Id="rId300" Type="http://schemas.openxmlformats.org/officeDocument/2006/relationships/control" Target="../activeX/activeX165.xml"/><Relationship Id="rId60" Type="http://schemas.openxmlformats.org/officeDocument/2006/relationships/control" Target="../activeX/activeX31.xml"/><Relationship Id="rId81" Type="http://schemas.openxmlformats.org/officeDocument/2006/relationships/image" Target="../media/image37.emf"/><Relationship Id="rId135" Type="http://schemas.openxmlformats.org/officeDocument/2006/relationships/control" Target="../activeX/activeX73.xml"/><Relationship Id="rId156" Type="http://schemas.openxmlformats.org/officeDocument/2006/relationships/image" Target="../media/image70.emf"/><Relationship Id="rId177" Type="http://schemas.openxmlformats.org/officeDocument/2006/relationships/control" Target="../activeX/activeX97.xml"/><Relationship Id="rId198" Type="http://schemas.openxmlformats.org/officeDocument/2006/relationships/control" Target="../activeX/activeX108.xml"/><Relationship Id="rId202" Type="http://schemas.openxmlformats.org/officeDocument/2006/relationships/control" Target="../activeX/activeX110.xml"/><Relationship Id="rId223" Type="http://schemas.openxmlformats.org/officeDocument/2006/relationships/image" Target="../media/image100.emf"/><Relationship Id="rId244" Type="http://schemas.openxmlformats.org/officeDocument/2006/relationships/control" Target="../activeX/activeX133.xml"/><Relationship Id="rId18" Type="http://schemas.openxmlformats.org/officeDocument/2006/relationships/control" Target="../activeX/activeX9.xml"/><Relationship Id="rId39" Type="http://schemas.openxmlformats.org/officeDocument/2006/relationships/image" Target="../media/image17.emf"/><Relationship Id="rId265" Type="http://schemas.openxmlformats.org/officeDocument/2006/relationships/image" Target="../media/image117.emf"/><Relationship Id="rId286" Type="http://schemas.openxmlformats.org/officeDocument/2006/relationships/control" Target="../activeX/activeX158.xml"/><Relationship Id="rId50" Type="http://schemas.openxmlformats.org/officeDocument/2006/relationships/control" Target="../activeX/activeX26.xml"/><Relationship Id="rId104" Type="http://schemas.openxmlformats.org/officeDocument/2006/relationships/image" Target="../media/image46.emf"/><Relationship Id="rId125" Type="http://schemas.openxmlformats.org/officeDocument/2006/relationships/control" Target="../activeX/activeX68.xml"/><Relationship Id="rId146" Type="http://schemas.openxmlformats.org/officeDocument/2006/relationships/control" Target="../activeX/activeX79.xml"/><Relationship Id="rId167" Type="http://schemas.openxmlformats.org/officeDocument/2006/relationships/control" Target="../activeX/activeX90.xml"/><Relationship Id="rId188" Type="http://schemas.openxmlformats.org/officeDocument/2006/relationships/control" Target="../activeX/activeX103.xml"/><Relationship Id="rId311" Type="http://schemas.openxmlformats.org/officeDocument/2006/relationships/image" Target="../media/image139.emf"/><Relationship Id="rId71" Type="http://schemas.openxmlformats.org/officeDocument/2006/relationships/image" Target="../media/image32.emf"/><Relationship Id="rId92" Type="http://schemas.openxmlformats.org/officeDocument/2006/relationships/control" Target="../activeX/activeX49.xml"/><Relationship Id="rId213" Type="http://schemas.openxmlformats.org/officeDocument/2006/relationships/image" Target="../media/image95.emf"/><Relationship Id="rId234" Type="http://schemas.openxmlformats.org/officeDocument/2006/relationships/control" Target="../activeX/activeX128.xml"/><Relationship Id="rId2" Type="http://schemas.openxmlformats.org/officeDocument/2006/relationships/vmlDrawing" Target="../drawings/vmlDrawing1.vml"/><Relationship Id="rId29" Type="http://schemas.openxmlformats.org/officeDocument/2006/relationships/image" Target="../media/image13.emf"/><Relationship Id="rId255" Type="http://schemas.openxmlformats.org/officeDocument/2006/relationships/control" Target="../activeX/activeX139.xml"/><Relationship Id="rId276" Type="http://schemas.openxmlformats.org/officeDocument/2006/relationships/control" Target="../activeX/activeX152.xml"/><Relationship Id="rId297" Type="http://schemas.openxmlformats.org/officeDocument/2006/relationships/image" Target="../media/image132.emf"/><Relationship Id="rId40" Type="http://schemas.openxmlformats.org/officeDocument/2006/relationships/control" Target="../activeX/activeX21.xml"/><Relationship Id="rId115" Type="http://schemas.openxmlformats.org/officeDocument/2006/relationships/control" Target="../activeX/activeX62.xml"/><Relationship Id="rId136" Type="http://schemas.openxmlformats.org/officeDocument/2006/relationships/image" Target="../media/image61.emf"/><Relationship Id="rId157" Type="http://schemas.openxmlformats.org/officeDocument/2006/relationships/control" Target="../activeX/activeX85.xml"/><Relationship Id="rId178" Type="http://schemas.openxmlformats.org/officeDocument/2006/relationships/control" Target="../activeX/activeX98.xml"/><Relationship Id="rId301" Type="http://schemas.openxmlformats.org/officeDocument/2006/relationships/image" Target="../media/image134.emf"/><Relationship Id="rId61" Type="http://schemas.openxmlformats.org/officeDocument/2006/relationships/image" Target="../media/image28.emf"/><Relationship Id="rId82" Type="http://schemas.openxmlformats.org/officeDocument/2006/relationships/control" Target="../activeX/activeX43.xml"/><Relationship Id="rId199" Type="http://schemas.openxmlformats.org/officeDocument/2006/relationships/image" Target="../media/image89.emf"/><Relationship Id="rId203" Type="http://schemas.openxmlformats.org/officeDocument/2006/relationships/control" Target="../activeX/activeX111.xml"/><Relationship Id="rId19" Type="http://schemas.openxmlformats.org/officeDocument/2006/relationships/image" Target="../media/image8.emf"/><Relationship Id="rId224" Type="http://schemas.openxmlformats.org/officeDocument/2006/relationships/control" Target="../activeX/activeX122.xml"/><Relationship Id="rId245" Type="http://schemas.openxmlformats.org/officeDocument/2006/relationships/image" Target="../media/image110.emf"/><Relationship Id="rId266" Type="http://schemas.openxmlformats.org/officeDocument/2006/relationships/control" Target="../activeX/activeX147.xml"/><Relationship Id="rId287" Type="http://schemas.openxmlformats.org/officeDocument/2006/relationships/image" Target="../media/image127.emf"/><Relationship Id="rId30" Type="http://schemas.openxmlformats.org/officeDocument/2006/relationships/control" Target="../activeX/activeX15.xml"/><Relationship Id="rId105" Type="http://schemas.openxmlformats.org/officeDocument/2006/relationships/control" Target="../activeX/activeX57.xml"/><Relationship Id="rId126" Type="http://schemas.openxmlformats.org/officeDocument/2006/relationships/image" Target="../media/image56.emf"/><Relationship Id="rId147" Type="http://schemas.openxmlformats.org/officeDocument/2006/relationships/control" Target="../activeX/activeX80.xml"/><Relationship Id="rId168" Type="http://schemas.openxmlformats.org/officeDocument/2006/relationships/image" Target="../media/image76.emf"/><Relationship Id="rId51" Type="http://schemas.openxmlformats.org/officeDocument/2006/relationships/image" Target="../media/image23.emf"/><Relationship Id="rId72" Type="http://schemas.openxmlformats.org/officeDocument/2006/relationships/control" Target="../activeX/activeX38.xml"/><Relationship Id="rId93" Type="http://schemas.openxmlformats.org/officeDocument/2006/relationships/control" Target="../activeX/activeX50.xml"/><Relationship Id="rId189" Type="http://schemas.openxmlformats.org/officeDocument/2006/relationships/image" Target="../media/image84.emf"/><Relationship Id="rId3" Type="http://schemas.openxmlformats.org/officeDocument/2006/relationships/control" Target="../activeX/activeX1.xml"/><Relationship Id="rId214" Type="http://schemas.openxmlformats.org/officeDocument/2006/relationships/control" Target="../activeX/activeX117.xml"/><Relationship Id="rId235" Type="http://schemas.openxmlformats.org/officeDocument/2006/relationships/image" Target="../media/image105.emf"/><Relationship Id="rId256" Type="http://schemas.openxmlformats.org/officeDocument/2006/relationships/control" Target="../activeX/activeX140.xml"/><Relationship Id="rId277" Type="http://schemas.openxmlformats.org/officeDocument/2006/relationships/image" Target="../media/image123.emf"/><Relationship Id="rId298" Type="http://schemas.openxmlformats.org/officeDocument/2006/relationships/control" Target="../activeX/activeX164.xml"/><Relationship Id="rId116" Type="http://schemas.openxmlformats.org/officeDocument/2006/relationships/image" Target="../media/image52.emf"/><Relationship Id="rId137" Type="http://schemas.openxmlformats.org/officeDocument/2006/relationships/control" Target="../activeX/activeX74.xml"/><Relationship Id="rId158" Type="http://schemas.openxmlformats.org/officeDocument/2006/relationships/image" Target="../media/image71.emf"/><Relationship Id="rId302" Type="http://schemas.openxmlformats.org/officeDocument/2006/relationships/control" Target="../activeX/activeX166.xml"/><Relationship Id="rId20" Type="http://schemas.openxmlformats.org/officeDocument/2006/relationships/control" Target="../activeX/activeX10.xml"/><Relationship Id="rId41" Type="http://schemas.openxmlformats.org/officeDocument/2006/relationships/image" Target="../media/image18.emf"/><Relationship Id="rId62" Type="http://schemas.openxmlformats.org/officeDocument/2006/relationships/control" Target="../activeX/activeX32.xml"/><Relationship Id="rId83" Type="http://schemas.openxmlformats.org/officeDocument/2006/relationships/image" Target="../media/image38.emf"/><Relationship Id="rId179" Type="http://schemas.openxmlformats.org/officeDocument/2006/relationships/image" Target="../media/image79.emf"/><Relationship Id="rId190" Type="http://schemas.openxmlformats.org/officeDocument/2006/relationships/control" Target="../activeX/activeX104.xml"/><Relationship Id="rId204" Type="http://schemas.openxmlformats.org/officeDocument/2006/relationships/control" Target="../activeX/activeX112.xml"/><Relationship Id="rId225" Type="http://schemas.openxmlformats.org/officeDocument/2006/relationships/image" Target="../media/image101.emf"/><Relationship Id="rId246" Type="http://schemas.openxmlformats.org/officeDocument/2006/relationships/control" Target="../activeX/activeX134.xml"/><Relationship Id="rId267" Type="http://schemas.openxmlformats.org/officeDocument/2006/relationships/image" Target="../media/image118.emf"/><Relationship Id="rId288" Type="http://schemas.openxmlformats.org/officeDocument/2006/relationships/control" Target="../activeX/activeX159.xml"/><Relationship Id="rId106" Type="http://schemas.openxmlformats.org/officeDocument/2006/relationships/image" Target="../media/image47.emf"/><Relationship Id="rId127" Type="http://schemas.openxmlformats.org/officeDocument/2006/relationships/control" Target="../activeX/activeX69.xml"/><Relationship Id="rId10" Type="http://schemas.openxmlformats.org/officeDocument/2006/relationships/control" Target="../activeX/activeX5.xml"/><Relationship Id="rId31" Type="http://schemas.openxmlformats.org/officeDocument/2006/relationships/image" Target="../media/image14.emf"/><Relationship Id="rId52" Type="http://schemas.openxmlformats.org/officeDocument/2006/relationships/control" Target="../activeX/activeX27.xml"/><Relationship Id="rId73" Type="http://schemas.openxmlformats.org/officeDocument/2006/relationships/image" Target="../media/image33.emf"/><Relationship Id="rId94" Type="http://schemas.openxmlformats.org/officeDocument/2006/relationships/control" Target="../activeX/activeX51.xml"/><Relationship Id="rId148" Type="http://schemas.openxmlformats.org/officeDocument/2006/relationships/image" Target="../media/image66.emf"/><Relationship Id="rId169" Type="http://schemas.openxmlformats.org/officeDocument/2006/relationships/control" Target="../activeX/activeX91.xml"/><Relationship Id="rId4" Type="http://schemas.openxmlformats.org/officeDocument/2006/relationships/image" Target="../media/image1.emf"/><Relationship Id="rId180" Type="http://schemas.openxmlformats.org/officeDocument/2006/relationships/control" Target="../activeX/activeX99.xml"/><Relationship Id="rId215" Type="http://schemas.openxmlformats.org/officeDocument/2006/relationships/image" Target="../media/image96.emf"/><Relationship Id="rId236" Type="http://schemas.openxmlformats.org/officeDocument/2006/relationships/control" Target="../activeX/activeX129.xml"/><Relationship Id="rId257" Type="http://schemas.openxmlformats.org/officeDocument/2006/relationships/control" Target="../activeX/activeX141.xml"/><Relationship Id="rId278" Type="http://schemas.openxmlformats.org/officeDocument/2006/relationships/control" Target="../activeX/activeX153.xml"/><Relationship Id="rId303" Type="http://schemas.openxmlformats.org/officeDocument/2006/relationships/image" Target="../media/image135.emf"/><Relationship Id="rId42" Type="http://schemas.openxmlformats.org/officeDocument/2006/relationships/control" Target="../activeX/activeX22.xml"/><Relationship Id="rId84" Type="http://schemas.openxmlformats.org/officeDocument/2006/relationships/control" Target="../activeX/activeX44.xml"/><Relationship Id="rId138" Type="http://schemas.openxmlformats.org/officeDocument/2006/relationships/image" Target="../media/image62.emf"/><Relationship Id="rId191" Type="http://schemas.openxmlformats.org/officeDocument/2006/relationships/image" Target="../media/image85.emf"/><Relationship Id="rId205" Type="http://schemas.openxmlformats.org/officeDocument/2006/relationships/image" Target="../media/image91.emf"/><Relationship Id="rId247" Type="http://schemas.openxmlformats.org/officeDocument/2006/relationships/image" Target="../media/image111.emf"/><Relationship Id="rId107" Type="http://schemas.openxmlformats.org/officeDocument/2006/relationships/control" Target="../activeX/activeX58.xml"/><Relationship Id="rId289" Type="http://schemas.openxmlformats.org/officeDocument/2006/relationships/image" Target="../media/image128.emf"/><Relationship Id="rId11" Type="http://schemas.openxmlformats.org/officeDocument/2006/relationships/image" Target="../media/image4.emf"/><Relationship Id="rId53" Type="http://schemas.openxmlformats.org/officeDocument/2006/relationships/image" Target="../media/image24.emf"/><Relationship Id="rId149" Type="http://schemas.openxmlformats.org/officeDocument/2006/relationships/control" Target="../activeX/activeX81.xml"/><Relationship Id="rId95" Type="http://schemas.openxmlformats.org/officeDocument/2006/relationships/control" Target="../activeX/activeX52.xml"/><Relationship Id="rId160" Type="http://schemas.openxmlformats.org/officeDocument/2006/relationships/image" Target="../media/image72.emf"/><Relationship Id="rId216" Type="http://schemas.openxmlformats.org/officeDocument/2006/relationships/control" Target="../activeX/activeX118.xml"/><Relationship Id="rId258" Type="http://schemas.openxmlformats.org/officeDocument/2006/relationships/control" Target="../activeX/activeX142.xml"/><Relationship Id="rId22" Type="http://schemas.openxmlformats.org/officeDocument/2006/relationships/control" Target="../activeX/activeX11.xml"/><Relationship Id="rId64" Type="http://schemas.openxmlformats.org/officeDocument/2006/relationships/control" Target="../activeX/activeX34.xml"/><Relationship Id="rId118" Type="http://schemas.openxmlformats.org/officeDocument/2006/relationships/image" Target="../media/image53.emf"/><Relationship Id="rId171" Type="http://schemas.openxmlformats.org/officeDocument/2006/relationships/control" Target="../activeX/activeX92.xml"/><Relationship Id="rId227" Type="http://schemas.openxmlformats.org/officeDocument/2006/relationships/image" Target="../media/image102.emf"/><Relationship Id="rId269" Type="http://schemas.openxmlformats.org/officeDocument/2006/relationships/image" Target="../media/image119.emf"/><Relationship Id="rId33" Type="http://schemas.openxmlformats.org/officeDocument/2006/relationships/image" Target="../media/image15.emf"/><Relationship Id="rId129" Type="http://schemas.openxmlformats.org/officeDocument/2006/relationships/control" Target="../activeX/activeX70.xml"/><Relationship Id="rId280" Type="http://schemas.openxmlformats.org/officeDocument/2006/relationships/control" Target="../activeX/activeX154.xml"/><Relationship Id="rId75" Type="http://schemas.openxmlformats.org/officeDocument/2006/relationships/image" Target="../media/image34.emf"/><Relationship Id="rId140" Type="http://schemas.openxmlformats.org/officeDocument/2006/relationships/image" Target="../media/image63.emf"/><Relationship Id="rId182" Type="http://schemas.openxmlformats.org/officeDocument/2006/relationships/control" Target="../activeX/activeX100.xml"/><Relationship Id="rId6" Type="http://schemas.openxmlformats.org/officeDocument/2006/relationships/image" Target="../media/image2.emf"/><Relationship Id="rId238" Type="http://schemas.openxmlformats.org/officeDocument/2006/relationships/control" Target="../activeX/activeX130.xml"/><Relationship Id="rId291" Type="http://schemas.openxmlformats.org/officeDocument/2006/relationships/image" Target="../media/image129.emf"/><Relationship Id="rId305" Type="http://schemas.openxmlformats.org/officeDocument/2006/relationships/image" Target="../media/image13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7"/>
  <sheetViews>
    <sheetView tabSelected="1" workbookViewId="0">
      <selection activeCell="A17" sqref="A17"/>
    </sheetView>
  </sheetViews>
  <sheetFormatPr defaultColWidth="9" defaultRowHeight="14.25" x14ac:dyDescent="0.2"/>
  <cols>
    <col min="1" max="1" width="9" style="1"/>
    <col min="2" max="2" width="9.875" style="1" customWidth="1"/>
    <col min="3" max="9" width="9" style="1"/>
    <col min="10" max="10" width="11.125" style="1" customWidth="1"/>
    <col min="11" max="18" width="9" style="1"/>
    <col min="19" max="19" width="52.875" style="1" customWidth="1"/>
    <col min="20" max="16384" width="9" style="1"/>
  </cols>
  <sheetData>
    <row r="1" spans="1:19" x14ac:dyDescent="0.2">
      <c r="A1" s="2"/>
      <c r="B1" s="2"/>
      <c r="C1" s="32">
        <v>111</v>
      </c>
      <c r="D1" s="32">
        <v>112</v>
      </c>
      <c r="E1" s="32">
        <v>112</v>
      </c>
      <c r="F1" s="32">
        <v>1111</v>
      </c>
      <c r="G1" s="32">
        <v>112</v>
      </c>
      <c r="H1" s="32">
        <v>1131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3"/>
      <c r="B2" s="33"/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2" t="s">
        <v>6</v>
      </c>
      <c r="J2" s="3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2" t="s">
        <v>16</v>
      </c>
    </row>
    <row r="3" spans="1:19" x14ac:dyDescent="0.2">
      <c r="A3" s="44">
        <v>1</v>
      </c>
      <c r="B3" s="34">
        <v>1.1000000000000001</v>
      </c>
      <c r="C3" s="34">
        <f>IF(MID($B3,3,1)=MID(C$1,1,1),1,0)</f>
        <v>1</v>
      </c>
      <c r="D3" s="34">
        <f t="shared" ref="D3:H3" si="0">IF(MID($B3,3,1)=MID(D$1,1,1),1,0)</f>
        <v>1</v>
      </c>
      <c r="E3" s="34">
        <f t="shared" si="0"/>
        <v>1</v>
      </c>
      <c r="F3" s="34">
        <f t="shared" si="0"/>
        <v>1</v>
      </c>
      <c r="G3" s="34">
        <f t="shared" si="0"/>
        <v>1</v>
      </c>
      <c r="H3" s="34">
        <f t="shared" si="0"/>
        <v>1</v>
      </c>
      <c r="I3" s="44" t="s">
        <v>17</v>
      </c>
      <c r="J3" s="34" t="s">
        <v>18</v>
      </c>
      <c r="K3" s="34">
        <v>2</v>
      </c>
      <c r="L3" s="34">
        <v>1.8</v>
      </c>
      <c r="M3" s="34">
        <v>2</v>
      </c>
      <c r="N3" s="34">
        <v>2.1</v>
      </c>
      <c r="O3" s="34">
        <v>0</v>
      </c>
      <c r="P3" s="34">
        <v>1</v>
      </c>
      <c r="Q3" s="34">
        <v>0.1</v>
      </c>
      <c r="R3" s="34">
        <v>4</v>
      </c>
      <c r="S3" s="34" t="s">
        <v>19</v>
      </c>
    </row>
    <row r="4" spans="1:19" x14ac:dyDescent="0.2">
      <c r="A4" s="44"/>
      <c r="B4" s="16">
        <v>1.2</v>
      </c>
      <c r="C4" s="16">
        <f t="shared" ref="C4:C5" si="1">IF(MID($B4,3,1)=MID(C$1,1,1),1,0)</f>
        <v>0</v>
      </c>
      <c r="D4" s="16">
        <f t="shared" ref="D4:H5" si="2">IF(MID($B4,3,1)=MID(D$1,1,1),1,0)</f>
        <v>0</v>
      </c>
      <c r="E4" s="16">
        <f t="shared" si="2"/>
        <v>0</v>
      </c>
      <c r="F4" s="16">
        <f t="shared" si="2"/>
        <v>0</v>
      </c>
      <c r="G4" s="16">
        <f t="shared" si="2"/>
        <v>0</v>
      </c>
      <c r="H4" s="16">
        <f t="shared" si="2"/>
        <v>0</v>
      </c>
      <c r="I4" s="44"/>
      <c r="J4" s="16" t="s">
        <v>20</v>
      </c>
      <c r="K4" s="16">
        <v>4</v>
      </c>
      <c r="L4" s="16">
        <v>4.2</v>
      </c>
      <c r="M4" s="16">
        <v>4.5</v>
      </c>
      <c r="N4" s="16">
        <v>4.3</v>
      </c>
      <c r="O4" s="16">
        <v>0</v>
      </c>
      <c r="P4" s="16">
        <v>0</v>
      </c>
      <c r="Q4" s="16">
        <v>0.2</v>
      </c>
      <c r="R4" s="16">
        <v>4</v>
      </c>
      <c r="S4" s="16" t="s">
        <v>21</v>
      </c>
    </row>
    <row r="5" spans="1:19" x14ac:dyDescent="0.2">
      <c r="A5" s="44"/>
      <c r="B5" s="35">
        <v>1.3</v>
      </c>
      <c r="C5" s="35">
        <f t="shared" si="1"/>
        <v>0</v>
      </c>
      <c r="D5" s="35">
        <f t="shared" si="2"/>
        <v>0</v>
      </c>
      <c r="E5" s="35">
        <f t="shared" si="2"/>
        <v>0</v>
      </c>
      <c r="F5" s="35">
        <f t="shared" si="2"/>
        <v>0</v>
      </c>
      <c r="G5" s="35">
        <f t="shared" si="2"/>
        <v>0</v>
      </c>
      <c r="H5" s="35">
        <f t="shared" si="2"/>
        <v>0</v>
      </c>
      <c r="I5" s="44"/>
      <c r="J5" s="35" t="s">
        <v>22</v>
      </c>
      <c r="K5" s="35">
        <v>6</v>
      </c>
      <c r="L5" s="35">
        <v>6.2</v>
      </c>
      <c r="M5" s="35">
        <v>6.5</v>
      </c>
      <c r="N5" s="35">
        <v>5.6</v>
      </c>
      <c r="O5" s="35">
        <v>1</v>
      </c>
      <c r="P5" s="35">
        <v>1</v>
      </c>
      <c r="Q5" s="35">
        <v>0.3</v>
      </c>
      <c r="R5" s="35">
        <v>4</v>
      </c>
      <c r="S5" s="35" t="s">
        <v>23</v>
      </c>
    </row>
    <row r="6" spans="1:19" x14ac:dyDescent="0.2">
      <c r="A6" s="45">
        <v>2</v>
      </c>
      <c r="B6" s="36">
        <v>2.1</v>
      </c>
      <c r="C6" s="36">
        <f>IF(MID($B6,3,1)=MID(C$1,2,1),1,0)</f>
        <v>1</v>
      </c>
      <c r="D6" s="36">
        <f t="shared" ref="D6:H6" si="3">IF(MID($B6,3,1)=MID(D$1,2,1),1,0)</f>
        <v>1</v>
      </c>
      <c r="E6" s="36">
        <f t="shared" si="3"/>
        <v>1</v>
      </c>
      <c r="F6" s="36">
        <f t="shared" si="3"/>
        <v>1</v>
      </c>
      <c r="G6" s="36">
        <f t="shared" si="3"/>
        <v>1</v>
      </c>
      <c r="H6" s="36">
        <f t="shared" si="3"/>
        <v>1</v>
      </c>
      <c r="I6" s="49" t="s">
        <v>24</v>
      </c>
      <c r="J6" s="34" t="s">
        <v>25</v>
      </c>
      <c r="K6" s="34">
        <v>10</v>
      </c>
      <c r="L6" s="34">
        <v>11</v>
      </c>
      <c r="M6" s="34">
        <v>11</v>
      </c>
      <c r="N6" s="34">
        <v>12</v>
      </c>
      <c r="O6" s="34">
        <v>0</v>
      </c>
      <c r="P6" s="34">
        <v>1</v>
      </c>
      <c r="Q6" s="34">
        <v>0.1</v>
      </c>
      <c r="R6" s="34">
        <v>4</v>
      </c>
      <c r="S6" s="34" t="s">
        <v>26</v>
      </c>
    </row>
    <row r="7" spans="1:19" x14ac:dyDescent="0.2">
      <c r="A7" s="45"/>
      <c r="B7" s="37">
        <v>2.2000000000000002</v>
      </c>
      <c r="C7" s="37">
        <f t="shared" ref="C7:H8" si="4">IF(MID($B7,3,1)=MID(C$1,2,1),1,0)</f>
        <v>0</v>
      </c>
      <c r="D7" s="37">
        <f t="shared" si="4"/>
        <v>0</v>
      </c>
      <c r="E7" s="37">
        <f t="shared" si="4"/>
        <v>0</v>
      </c>
      <c r="F7" s="37">
        <f t="shared" si="4"/>
        <v>0</v>
      </c>
      <c r="G7" s="37">
        <f t="shared" si="4"/>
        <v>0</v>
      </c>
      <c r="H7" s="37">
        <f t="shared" si="4"/>
        <v>0</v>
      </c>
      <c r="I7" s="49"/>
      <c r="J7" s="16" t="s">
        <v>27</v>
      </c>
      <c r="K7" s="16">
        <v>15</v>
      </c>
      <c r="L7" s="16">
        <v>17</v>
      </c>
      <c r="M7" s="16">
        <v>16</v>
      </c>
      <c r="N7" s="16">
        <v>18</v>
      </c>
      <c r="O7" s="16">
        <v>0</v>
      </c>
      <c r="P7" s="16">
        <v>0</v>
      </c>
      <c r="Q7" s="16">
        <v>0.2</v>
      </c>
      <c r="R7" s="16">
        <v>4</v>
      </c>
      <c r="S7" s="16" t="s">
        <v>28</v>
      </c>
    </row>
    <row r="8" spans="1:19" x14ac:dyDescent="0.2">
      <c r="A8" s="45"/>
      <c r="B8" s="35">
        <v>2.2999999999999998</v>
      </c>
      <c r="C8" s="35">
        <f t="shared" si="4"/>
        <v>0</v>
      </c>
      <c r="D8" s="35">
        <f t="shared" si="4"/>
        <v>0</v>
      </c>
      <c r="E8" s="35">
        <f t="shared" si="4"/>
        <v>0</v>
      </c>
      <c r="F8" s="35">
        <f t="shared" si="4"/>
        <v>0</v>
      </c>
      <c r="G8" s="35">
        <f t="shared" si="4"/>
        <v>0</v>
      </c>
      <c r="H8" s="35">
        <f t="shared" si="4"/>
        <v>0</v>
      </c>
      <c r="I8" s="49"/>
      <c r="J8" s="35" t="s">
        <v>29</v>
      </c>
      <c r="K8" s="35">
        <v>20</v>
      </c>
      <c r="L8" s="35">
        <v>21</v>
      </c>
      <c r="M8" s="35">
        <v>22</v>
      </c>
      <c r="N8" s="35">
        <v>21</v>
      </c>
      <c r="O8" s="35">
        <v>0</v>
      </c>
      <c r="P8" s="35">
        <v>1</v>
      </c>
      <c r="Q8" s="35">
        <v>0.3</v>
      </c>
      <c r="R8" s="35">
        <v>4</v>
      </c>
      <c r="S8" s="35" t="s">
        <v>30</v>
      </c>
    </row>
    <row r="9" spans="1:19" x14ac:dyDescent="0.2">
      <c r="A9" s="46">
        <v>3</v>
      </c>
      <c r="B9" s="36">
        <v>3.1</v>
      </c>
      <c r="C9" s="36">
        <f>IF(MID($B9,3,1)=MID(C$1,3,1),1,0)</f>
        <v>1</v>
      </c>
      <c r="D9" s="36">
        <f t="shared" ref="D9:H9" si="5">IF(MID($B9,3,1)=MID(D$1,3,1),1,0)</f>
        <v>0</v>
      </c>
      <c r="E9" s="36">
        <f t="shared" si="5"/>
        <v>0</v>
      </c>
      <c r="F9" s="36">
        <f t="shared" si="5"/>
        <v>1</v>
      </c>
      <c r="G9" s="36">
        <f t="shared" si="5"/>
        <v>0</v>
      </c>
      <c r="H9" s="36">
        <f t="shared" si="5"/>
        <v>0</v>
      </c>
      <c r="I9" s="44" t="s">
        <v>31</v>
      </c>
      <c r="J9" s="34" t="s">
        <v>32</v>
      </c>
      <c r="K9" s="34">
        <v>15</v>
      </c>
      <c r="L9" s="34">
        <v>16</v>
      </c>
      <c r="M9" s="34">
        <v>16</v>
      </c>
      <c r="N9" s="34">
        <v>16</v>
      </c>
      <c r="O9" s="34">
        <v>0</v>
      </c>
      <c r="P9" s="34">
        <v>0</v>
      </c>
      <c r="Q9" s="34">
        <v>0.1</v>
      </c>
      <c r="R9" s="34">
        <v>4</v>
      </c>
      <c r="S9" s="34" t="s">
        <v>33</v>
      </c>
    </row>
    <row r="10" spans="1:19" x14ac:dyDescent="0.2">
      <c r="A10" s="47"/>
      <c r="B10" s="37">
        <v>3.2</v>
      </c>
      <c r="C10" s="37">
        <f t="shared" ref="C10:H11" si="6">IF(MID($B10,3,1)=MID(C$1,3,1),1,0)</f>
        <v>0</v>
      </c>
      <c r="D10" s="37">
        <f t="shared" si="6"/>
        <v>1</v>
      </c>
      <c r="E10" s="37">
        <f t="shared" si="6"/>
        <v>1</v>
      </c>
      <c r="F10" s="37">
        <f t="shared" si="6"/>
        <v>0</v>
      </c>
      <c r="G10" s="37">
        <f t="shared" si="6"/>
        <v>1</v>
      </c>
      <c r="H10" s="37">
        <f t="shared" si="6"/>
        <v>0</v>
      </c>
      <c r="I10" s="44"/>
      <c r="J10" s="16" t="s">
        <v>34</v>
      </c>
      <c r="K10" s="16">
        <v>21</v>
      </c>
      <c r="L10" s="16">
        <v>23</v>
      </c>
      <c r="M10" s="16">
        <v>24</v>
      </c>
      <c r="N10" s="16">
        <v>26</v>
      </c>
      <c r="O10" s="16">
        <v>0</v>
      </c>
      <c r="P10" s="16">
        <v>1</v>
      </c>
      <c r="Q10" s="16">
        <v>0.2</v>
      </c>
      <c r="R10" s="16">
        <v>4</v>
      </c>
      <c r="S10" s="16" t="s">
        <v>35</v>
      </c>
    </row>
    <row r="11" spans="1:19" x14ac:dyDescent="0.2">
      <c r="A11" s="48"/>
      <c r="B11" s="38">
        <v>3.3</v>
      </c>
      <c r="C11" s="38">
        <f t="shared" si="6"/>
        <v>0</v>
      </c>
      <c r="D11" s="38">
        <f t="shared" si="6"/>
        <v>0</v>
      </c>
      <c r="E11" s="38">
        <f t="shared" si="6"/>
        <v>0</v>
      </c>
      <c r="F11" s="38">
        <f t="shared" si="6"/>
        <v>0</v>
      </c>
      <c r="G11" s="38">
        <f t="shared" si="6"/>
        <v>0</v>
      </c>
      <c r="H11" s="38">
        <f t="shared" si="6"/>
        <v>1</v>
      </c>
      <c r="I11" s="44"/>
      <c r="J11" s="35" t="s">
        <v>36</v>
      </c>
      <c r="K11" s="35">
        <v>25</v>
      </c>
      <c r="L11" s="35">
        <v>26</v>
      </c>
      <c r="M11" s="35">
        <v>28</v>
      </c>
      <c r="N11" s="35">
        <v>29</v>
      </c>
      <c r="O11" s="35">
        <v>1</v>
      </c>
      <c r="P11" s="35">
        <v>1</v>
      </c>
      <c r="Q11" s="35">
        <v>0.3</v>
      </c>
      <c r="R11" s="35">
        <v>4</v>
      </c>
      <c r="S11" s="35" t="s">
        <v>37</v>
      </c>
    </row>
    <row r="12" spans="1:19" x14ac:dyDescent="0.2">
      <c r="A12" s="45">
        <v>4</v>
      </c>
      <c r="B12" s="34">
        <v>4.0999999999999996</v>
      </c>
      <c r="C12" s="34">
        <f>IF(MID(C$1,4,4)="",0,IF(MID(C$1,4,1)=MID($B12,3,1),1,0))</f>
        <v>0</v>
      </c>
      <c r="D12" s="34">
        <f t="shared" ref="D12:H12" si="7">IF(MID(D$1,4,4)="",0,IF(MID(D$1,4,1)=MID($B12,3,1),1,0))</f>
        <v>0</v>
      </c>
      <c r="E12" s="34">
        <f t="shared" si="7"/>
        <v>0</v>
      </c>
      <c r="F12" s="34">
        <f t="shared" si="7"/>
        <v>1</v>
      </c>
      <c r="G12" s="34">
        <f t="shared" si="7"/>
        <v>0</v>
      </c>
      <c r="H12" s="34">
        <f t="shared" si="7"/>
        <v>1</v>
      </c>
      <c r="I12" s="49" t="s">
        <v>38</v>
      </c>
      <c r="J12" s="34" t="s">
        <v>39</v>
      </c>
      <c r="K12" s="34">
        <v>3</v>
      </c>
      <c r="L12" s="34">
        <v>3.1</v>
      </c>
      <c r="M12" s="34">
        <v>3</v>
      </c>
      <c r="N12" s="34">
        <v>3.4</v>
      </c>
      <c r="O12" s="34">
        <v>1</v>
      </c>
      <c r="P12" s="34">
        <v>1</v>
      </c>
      <c r="Q12" s="34">
        <v>0.1</v>
      </c>
      <c r="R12" s="34">
        <v>4</v>
      </c>
      <c r="S12" s="34" t="s">
        <v>40</v>
      </c>
    </row>
    <row r="13" spans="1:19" x14ac:dyDescent="0.2">
      <c r="A13" s="45"/>
      <c r="B13" s="37">
        <v>4.2</v>
      </c>
      <c r="C13" s="37">
        <f>IF(MID(C$1,4,1)="2",1,IF(MID(C$1,5,1)="2",1,0))</f>
        <v>0</v>
      </c>
      <c r="D13" s="37">
        <f t="shared" ref="D13:H13" si="8">IF(MID(D$1,4,1)="2",1,IF(MID(D$1,5,1)="2",1,0))</f>
        <v>0</v>
      </c>
      <c r="E13" s="37">
        <f t="shared" si="8"/>
        <v>0</v>
      </c>
      <c r="F13" s="37">
        <f t="shared" si="8"/>
        <v>0</v>
      </c>
      <c r="G13" s="37">
        <f t="shared" si="8"/>
        <v>0</v>
      </c>
      <c r="H13" s="37">
        <f t="shared" si="8"/>
        <v>0</v>
      </c>
      <c r="I13" s="49"/>
      <c r="J13" s="16" t="s">
        <v>41</v>
      </c>
      <c r="K13" s="16">
        <v>4.8</v>
      </c>
      <c r="L13" s="16">
        <v>4.8</v>
      </c>
      <c r="M13" s="16">
        <v>5</v>
      </c>
      <c r="N13" s="16">
        <v>5.0999999999999996</v>
      </c>
      <c r="O13" s="16">
        <v>1</v>
      </c>
      <c r="P13" s="16">
        <v>1</v>
      </c>
      <c r="Q13" s="16">
        <v>0.2</v>
      </c>
      <c r="R13" s="16">
        <v>4</v>
      </c>
      <c r="S13" s="16" t="s">
        <v>42</v>
      </c>
    </row>
    <row r="14" spans="1:19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" x14ac:dyDescent="0.2">
      <c r="A17" s="39" t="s">
        <v>98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2"/>
      <c r="Q17" s="2"/>
      <c r="R17" s="2"/>
      <c r="S17" s="2"/>
    </row>
  </sheetData>
  <sheetProtection algorithmName="SHA-512" hashValue="SA0amP8Y0JgvGYP6QZ+M64enTxUIvGi+6ZMK6n50e+rkKLCfjvDX/T6DqxOxB9Hi+a5eJ1lJGgQF05REnFaYZw==" saltValue="8di4PB/4pCxRViTyqxn7KQ==" spinCount="100000" sheet="1" objects="1" scenarios="1"/>
  <mergeCells count="8">
    <mergeCell ref="A3:A5"/>
    <mergeCell ref="A6:A8"/>
    <mergeCell ref="A9:A11"/>
    <mergeCell ref="A12:A13"/>
    <mergeCell ref="I3:I5"/>
    <mergeCell ref="I6:I8"/>
    <mergeCell ref="I9:I11"/>
    <mergeCell ref="I12:I13"/>
  </mergeCells>
  <phoneticPr fontId="6" type="noConversion"/>
  <dataValidations count="2">
    <dataValidation type="list" allowBlank="1" showInputMessage="1" showErrorMessage="1" sqref="C12:H13" xr:uid="{00000000-0002-0000-0000-000000000000}">
      <formula1>"0,1"</formula1>
    </dataValidation>
    <dataValidation type="list" allowBlank="1" showInputMessage="1" showErrorMessage="1" sqref="C3:H11" xr:uid="{00000000-0002-0000-0000-000001000000}">
      <formula1>"1,0"</formula1>
    </dataValidation>
  </dataValidations>
  <pageMargins left="0.69930555555555596" right="0.69930555555555596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2" r:id="rId3" name="Control 18">
          <controlPr defaultSize="0" altText="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42" r:id="rId3" name="Control 18"/>
      </mc:Fallback>
    </mc:AlternateContent>
    <mc:AlternateContent xmlns:mc="http://schemas.openxmlformats.org/markup-compatibility/2006">
      <mc:Choice Requires="x14">
        <control shapeId="1043" r:id="rId5" name="Control 19">
          <controlPr defaultSize="0" altText="" r:id="rId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43" r:id="rId5" name="Control 19"/>
      </mc:Fallback>
    </mc:AlternateContent>
    <mc:AlternateContent xmlns:mc="http://schemas.openxmlformats.org/markup-compatibility/2006">
      <mc:Choice Requires="x14">
        <control shapeId="1044" r:id="rId7" name="Control 20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44" r:id="rId7" name="Control 20"/>
      </mc:Fallback>
    </mc:AlternateContent>
    <mc:AlternateContent xmlns:mc="http://schemas.openxmlformats.org/markup-compatibility/2006">
      <mc:Choice Requires="x14">
        <control shapeId="1045" r:id="rId9" name="Control 21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45" r:id="rId9" name="Control 21"/>
      </mc:Fallback>
    </mc:AlternateContent>
    <mc:AlternateContent xmlns:mc="http://schemas.openxmlformats.org/markup-compatibility/2006">
      <mc:Choice Requires="x14">
        <control shapeId="1047" r:id="rId10" name="Control 23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47" r:id="rId10" name="Control 23"/>
      </mc:Fallback>
    </mc:AlternateContent>
    <mc:AlternateContent xmlns:mc="http://schemas.openxmlformats.org/markup-compatibility/2006">
      <mc:Choice Requires="x14">
        <control shapeId="1048" r:id="rId12" name="Control 24">
          <controlPr defaultSize="0" altText="" r:id="rId1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48" r:id="rId12" name="Control 24"/>
      </mc:Fallback>
    </mc:AlternateContent>
    <mc:AlternateContent xmlns:mc="http://schemas.openxmlformats.org/markup-compatibility/2006">
      <mc:Choice Requires="x14">
        <control shapeId="1049" r:id="rId14" name="Control 25">
          <controlPr defaultSize="0" altText="" r:id="rId1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49" r:id="rId14" name="Control 25"/>
      </mc:Fallback>
    </mc:AlternateContent>
    <mc:AlternateContent xmlns:mc="http://schemas.openxmlformats.org/markup-compatibility/2006">
      <mc:Choice Requires="x14">
        <control shapeId="1050" r:id="rId16" name="Control 26">
          <controlPr defaultSize="0" altText="" r:id="rId1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0" r:id="rId16" name="Control 26"/>
      </mc:Fallback>
    </mc:AlternateContent>
    <mc:AlternateContent xmlns:mc="http://schemas.openxmlformats.org/markup-compatibility/2006">
      <mc:Choice Requires="x14">
        <control shapeId="1051" r:id="rId18" name="Control 27">
          <controlPr defaultSize="0" altText="" r:id="rId1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1" r:id="rId18" name="Control 27"/>
      </mc:Fallback>
    </mc:AlternateContent>
    <mc:AlternateContent xmlns:mc="http://schemas.openxmlformats.org/markup-compatibility/2006">
      <mc:Choice Requires="x14">
        <control shapeId="1052" r:id="rId20" name="Control 28">
          <controlPr defaultSize="0" altText="" r:id="rId2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2" r:id="rId20" name="Control 28"/>
      </mc:Fallback>
    </mc:AlternateContent>
    <mc:AlternateContent xmlns:mc="http://schemas.openxmlformats.org/markup-compatibility/2006">
      <mc:Choice Requires="x14">
        <control shapeId="1053" r:id="rId22" name="Control 29">
          <controlPr defaultSize="0" altText="" r:id="rId2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3" r:id="rId22" name="Control 29"/>
      </mc:Fallback>
    </mc:AlternateContent>
    <mc:AlternateContent xmlns:mc="http://schemas.openxmlformats.org/markup-compatibility/2006">
      <mc:Choice Requires="x14">
        <control shapeId="1054" r:id="rId24" name="Control 30">
          <controlPr defaultSize="0" altText="" r:id="rId2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4" r:id="rId24" name="Control 30"/>
      </mc:Fallback>
    </mc:AlternateContent>
    <mc:AlternateContent xmlns:mc="http://schemas.openxmlformats.org/markup-compatibility/2006">
      <mc:Choice Requires="x14">
        <control shapeId="1055" r:id="rId26" name="Control 31">
          <controlPr defaultSize="0" altText="" r:id="rId2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5" r:id="rId26" name="Control 31"/>
      </mc:Fallback>
    </mc:AlternateContent>
    <mc:AlternateContent xmlns:mc="http://schemas.openxmlformats.org/markup-compatibility/2006">
      <mc:Choice Requires="x14">
        <control shapeId="1056" r:id="rId28" name="Control 32">
          <controlPr defaultSize="0" altText="" r:id="rId2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6" r:id="rId28" name="Control 32"/>
      </mc:Fallback>
    </mc:AlternateContent>
    <mc:AlternateContent xmlns:mc="http://schemas.openxmlformats.org/markup-compatibility/2006">
      <mc:Choice Requires="x14">
        <control shapeId="1057" r:id="rId30" name="Control 33">
          <controlPr defaultSize="0" altText="" r:id="rId3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7" r:id="rId30" name="Control 33"/>
      </mc:Fallback>
    </mc:AlternateContent>
    <mc:AlternateContent xmlns:mc="http://schemas.openxmlformats.org/markup-compatibility/2006">
      <mc:Choice Requires="x14">
        <control shapeId="1058" r:id="rId32" name="Control 34">
          <controlPr defaultSize="0" altText="" r:id="rId3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8" r:id="rId32" name="Control 34"/>
      </mc:Fallback>
    </mc:AlternateContent>
    <mc:AlternateContent xmlns:mc="http://schemas.openxmlformats.org/markup-compatibility/2006">
      <mc:Choice Requires="x14">
        <control shapeId="1059" r:id="rId34" name="Control 35">
          <controlPr defaultSize="0" altText="" r:id="rId3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59" r:id="rId34" name="Control 35"/>
      </mc:Fallback>
    </mc:AlternateContent>
    <mc:AlternateContent xmlns:mc="http://schemas.openxmlformats.org/markup-compatibility/2006">
      <mc:Choice Requires="x14">
        <control shapeId="1060" r:id="rId36" name="Control 36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0" r:id="rId36" name="Control 36"/>
      </mc:Fallback>
    </mc:AlternateContent>
    <mc:AlternateContent xmlns:mc="http://schemas.openxmlformats.org/markup-compatibility/2006">
      <mc:Choice Requires="x14">
        <control shapeId="1061" r:id="rId37" name="Control 37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1" r:id="rId37" name="Control 37"/>
      </mc:Fallback>
    </mc:AlternateContent>
    <mc:AlternateContent xmlns:mc="http://schemas.openxmlformats.org/markup-compatibility/2006">
      <mc:Choice Requires="x14">
        <control shapeId="1062" r:id="rId38" name="Control 38">
          <controlPr defaultSize="0" altText="" r:id="rId3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2" r:id="rId38" name="Control 38"/>
      </mc:Fallback>
    </mc:AlternateContent>
    <mc:AlternateContent xmlns:mc="http://schemas.openxmlformats.org/markup-compatibility/2006">
      <mc:Choice Requires="x14">
        <control shapeId="1063" r:id="rId40" name="Control 39">
          <controlPr defaultSize="0" altText="" r:id="rId4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3" r:id="rId40" name="Control 39"/>
      </mc:Fallback>
    </mc:AlternateContent>
    <mc:AlternateContent xmlns:mc="http://schemas.openxmlformats.org/markup-compatibility/2006">
      <mc:Choice Requires="x14">
        <control shapeId="1064" r:id="rId42" name="Control 40">
          <controlPr defaultSize="0" altText="" r:id="rId4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4" r:id="rId42" name="Control 40"/>
      </mc:Fallback>
    </mc:AlternateContent>
    <mc:AlternateContent xmlns:mc="http://schemas.openxmlformats.org/markup-compatibility/2006">
      <mc:Choice Requires="x14">
        <control shapeId="1065" r:id="rId44" name="Control 41">
          <controlPr defaultSize="0" altText="" r:id="rId4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5" r:id="rId44" name="Control 41"/>
      </mc:Fallback>
    </mc:AlternateContent>
    <mc:AlternateContent xmlns:mc="http://schemas.openxmlformats.org/markup-compatibility/2006">
      <mc:Choice Requires="x14">
        <control shapeId="1066" r:id="rId46" name="Control 42">
          <controlPr defaultSize="0" altText="" r:id="rId4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6" r:id="rId46" name="Control 42"/>
      </mc:Fallback>
    </mc:AlternateContent>
    <mc:AlternateContent xmlns:mc="http://schemas.openxmlformats.org/markup-compatibility/2006">
      <mc:Choice Requires="x14">
        <control shapeId="1067" r:id="rId48" name="Control 43">
          <controlPr defaultSize="0" altText="" r:id="rId4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7" r:id="rId48" name="Control 43"/>
      </mc:Fallback>
    </mc:AlternateContent>
    <mc:AlternateContent xmlns:mc="http://schemas.openxmlformats.org/markup-compatibility/2006">
      <mc:Choice Requires="x14">
        <control shapeId="1068" r:id="rId50" name="Control 44">
          <controlPr defaultSize="0" altText="" r:id="rId5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8" r:id="rId50" name="Control 44"/>
      </mc:Fallback>
    </mc:AlternateContent>
    <mc:AlternateContent xmlns:mc="http://schemas.openxmlformats.org/markup-compatibility/2006">
      <mc:Choice Requires="x14">
        <control shapeId="1069" r:id="rId52" name="Control 45">
          <controlPr defaultSize="0" altText="" r:id="rId5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69" r:id="rId52" name="Control 45"/>
      </mc:Fallback>
    </mc:AlternateContent>
    <mc:AlternateContent xmlns:mc="http://schemas.openxmlformats.org/markup-compatibility/2006">
      <mc:Choice Requires="x14">
        <control shapeId="1070" r:id="rId54" name="Control 46">
          <controlPr defaultSize="0" altText="" r:id="rId5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0" r:id="rId54" name="Control 46"/>
      </mc:Fallback>
    </mc:AlternateContent>
    <mc:AlternateContent xmlns:mc="http://schemas.openxmlformats.org/markup-compatibility/2006">
      <mc:Choice Requires="x14">
        <control shapeId="1071" r:id="rId56" name="Control 47">
          <controlPr defaultSize="0" altText="" r:id="rId5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1" r:id="rId56" name="Control 47"/>
      </mc:Fallback>
    </mc:AlternateContent>
    <mc:AlternateContent xmlns:mc="http://schemas.openxmlformats.org/markup-compatibility/2006">
      <mc:Choice Requires="x14">
        <control shapeId="1072" r:id="rId58" name="Control 48">
          <controlPr defaultSize="0" altText="" r:id="rId5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2" r:id="rId58" name="Control 48"/>
      </mc:Fallback>
    </mc:AlternateContent>
    <mc:AlternateContent xmlns:mc="http://schemas.openxmlformats.org/markup-compatibility/2006">
      <mc:Choice Requires="x14">
        <control shapeId="1073" r:id="rId60" name="Control 49">
          <controlPr defaultSize="0" altText="" r:id="rId6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3" r:id="rId60" name="Control 49"/>
      </mc:Fallback>
    </mc:AlternateContent>
    <mc:AlternateContent xmlns:mc="http://schemas.openxmlformats.org/markup-compatibility/2006">
      <mc:Choice Requires="x14">
        <control shapeId="1074" r:id="rId62" name="Control 50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4" r:id="rId62" name="Control 50"/>
      </mc:Fallback>
    </mc:AlternateContent>
    <mc:AlternateContent xmlns:mc="http://schemas.openxmlformats.org/markup-compatibility/2006">
      <mc:Choice Requires="x14">
        <control shapeId="1075" r:id="rId63" name="Control 51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5" r:id="rId63" name="Control 51"/>
      </mc:Fallback>
    </mc:AlternateContent>
    <mc:AlternateContent xmlns:mc="http://schemas.openxmlformats.org/markup-compatibility/2006">
      <mc:Choice Requires="x14">
        <control shapeId="1076" r:id="rId64" name="Control 52">
          <controlPr defaultSize="0" altText="" r:id="rId6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6" r:id="rId64" name="Control 52"/>
      </mc:Fallback>
    </mc:AlternateContent>
    <mc:AlternateContent xmlns:mc="http://schemas.openxmlformats.org/markup-compatibility/2006">
      <mc:Choice Requires="x14">
        <control shapeId="1077" r:id="rId66" name="Control 53">
          <controlPr defaultSize="0" altText="" r:id="rId6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7" r:id="rId66" name="Control 53"/>
      </mc:Fallback>
    </mc:AlternateContent>
    <mc:AlternateContent xmlns:mc="http://schemas.openxmlformats.org/markup-compatibility/2006">
      <mc:Choice Requires="x14">
        <control shapeId="1078" r:id="rId68" name="Control 54">
          <controlPr defaultSize="0" altText="" r:id="rId6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8" r:id="rId68" name="Control 54"/>
      </mc:Fallback>
    </mc:AlternateContent>
    <mc:AlternateContent xmlns:mc="http://schemas.openxmlformats.org/markup-compatibility/2006">
      <mc:Choice Requires="x14">
        <control shapeId="1079" r:id="rId70" name="Control 55">
          <controlPr defaultSize="0" altText="" r:id="rId7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79" r:id="rId70" name="Control 55"/>
      </mc:Fallback>
    </mc:AlternateContent>
    <mc:AlternateContent xmlns:mc="http://schemas.openxmlformats.org/markup-compatibility/2006">
      <mc:Choice Requires="x14">
        <control shapeId="1080" r:id="rId72" name="Control 56">
          <controlPr defaultSize="0" altText="" r:id="rId7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0" r:id="rId72" name="Control 56"/>
      </mc:Fallback>
    </mc:AlternateContent>
    <mc:AlternateContent xmlns:mc="http://schemas.openxmlformats.org/markup-compatibility/2006">
      <mc:Choice Requires="x14">
        <control shapeId="1081" r:id="rId74" name="Control 57">
          <controlPr defaultSize="0" altText="" r:id="rId7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1" r:id="rId74" name="Control 57"/>
      </mc:Fallback>
    </mc:AlternateContent>
    <mc:AlternateContent xmlns:mc="http://schemas.openxmlformats.org/markup-compatibility/2006">
      <mc:Choice Requires="x14">
        <control shapeId="1082" r:id="rId76" name="Control 58">
          <controlPr defaultSize="0" altText="" r:id="rId7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2" r:id="rId76" name="Control 58"/>
      </mc:Fallback>
    </mc:AlternateContent>
    <mc:AlternateContent xmlns:mc="http://schemas.openxmlformats.org/markup-compatibility/2006">
      <mc:Choice Requires="x14">
        <control shapeId="1083" r:id="rId78" name="Control 59">
          <controlPr defaultSize="0" altText="" r:id="rId7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3" r:id="rId78" name="Control 59"/>
      </mc:Fallback>
    </mc:AlternateContent>
    <mc:AlternateContent xmlns:mc="http://schemas.openxmlformats.org/markup-compatibility/2006">
      <mc:Choice Requires="x14">
        <control shapeId="1084" r:id="rId80" name="Control 60">
          <controlPr defaultSize="0" altText="" r:id="rId8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4" r:id="rId80" name="Control 60"/>
      </mc:Fallback>
    </mc:AlternateContent>
    <mc:AlternateContent xmlns:mc="http://schemas.openxmlformats.org/markup-compatibility/2006">
      <mc:Choice Requires="x14">
        <control shapeId="1085" r:id="rId82" name="Control 61">
          <controlPr defaultSize="0" altText="" r:id="rId8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5" r:id="rId82" name="Control 61"/>
      </mc:Fallback>
    </mc:AlternateContent>
    <mc:AlternateContent xmlns:mc="http://schemas.openxmlformats.org/markup-compatibility/2006">
      <mc:Choice Requires="x14">
        <control shapeId="1086" r:id="rId84" name="Control 62">
          <controlPr defaultSize="0" altText="" r:id="rId8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6" r:id="rId84" name="Control 62"/>
      </mc:Fallback>
    </mc:AlternateContent>
    <mc:AlternateContent xmlns:mc="http://schemas.openxmlformats.org/markup-compatibility/2006">
      <mc:Choice Requires="x14">
        <control shapeId="1087" r:id="rId86" name="Control 63">
          <controlPr defaultSize="0" altText="" r:id="rId8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7" r:id="rId86" name="Control 63"/>
      </mc:Fallback>
    </mc:AlternateContent>
    <mc:AlternateContent xmlns:mc="http://schemas.openxmlformats.org/markup-compatibility/2006">
      <mc:Choice Requires="x14">
        <control shapeId="1088" r:id="rId88" name="Control 64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88" r:id="rId88" name="Control 64"/>
      </mc:Fallback>
    </mc:AlternateContent>
    <mc:AlternateContent xmlns:mc="http://schemas.openxmlformats.org/markup-compatibility/2006">
      <mc:Choice Requires="x14">
        <control shapeId="1090" r:id="rId89" name="Control 66">
          <controlPr defaultSize="0" altText="" r:id="rId9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90" r:id="rId89" name="Control 66"/>
      </mc:Fallback>
    </mc:AlternateContent>
    <mc:AlternateContent xmlns:mc="http://schemas.openxmlformats.org/markup-compatibility/2006">
      <mc:Choice Requires="x14">
        <control shapeId="1091" r:id="rId91" name="Control 67">
          <controlPr defaultSize="0" altText="" r:id="rId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91" r:id="rId91" name="Control 67"/>
      </mc:Fallback>
    </mc:AlternateContent>
    <mc:AlternateContent xmlns:mc="http://schemas.openxmlformats.org/markup-compatibility/2006">
      <mc:Choice Requires="x14">
        <control shapeId="1092" r:id="rId92" name="Control 68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92" r:id="rId92" name="Control 68"/>
      </mc:Fallback>
    </mc:AlternateContent>
    <mc:AlternateContent xmlns:mc="http://schemas.openxmlformats.org/markup-compatibility/2006">
      <mc:Choice Requires="x14">
        <control shapeId="1093" r:id="rId93" name="Control 69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93" r:id="rId93" name="Control 69"/>
      </mc:Fallback>
    </mc:AlternateContent>
    <mc:AlternateContent xmlns:mc="http://schemas.openxmlformats.org/markup-compatibility/2006">
      <mc:Choice Requires="x14">
        <control shapeId="1095" r:id="rId94" name="Control 71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95" r:id="rId94" name="Control 71"/>
      </mc:Fallback>
    </mc:AlternateContent>
    <mc:AlternateContent xmlns:mc="http://schemas.openxmlformats.org/markup-compatibility/2006">
      <mc:Choice Requires="x14">
        <control shapeId="1096" r:id="rId95" name="Control 72">
          <controlPr defaultSize="0" altText="" r:id="rId9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96" r:id="rId95" name="Control 72"/>
      </mc:Fallback>
    </mc:AlternateContent>
    <mc:AlternateContent xmlns:mc="http://schemas.openxmlformats.org/markup-compatibility/2006">
      <mc:Choice Requires="x14">
        <control shapeId="1097" r:id="rId97" name="Control 73">
          <controlPr defaultSize="0" altText="" r:id="rId9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97" r:id="rId97" name="Control 73"/>
      </mc:Fallback>
    </mc:AlternateContent>
    <mc:AlternateContent xmlns:mc="http://schemas.openxmlformats.org/markup-compatibility/2006">
      <mc:Choice Requires="x14">
        <control shapeId="1098" r:id="rId99" name="Control 74">
          <controlPr defaultSize="0" altText="" r:id="rId10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98" r:id="rId99" name="Control 74"/>
      </mc:Fallback>
    </mc:AlternateContent>
    <mc:AlternateContent xmlns:mc="http://schemas.openxmlformats.org/markup-compatibility/2006">
      <mc:Choice Requires="x14">
        <control shapeId="1099" r:id="rId101" name="Control 75">
          <controlPr defaultSize="0" altText="" r:id="rId10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099" r:id="rId101" name="Control 75"/>
      </mc:Fallback>
    </mc:AlternateContent>
    <mc:AlternateContent xmlns:mc="http://schemas.openxmlformats.org/markup-compatibility/2006">
      <mc:Choice Requires="x14">
        <control shapeId="1100" r:id="rId103" name="Control 76">
          <controlPr defaultSize="0" altText="" r:id="rId10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0" r:id="rId103" name="Control 76"/>
      </mc:Fallback>
    </mc:AlternateContent>
    <mc:AlternateContent xmlns:mc="http://schemas.openxmlformats.org/markup-compatibility/2006">
      <mc:Choice Requires="x14">
        <control shapeId="1101" r:id="rId105" name="Control 77">
          <controlPr defaultSize="0" altText="" r:id="rId10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1" r:id="rId105" name="Control 77"/>
      </mc:Fallback>
    </mc:AlternateContent>
    <mc:AlternateContent xmlns:mc="http://schemas.openxmlformats.org/markup-compatibility/2006">
      <mc:Choice Requires="x14">
        <control shapeId="1102" r:id="rId107" name="Control 78">
          <controlPr defaultSize="0" altText="" r:id="rId10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2" r:id="rId107" name="Control 78"/>
      </mc:Fallback>
    </mc:AlternateContent>
    <mc:AlternateContent xmlns:mc="http://schemas.openxmlformats.org/markup-compatibility/2006">
      <mc:Choice Requires="x14">
        <control shapeId="1103" r:id="rId109" name="Control 79">
          <controlPr defaultSize="0" altText="" r:id="rId11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3" r:id="rId109" name="Control 79"/>
      </mc:Fallback>
    </mc:AlternateContent>
    <mc:AlternateContent xmlns:mc="http://schemas.openxmlformats.org/markup-compatibility/2006">
      <mc:Choice Requires="x14">
        <control shapeId="1104" r:id="rId111" name="Control 80">
          <controlPr defaultSize="0" altText="" r:id="rId11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4" r:id="rId111" name="Control 80"/>
      </mc:Fallback>
    </mc:AlternateContent>
    <mc:AlternateContent xmlns:mc="http://schemas.openxmlformats.org/markup-compatibility/2006">
      <mc:Choice Requires="x14">
        <control shapeId="1105" r:id="rId113" name="Control 81">
          <controlPr defaultSize="0" altText="" r:id="rId11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5" r:id="rId113" name="Control 81"/>
      </mc:Fallback>
    </mc:AlternateContent>
    <mc:AlternateContent xmlns:mc="http://schemas.openxmlformats.org/markup-compatibility/2006">
      <mc:Choice Requires="x14">
        <control shapeId="1106" r:id="rId115" name="Control 82">
          <controlPr defaultSize="0" altText="" r:id="rId11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6" r:id="rId115" name="Control 82"/>
      </mc:Fallback>
    </mc:AlternateContent>
    <mc:AlternateContent xmlns:mc="http://schemas.openxmlformats.org/markup-compatibility/2006">
      <mc:Choice Requires="x14">
        <control shapeId="1107" r:id="rId117" name="Control 83">
          <controlPr defaultSize="0" altText="" r:id="rId11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7" r:id="rId117" name="Control 83"/>
      </mc:Fallback>
    </mc:AlternateContent>
    <mc:AlternateContent xmlns:mc="http://schemas.openxmlformats.org/markup-compatibility/2006">
      <mc:Choice Requires="x14">
        <control shapeId="1108" r:id="rId119" name="Control 84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8" r:id="rId119" name="Control 84"/>
      </mc:Fallback>
    </mc:AlternateContent>
    <mc:AlternateContent xmlns:mc="http://schemas.openxmlformats.org/markup-compatibility/2006">
      <mc:Choice Requires="x14">
        <control shapeId="1109" r:id="rId120" name="Control 85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09" r:id="rId120" name="Control 85"/>
      </mc:Fallback>
    </mc:AlternateContent>
    <mc:AlternateContent xmlns:mc="http://schemas.openxmlformats.org/markup-compatibility/2006">
      <mc:Choice Requires="x14">
        <control shapeId="1110" r:id="rId121" name="Control 86">
          <controlPr defaultSize="0" altText="" r:id="rId12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0" r:id="rId121" name="Control 86"/>
      </mc:Fallback>
    </mc:AlternateContent>
    <mc:AlternateContent xmlns:mc="http://schemas.openxmlformats.org/markup-compatibility/2006">
      <mc:Choice Requires="x14">
        <control shapeId="1111" r:id="rId123" name="Control 87">
          <controlPr defaultSize="0" altText="" r:id="rId12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1" r:id="rId123" name="Control 87"/>
      </mc:Fallback>
    </mc:AlternateContent>
    <mc:AlternateContent xmlns:mc="http://schemas.openxmlformats.org/markup-compatibility/2006">
      <mc:Choice Requires="x14">
        <control shapeId="1112" r:id="rId125" name="Control 88">
          <controlPr defaultSize="0" altText="" r:id="rId12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2" r:id="rId125" name="Control 88"/>
      </mc:Fallback>
    </mc:AlternateContent>
    <mc:AlternateContent xmlns:mc="http://schemas.openxmlformats.org/markup-compatibility/2006">
      <mc:Choice Requires="x14">
        <control shapeId="1113" r:id="rId127" name="Control 89">
          <controlPr defaultSize="0" altText="" r:id="rId12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3" r:id="rId127" name="Control 89"/>
      </mc:Fallback>
    </mc:AlternateContent>
    <mc:AlternateContent xmlns:mc="http://schemas.openxmlformats.org/markup-compatibility/2006">
      <mc:Choice Requires="x14">
        <control shapeId="1114" r:id="rId129" name="Control 90">
          <controlPr defaultSize="0" altText="" r:id="rId13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4" r:id="rId129" name="Control 90"/>
      </mc:Fallback>
    </mc:AlternateContent>
    <mc:AlternateContent xmlns:mc="http://schemas.openxmlformats.org/markup-compatibility/2006">
      <mc:Choice Requires="x14">
        <control shapeId="1115" r:id="rId131" name="Control 91">
          <controlPr defaultSize="0" altText="" r:id="rId13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5" r:id="rId131" name="Control 91"/>
      </mc:Fallback>
    </mc:AlternateContent>
    <mc:AlternateContent xmlns:mc="http://schemas.openxmlformats.org/markup-compatibility/2006">
      <mc:Choice Requires="x14">
        <control shapeId="1116" r:id="rId133" name="Control 92">
          <controlPr defaultSize="0" altText="" r:id="rId13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6" r:id="rId133" name="Control 92"/>
      </mc:Fallback>
    </mc:AlternateContent>
    <mc:AlternateContent xmlns:mc="http://schemas.openxmlformats.org/markup-compatibility/2006">
      <mc:Choice Requires="x14">
        <control shapeId="1117" r:id="rId135" name="Control 93">
          <controlPr defaultSize="0" altText="" r:id="rId13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7" r:id="rId135" name="Control 93"/>
      </mc:Fallback>
    </mc:AlternateContent>
    <mc:AlternateContent xmlns:mc="http://schemas.openxmlformats.org/markup-compatibility/2006">
      <mc:Choice Requires="x14">
        <control shapeId="1118" r:id="rId137" name="Control 94">
          <controlPr defaultSize="0" altText="" r:id="rId13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8" r:id="rId137" name="Control 94"/>
      </mc:Fallback>
    </mc:AlternateContent>
    <mc:AlternateContent xmlns:mc="http://schemas.openxmlformats.org/markup-compatibility/2006">
      <mc:Choice Requires="x14">
        <control shapeId="1119" r:id="rId139" name="Control 95">
          <controlPr defaultSize="0" altText="" r:id="rId14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19" r:id="rId139" name="Control 95"/>
      </mc:Fallback>
    </mc:AlternateContent>
    <mc:AlternateContent xmlns:mc="http://schemas.openxmlformats.org/markup-compatibility/2006">
      <mc:Choice Requires="x14">
        <control shapeId="1120" r:id="rId141" name="Control 96">
          <controlPr defaultSize="0" altText="" r:id="rId14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0" r:id="rId141" name="Control 96"/>
      </mc:Fallback>
    </mc:AlternateContent>
    <mc:AlternateContent xmlns:mc="http://schemas.openxmlformats.org/markup-compatibility/2006">
      <mc:Choice Requires="x14">
        <control shapeId="1121" r:id="rId143" name="Control 97">
          <controlPr defaultSize="0" altText="" r:id="rId14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1" r:id="rId143" name="Control 97"/>
      </mc:Fallback>
    </mc:AlternateContent>
    <mc:AlternateContent xmlns:mc="http://schemas.openxmlformats.org/markup-compatibility/2006">
      <mc:Choice Requires="x14">
        <control shapeId="1122" r:id="rId145" name="Control 98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2" r:id="rId145" name="Control 98"/>
      </mc:Fallback>
    </mc:AlternateContent>
    <mc:AlternateContent xmlns:mc="http://schemas.openxmlformats.org/markup-compatibility/2006">
      <mc:Choice Requires="x14">
        <control shapeId="1123" r:id="rId146" name="Control 99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3" r:id="rId146" name="Control 99"/>
      </mc:Fallback>
    </mc:AlternateContent>
    <mc:AlternateContent xmlns:mc="http://schemas.openxmlformats.org/markup-compatibility/2006">
      <mc:Choice Requires="x14">
        <control shapeId="1124" r:id="rId147" name="Control 100">
          <controlPr defaultSize="0" altText="" r:id="rId14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4" r:id="rId147" name="Control 100"/>
      </mc:Fallback>
    </mc:AlternateContent>
    <mc:AlternateContent xmlns:mc="http://schemas.openxmlformats.org/markup-compatibility/2006">
      <mc:Choice Requires="x14">
        <control shapeId="1125" r:id="rId149" name="Control 101">
          <controlPr defaultSize="0" altText="" r:id="rId15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5" r:id="rId149" name="Control 101"/>
      </mc:Fallback>
    </mc:AlternateContent>
    <mc:AlternateContent xmlns:mc="http://schemas.openxmlformats.org/markup-compatibility/2006">
      <mc:Choice Requires="x14">
        <control shapeId="1126" r:id="rId151" name="Control 102">
          <controlPr defaultSize="0" altText="" r:id="rId15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6" r:id="rId151" name="Control 102"/>
      </mc:Fallback>
    </mc:AlternateContent>
    <mc:AlternateContent xmlns:mc="http://schemas.openxmlformats.org/markup-compatibility/2006">
      <mc:Choice Requires="x14">
        <control shapeId="1127" r:id="rId153" name="Control 103">
          <controlPr defaultSize="0" altText="" r:id="rId15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7" r:id="rId153" name="Control 103"/>
      </mc:Fallback>
    </mc:AlternateContent>
    <mc:AlternateContent xmlns:mc="http://schemas.openxmlformats.org/markup-compatibility/2006">
      <mc:Choice Requires="x14">
        <control shapeId="1128" r:id="rId155" name="Control 104">
          <controlPr defaultSize="0" altText="" r:id="rId15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8" r:id="rId155" name="Control 104"/>
      </mc:Fallback>
    </mc:AlternateContent>
    <mc:AlternateContent xmlns:mc="http://schemas.openxmlformats.org/markup-compatibility/2006">
      <mc:Choice Requires="x14">
        <control shapeId="1129" r:id="rId157" name="Control 105">
          <controlPr defaultSize="0" altText="" r:id="rId15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29" r:id="rId157" name="Control 105"/>
      </mc:Fallback>
    </mc:AlternateContent>
    <mc:AlternateContent xmlns:mc="http://schemas.openxmlformats.org/markup-compatibility/2006">
      <mc:Choice Requires="x14">
        <control shapeId="1130" r:id="rId159" name="Control 106">
          <controlPr defaultSize="0" altText="" r:id="rId16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0" r:id="rId159" name="Control 106"/>
      </mc:Fallback>
    </mc:AlternateContent>
    <mc:AlternateContent xmlns:mc="http://schemas.openxmlformats.org/markup-compatibility/2006">
      <mc:Choice Requires="x14">
        <control shapeId="1131" r:id="rId161" name="Control 107">
          <controlPr defaultSize="0" altText="" r:id="rId16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1" r:id="rId161" name="Control 107"/>
      </mc:Fallback>
    </mc:AlternateContent>
    <mc:AlternateContent xmlns:mc="http://schemas.openxmlformats.org/markup-compatibility/2006">
      <mc:Choice Requires="x14">
        <control shapeId="1132" r:id="rId163" name="Control 108">
          <controlPr defaultSize="0" altText="" r:id="rId16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2" r:id="rId163" name="Control 108"/>
      </mc:Fallback>
    </mc:AlternateContent>
    <mc:AlternateContent xmlns:mc="http://schemas.openxmlformats.org/markup-compatibility/2006">
      <mc:Choice Requires="x14">
        <control shapeId="1133" r:id="rId165" name="Control 109">
          <controlPr defaultSize="0" altText="" r:id="rId16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3" r:id="rId165" name="Control 109"/>
      </mc:Fallback>
    </mc:AlternateContent>
    <mc:AlternateContent xmlns:mc="http://schemas.openxmlformats.org/markup-compatibility/2006">
      <mc:Choice Requires="x14">
        <control shapeId="1134" r:id="rId167" name="Control 110">
          <controlPr defaultSize="0" altText="" r:id="rId16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4" r:id="rId167" name="Control 110"/>
      </mc:Fallback>
    </mc:AlternateContent>
    <mc:AlternateContent xmlns:mc="http://schemas.openxmlformats.org/markup-compatibility/2006">
      <mc:Choice Requires="x14">
        <control shapeId="1135" r:id="rId169" name="Control 111">
          <controlPr defaultSize="0" altText="" r:id="rId17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5" r:id="rId169" name="Control 111"/>
      </mc:Fallback>
    </mc:AlternateContent>
    <mc:AlternateContent xmlns:mc="http://schemas.openxmlformats.org/markup-compatibility/2006">
      <mc:Choice Requires="x14">
        <control shapeId="1136" r:id="rId171" name="Control 112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6" r:id="rId171" name="Control 112"/>
      </mc:Fallback>
    </mc:AlternateContent>
    <mc:AlternateContent xmlns:mc="http://schemas.openxmlformats.org/markup-compatibility/2006">
      <mc:Choice Requires="x14">
        <control shapeId="1138" r:id="rId172" name="Control 114">
          <controlPr defaultSize="0" altText="" r:id="rId17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38" r:id="rId172" name="Control 114"/>
      </mc:Fallback>
    </mc:AlternateContent>
    <mc:AlternateContent xmlns:mc="http://schemas.openxmlformats.org/markup-compatibility/2006">
      <mc:Choice Requires="x14">
        <control shapeId="1139" r:id="rId174" name="Control 115">
          <controlPr defaultSize="0" altText="" r:id="rId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139" r:id="rId174" name="Control 115"/>
      </mc:Fallback>
    </mc:AlternateContent>
    <mc:AlternateContent xmlns:mc="http://schemas.openxmlformats.org/markup-compatibility/2006">
      <mc:Choice Requires="x14">
        <control shapeId="1140" r:id="rId175" name="Control 116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140" r:id="rId175" name="Control 116"/>
      </mc:Fallback>
    </mc:AlternateContent>
    <mc:AlternateContent xmlns:mc="http://schemas.openxmlformats.org/markup-compatibility/2006">
      <mc:Choice Requires="x14">
        <control shapeId="1141" r:id="rId176" name="Control 117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141" r:id="rId176" name="Control 117"/>
      </mc:Fallback>
    </mc:AlternateContent>
    <mc:AlternateContent xmlns:mc="http://schemas.openxmlformats.org/markup-compatibility/2006">
      <mc:Choice Requires="x14">
        <control shapeId="1143" r:id="rId177" name="Control 119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43" r:id="rId177" name="Control 119"/>
      </mc:Fallback>
    </mc:AlternateContent>
    <mc:AlternateContent xmlns:mc="http://schemas.openxmlformats.org/markup-compatibility/2006">
      <mc:Choice Requires="x14">
        <control shapeId="1144" r:id="rId178" name="Control 120">
          <controlPr defaultSize="0" altText="" r:id="rId17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44" r:id="rId178" name="Control 120"/>
      </mc:Fallback>
    </mc:AlternateContent>
    <mc:AlternateContent xmlns:mc="http://schemas.openxmlformats.org/markup-compatibility/2006">
      <mc:Choice Requires="x14">
        <control shapeId="1145" r:id="rId180" name="Control 121">
          <controlPr defaultSize="0" altText="" r:id="rId18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45" r:id="rId180" name="Control 121"/>
      </mc:Fallback>
    </mc:AlternateContent>
    <mc:AlternateContent xmlns:mc="http://schemas.openxmlformats.org/markup-compatibility/2006">
      <mc:Choice Requires="x14">
        <control shapeId="1146" r:id="rId182" name="Control 122">
          <controlPr defaultSize="0" altText="" r:id="rId18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46" r:id="rId182" name="Control 122"/>
      </mc:Fallback>
    </mc:AlternateContent>
    <mc:AlternateContent xmlns:mc="http://schemas.openxmlformats.org/markup-compatibility/2006">
      <mc:Choice Requires="x14">
        <control shapeId="1147" r:id="rId184" name="Control 123">
          <controlPr defaultSize="0" altText="" r:id="rId18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47" r:id="rId184" name="Control 123"/>
      </mc:Fallback>
    </mc:AlternateContent>
    <mc:AlternateContent xmlns:mc="http://schemas.openxmlformats.org/markup-compatibility/2006">
      <mc:Choice Requires="x14">
        <control shapeId="1148" r:id="rId186" name="Control 124">
          <controlPr defaultSize="0" altText="" r:id="rId18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48" r:id="rId186" name="Control 124"/>
      </mc:Fallback>
    </mc:AlternateContent>
    <mc:AlternateContent xmlns:mc="http://schemas.openxmlformats.org/markup-compatibility/2006">
      <mc:Choice Requires="x14">
        <control shapeId="1149" r:id="rId188" name="Control 125">
          <controlPr defaultSize="0" altText="" r:id="rId18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49" r:id="rId188" name="Control 125"/>
      </mc:Fallback>
    </mc:AlternateContent>
    <mc:AlternateContent xmlns:mc="http://schemas.openxmlformats.org/markup-compatibility/2006">
      <mc:Choice Requires="x14">
        <control shapeId="1150" r:id="rId190" name="Control 126">
          <controlPr defaultSize="0" altText="" r:id="rId19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0" r:id="rId190" name="Control 126"/>
      </mc:Fallback>
    </mc:AlternateContent>
    <mc:AlternateContent xmlns:mc="http://schemas.openxmlformats.org/markup-compatibility/2006">
      <mc:Choice Requires="x14">
        <control shapeId="1151" r:id="rId192" name="Control 127">
          <controlPr defaultSize="0" altText="" r:id="rId19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1" r:id="rId192" name="Control 127"/>
      </mc:Fallback>
    </mc:AlternateContent>
    <mc:AlternateContent xmlns:mc="http://schemas.openxmlformats.org/markup-compatibility/2006">
      <mc:Choice Requires="x14">
        <control shapeId="1152" r:id="rId194" name="Control 128">
          <controlPr defaultSize="0" altText="" r:id="rId19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2" r:id="rId194" name="Control 128"/>
      </mc:Fallback>
    </mc:AlternateContent>
    <mc:AlternateContent xmlns:mc="http://schemas.openxmlformats.org/markup-compatibility/2006">
      <mc:Choice Requires="x14">
        <control shapeId="1153" r:id="rId196" name="Control 129">
          <controlPr defaultSize="0" altText="" r:id="rId19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3" r:id="rId196" name="Control 129"/>
      </mc:Fallback>
    </mc:AlternateContent>
    <mc:AlternateContent xmlns:mc="http://schemas.openxmlformats.org/markup-compatibility/2006">
      <mc:Choice Requires="x14">
        <control shapeId="1154" r:id="rId198" name="Control 130">
          <controlPr defaultSize="0" altText="" r:id="rId19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4" r:id="rId198" name="Control 130"/>
      </mc:Fallback>
    </mc:AlternateContent>
    <mc:AlternateContent xmlns:mc="http://schemas.openxmlformats.org/markup-compatibility/2006">
      <mc:Choice Requires="x14">
        <control shapeId="1155" r:id="rId200" name="Control 131">
          <controlPr defaultSize="0" altText="" r:id="rId20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5" r:id="rId200" name="Control 131"/>
      </mc:Fallback>
    </mc:AlternateContent>
    <mc:AlternateContent xmlns:mc="http://schemas.openxmlformats.org/markup-compatibility/2006">
      <mc:Choice Requires="x14">
        <control shapeId="1156" r:id="rId202" name="Control 132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6" r:id="rId202" name="Control 132"/>
      </mc:Fallback>
    </mc:AlternateContent>
    <mc:AlternateContent xmlns:mc="http://schemas.openxmlformats.org/markup-compatibility/2006">
      <mc:Choice Requires="x14">
        <control shapeId="1157" r:id="rId203" name="Control 133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7" r:id="rId203" name="Control 133"/>
      </mc:Fallback>
    </mc:AlternateContent>
    <mc:AlternateContent xmlns:mc="http://schemas.openxmlformats.org/markup-compatibility/2006">
      <mc:Choice Requires="x14">
        <control shapeId="1158" r:id="rId204" name="Control 134">
          <controlPr defaultSize="0" altText="" r:id="rId20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8" r:id="rId204" name="Control 134"/>
      </mc:Fallback>
    </mc:AlternateContent>
    <mc:AlternateContent xmlns:mc="http://schemas.openxmlformats.org/markup-compatibility/2006">
      <mc:Choice Requires="x14">
        <control shapeId="1159" r:id="rId206" name="Control 135">
          <controlPr defaultSize="0" altText="" r:id="rId20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59" r:id="rId206" name="Control 135"/>
      </mc:Fallback>
    </mc:AlternateContent>
    <mc:AlternateContent xmlns:mc="http://schemas.openxmlformats.org/markup-compatibility/2006">
      <mc:Choice Requires="x14">
        <control shapeId="1160" r:id="rId208" name="Control 136">
          <controlPr defaultSize="0" altText="" r:id="rId20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0" r:id="rId208" name="Control 136"/>
      </mc:Fallback>
    </mc:AlternateContent>
    <mc:AlternateContent xmlns:mc="http://schemas.openxmlformats.org/markup-compatibility/2006">
      <mc:Choice Requires="x14">
        <control shapeId="1161" r:id="rId210" name="Control 137">
          <controlPr defaultSize="0" altText="" r:id="rId2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1" r:id="rId210" name="Control 137"/>
      </mc:Fallback>
    </mc:AlternateContent>
    <mc:AlternateContent xmlns:mc="http://schemas.openxmlformats.org/markup-compatibility/2006">
      <mc:Choice Requires="x14">
        <control shapeId="1162" r:id="rId212" name="Control 138">
          <controlPr defaultSize="0" altText="" r:id="rId21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2" r:id="rId212" name="Control 138"/>
      </mc:Fallback>
    </mc:AlternateContent>
    <mc:AlternateContent xmlns:mc="http://schemas.openxmlformats.org/markup-compatibility/2006">
      <mc:Choice Requires="x14">
        <control shapeId="1163" r:id="rId214" name="Control 139">
          <controlPr defaultSize="0" altText="" r:id="rId21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3" r:id="rId214" name="Control 139"/>
      </mc:Fallback>
    </mc:AlternateContent>
    <mc:AlternateContent xmlns:mc="http://schemas.openxmlformats.org/markup-compatibility/2006">
      <mc:Choice Requires="x14">
        <control shapeId="1164" r:id="rId216" name="Control 140">
          <controlPr defaultSize="0" altText="" r:id="rId21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4" r:id="rId216" name="Control 140"/>
      </mc:Fallback>
    </mc:AlternateContent>
    <mc:AlternateContent xmlns:mc="http://schemas.openxmlformats.org/markup-compatibility/2006">
      <mc:Choice Requires="x14">
        <control shapeId="1165" r:id="rId218" name="Control 141">
          <controlPr defaultSize="0" altText="" r:id="rId21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5" r:id="rId218" name="Control 141"/>
      </mc:Fallback>
    </mc:AlternateContent>
    <mc:AlternateContent xmlns:mc="http://schemas.openxmlformats.org/markup-compatibility/2006">
      <mc:Choice Requires="x14">
        <control shapeId="1166" r:id="rId220" name="Control 142">
          <controlPr defaultSize="0" altText="" r:id="rId22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6" r:id="rId220" name="Control 142"/>
      </mc:Fallback>
    </mc:AlternateContent>
    <mc:AlternateContent xmlns:mc="http://schemas.openxmlformats.org/markup-compatibility/2006">
      <mc:Choice Requires="x14">
        <control shapeId="1167" r:id="rId222" name="Control 143">
          <controlPr defaultSize="0" altText="" r:id="rId22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7" r:id="rId222" name="Control 143"/>
      </mc:Fallback>
    </mc:AlternateContent>
    <mc:AlternateContent xmlns:mc="http://schemas.openxmlformats.org/markup-compatibility/2006">
      <mc:Choice Requires="x14">
        <control shapeId="1168" r:id="rId224" name="Control 144">
          <controlPr defaultSize="0" altText="" r:id="rId22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8" r:id="rId224" name="Control 144"/>
      </mc:Fallback>
    </mc:AlternateContent>
    <mc:AlternateContent xmlns:mc="http://schemas.openxmlformats.org/markup-compatibility/2006">
      <mc:Choice Requires="x14">
        <control shapeId="1169" r:id="rId226" name="Control 145">
          <controlPr defaultSize="0" altText="" r:id="rId22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69" r:id="rId226" name="Control 145"/>
      </mc:Fallback>
    </mc:AlternateContent>
    <mc:AlternateContent xmlns:mc="http://schemas.openxmlformats.org/markup-compatibility/2006">
      <mc:Choice Requires="x14">
        <control shapeId="1170" r:id="rId228" name="Control 146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0" r:id="rId228" name="Control 146"/>
      </mc:Fallback>
    </mc:AlternateContent>
    <mc:AlternateContent xmlns:mc="http://schemas.openxmlformats.org/markup-compatibility/2006">
      <mc:Choice Requires="x14">
        <control shapeId="1171" r:id="rId229" name="Control 147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1" r:id="rId229" name="Control 147"/>
      </mc:Fallback>
    </mc:AlternateContent>
    <mc:AlternateContent xmlns:mc="http://schemas.openxmlformats.org/markup-compatibility/2006">
      <mc:Choice Requires="x14">
        <control shapeId="1172" r:id="rId230" name="Control 148">
          <controlPr defaultSize="0" altText="" r:id="rId23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2" r:id="rId230" name="Control 148"/>
      </mc:Fallback>
    </mc:AlternateContent>
    <mc:AlternateContent xmlns:mc="http://schemas.openxmlformats.org/markup-compatibility/2006">
      <mc:Choice Requires="x14">
        <control shapeId="1173" r:id="rId232" name="Control 149">
          <controlPr defaultSize="0" altText="" r:id="rId23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3" r:id="rId232" name="Control 149"/>
      </mc:Fallback>
    </mc:AlternateContent>
    <mc:AlternateContent xmlns:mc="http://schemas.openxmlformats.org/markup-compatibility/2006">
      <mc:Choice Requires="x14">
        <control shapeId="1174" r:id="rId234" name="Control 150">
          <controlPr defaultSize="0" altText="" r:id="rId23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4" r:id="rId234" name="Control 150"/>
      </mc:Fallback>
    </mc:AlternateContent>
    <mc:AlternateContent xmlns:mc="http://schemas.openxmlformats.org/markup-compatibility/2006">
      <mc:Choice Requires="x14">
        <control shapeId="1175" r:id="rId236" name="Control 151">
          <controlPr defaultSize="0" altText="" r:id="rId23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5" r:id="rId236" name="Control 151"/>
      </mc:Fallback>
    </mc:AlternateContent>
    <mc:AlternateContent xmlns:mc="http://schemas.openxmlformats.org/markup-compatibility/2006">
      <mc:Choice Requires="x14">
        <control shapeId="1176" r:id="rId238" name="Control 152">
          <controlPr defaultSize="0" altText="" r:id="rId23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6" r:id="rId238" name="Control 152"/>
      </mc:Fallback>
    </mc:AlternateContent>
    <mc:AlternateContent xmlns:mc="http://schemas.openxmlformats.org/markup-compatibility/2006">
      <mc:Choice Requires="x14">
        <control shapeId="1177" r:id="rId240" name="Control 153">
          <controlPr defaultSize="0" altText="" r:id="rId24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7" r:id="rId240" name="Control 153"/>
      </mc:Fallback>
    </mc:AlternateContent>
    <mc:AlternateContent xmlns:mc="http://schemas.openxmlformats.org/markup-compatibility/2006">
      <mc:Choice Requires="x14">
        <control shapeId="1178" r:id="rId242" name="Control 154">
          <controlPr defaultSize="0" altText="" r:id="rId24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8" r:id="rId242" name="Control 154"/>
      </mc:Fallback>
    </mc:AlternateContent>
    <mc:AlternateContent xmlns:mc="http://schemas.openxmlformats.org/markup-compatibility/2006">
      <mc:Choice Requires="x14">
        <control shapeId="1179" r:id="rId244" name="Control 155">
          <controlPr defaultSize="0" altText="" r:id="rId24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79" r:id="rId244" name="Control 155"/>
      </mc:Fallback>
    </mc:AlternateContent>
    <mc:AlternateContent xmlns:mc="http://schemas.openxmlformats.org/markup-compatibility/2006">
      <mc:Choice Requires="x14">
        <control shapeId="1180" r:id="rId246" name="Control 156">
          <controlPr defaultSize="0" altText="" r:id="rId24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80" r:id="rId246" name="Control 156"/>
      </mc:Fallback>
    </mc:AlternateContent>
    <mc:AlternateContent xmlns:mc="http://schemas.openxmlformats.org/markup-compatibility/2006">
      <mc:Choice Requires="x14">
        <control shapeId="1181" r:id="rId248" name="Control 157">
          <controlPr defaultSize="0" altText="" r:id="rId24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81" r:id="rId248" name="Control 157"/>
      </mc:Fallback>
    </mc:AlternateContent>
    <mc:AlternateContent xmlns:mc="http://schemas.openxmlformats.org/markup-compatibility/2006">
      <mc:Choice Requires="x14">
        <control shapeId="1182" r:id="rId250" name="Control 158">
          <controlPr defaultSize="0" altText="" r:id="rId25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82" r:id="rId250" name="Control 158"/>
      </mc:Fallback>
    </mc:AlternateContent>
    <mc:AlternateContent xmlns:mc="http://schemas.openxmlformats.org/markup-compatibility/2006">
      <mc:Choice Requires="x14">
        <control shapeId="1183" r:id="rId252" name="Control 159">
          <controlPr defaultSize="0" altText="" r:id="rId25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83" r:id="rId252" name="Control 159"/>
      </mc:Fallback>
    </mc:AlternateContent>
    <mc:AlternateContent xmlns:mc="http://schemas.openxmlformats.org/markup-compatibility/2006">
      <mc:Choice Requires="x14">
        <control shapeId="1184" r:id="rId254" name="Control 160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84" r:id="rId254" name="Control 160"/>
      </mc:Fallback>
    </mc:AlternateContent>
    <mc:AlternateContent xmlns:mc="http://schemas.openxmlformats.org/markup-compatibility/2006">
      <mc:Choice Requires="x14">
        <control shapeId="1186" r:id="rId255" name="Control 162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86" r:id="rId255" name="Control 162"/>
      </mc:Fallback>
    </mc:AlternateContent>
    <mc:AlternateContent xmlns:mc="http://schemas.openxmlformats.org/markup-compatibility/2006">
      <mc:Choice Requires="x14">
        <control shapeId="1187" r:id="rId256" name="Control 163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187" r:id="rId256" name="Control 163"/>
      </mc:Fallback>
    </mc:AlternateContent>
    <mc:AlternateContent xmlns:mc="http://schemas.openxmlformats.org/markup-compatibility/2006">
      <mc:Choice Requires="x14">
        <control shapeId="1188" r:id="rId257" name="Control 164">
          <controlPr defaultSize="0" altText="" r:id="rId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188" r:id="rId257" name="Control 164"/>
      </mc:Fallback>
    </mc:AlternateContent>
    <mc:AlternateContent xmlns:mc="http://schemas.openxmlformats.org/markup-compatibility/2006">
      <mc:Choice Requires="x14">
        <control shapeId="1189" r:id="rId258" name="Control 165">
          <controlPr defaultSize="0" altText="" r:id="rId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189" r:id="rId258" name="Control 165"/>
      </mc:Fallback>
    </mc:AlternateContent>
    <mc:AlternateContent xmlns:mc="http://schemas.openxmlformats.org/markup-compatibility/2006">
      <mc:Choice Requires="x14">
        <control shapeId="1191" r:id="rId259" name="Control 167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1" r:id="rId259" name="Control 167"/>
      </mc:Fallback>
    </mc:AlternateContent>
    <mc:AlternateContent xmlns:mc="http://schemas.openxmlformats.org/markup-compatibility/2006">
      <mc:Choice Requires="x14">
        <control shapeId="1192" r:id="rId260" name="Control 168">
          <controlPr defaultSize="0" altText="" r:id="rId26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2" r:id="rId260" name="Control 168"/>
      </mc:Fallback>
    </mc:AlternateContent>
    <mc:AlternateContent xmlns:mc="http://schemas.openxmlformats.org/markup-compatibility/2006">
      <mc:Choice Requires="x14">
        <control shapeId="1193" r:id="rId262" name="Control 169">
          <controlPr defaultSize="0" altText="" r:id="rId26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3" r:id="rId262" name="Control 169"/>
      </mc:Fallback>
    </mc:AlternateContent>
    <mc:AlternateContent xmlns:mc="http://schemas.openxmlformats.org/markup-compatibility/2006">
      <mc:Choice Requires="x14">
        <control shapeId="1194" r:id="rId264" name="Control 170">
          <controlPr defaultSize="0" altText="" r:id="rId26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4" r:id="rId264" name="Control 170"/>
      </mc:Fallback>
    </mc:AlternateContent>
    <mc:AlternateContent xmlns:mc="http://schemas.openxmlformats.org/markup-compatibility/2006">
      <mc:Choice Requires="x14">
        <control shapeId="1195" r:id="rId266" name="Control 171">
          <controlPr defaultSize="0" altText="" r:id="rId26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5" r:id="rId266" name="Control 171"/>
      </mc:Fallback>
    </mc:AlternateContent>
    <mc:AlternateContent xmlns:mc="http://schemas.openxmlformats.org/markup-compatibility/2006">
      <mc:Choice Requires="x14">
        <control shapeId="1196" r:id="rId268" name="Control 172">
          <controlPr defaultSize="0" altText="" r:id="rId26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6" r:id="rId268" name="Control 172"/>
      </mc:Fallback>
    </mc:AlternateContent>
    <mc:AlternateContent xmlns:mc="http://schemas.openxmlformats.org/markup-compatibility/2006">
      <mc:Choice Requires="x14">
        <control shapeId="1197" r:id="rId270" name="Control 173">
          <controlPr defaultSize="0" altText="" r:id="rId27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7" r:id="rId270" name="Control 173"/>
      </mc:Fallback>
    </mc:AlternateContent>
    <mc:AlternateContent xmlns:mc="http://schemas.openxmlformats.org/markup-compatibility/2006">
      <mc:Choice Requires="x14">
        <control shapeId="1198" r:id="rId272" name="Control 174">
          <controlPr defaultSize="0" altText="" r:id="rId27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8" r:id="rId272" name="Control 174"/>
      </mc:Fallback>
    </mc:AlternateContent>
    <mc:AlternateContent xmlns:mc="http://schemas.openxmlformats.org/markup-compatibility/2006">
      <mc:Choice Requires="x14">
        <control shapeId="1199" r:id="rId274" name="Control 175">
          <controlPr defaultSize="0" altText="" r:id="rId27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199" r:id="rId274" name="Control 175"/>
      </mc:Fallback>
    </mc:AlternateContent>
    <mc:AlternateContent xmlns:mc="http://schemas.openxmlformats.org/markup-compatibility/2006">
      <mc:Choice Requires="x14">
        <control shapeId="1200" r:id="rId276" name="Control 176">
          <controlPr defaultSize="0" altText="" r:id="rId27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0" r:id="rId276" name="Control 176"/>
      </mc:Fallback>
    </mc:AlternateContent>
    <mc:AlternateContent xmlns:mc="http://schemas.openxmlformats.org/markup-compatibility/2006">
      <mc:Choice Requires="x14">
        <control shapeId="1201" r:id="rId278" name="Control 177">
          <controlPr defaultSize="0" altText="" r:id="rId27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1" r:id="rId278" name="Control 177"/>
      </mc:Fallback>
    </mc:AlternateContent>
    <mc:AlternateContent xmlns:mc="http://schemas.openxmlformats.org/markup-compatibility/2006">
      <mc:Choice Requires="x14">
        <control shapeId="1202" r:id="rId280" name="Control 178">
          <controlPr defaultSize="0" altText="" r:id="rId28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2" r:id="rId280" name="Control 178"/>
      </mc:Fallback>
    </mc:AlternateContent>
    <mc:AlternateContent xmlns:mc="http://schemas.openxmlformats.org/markup-compatibility/2006">
      <mc:Choice Requires="x14">
        <control shapeId="1203" r:id="rId282" name="Control 179">
          <controlPr defaultSize="0" altText="" r:id="rId28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3" r:id="rId282" name="Control 179"/>
      </mc:Fallback>
    </mc:AlternateContent>
    <mc:AlternateContent xmlns:mc="http://schemas.openxmlformats.org/markup-compatibility/2006">
      <mc:Choice Requires="x14">
        <control shapeId="1204" r:id="rId284" name="Control 180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4" r:id="rId284" name="Control 180"/>
      </mc:Fallback>
    </mc:AlternateContent>
    <mc:AlternateContent xmlns:mc="http://schemas.openxmlformats.org/markup-compatibility/2006">
      <mc:Choice Requires="x14">
        <control shapeId="1205" r:id="rId285" name="Control 181">
          <controlPr defaultSize="0" altText="" r:id="rId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5" r:id="rId285" name="Control 181"/>
      </mc:Fallback>
    </mc:AlternateContent>
    <mc:AlternateContent xmlns:mc="http://schemas.openxmlformats.org/markup-compatibility/2006">
      <mc:Choice Requires="x14">
        <control shapeId="1206" r:id="rId286" name="Control 182">
          <controlPr defaultSize="0" altText="" r:id="rId28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6" r:id="rId286" name="Control 182"/>
      </mc:Fallback>
    </mc:AlternateContent>
    <mc:AlternateContent xmlns:mc="http://schemas.openxmlformats.org/markup-compatibility/2006">
      <mc:Choice Requires="x14">
        <control shapeId="1207" r:id="rId288" name="Control 183">
          <controlPr defaultSize="0" altText="" r:id="rId28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7" r:id="rId288" name="Control 183"/>
      </mc:Fallback>
    </mc:AlternateContent>
    <mc:AlternateContent xmlns:mc="http://schemas.openxmlformats.org/markup-compatibility/2006">
      <mc:Choice Requires="x14">
        <control shapeId="1208" r:id="rId290" name="Control 184">
          <controlPr defaultSize="0" altText="" r:id="rId29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8" r:id="rId290" name="Control 184"/>
      </mc:Fallback>
    </mc:AlternateContent>
    <mc:AlternateContent xmlns:mc="http://schemas.openxmlformats.org/markup-compatibility/2006">
      <mc:Choice Requires="x14">
        <control shapeId="1209" r:id="rId292" name="Control 185">
          <controlPr defaultSize="0" altText="" r:id="rId29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09" r:id="rId292" name="Control 185"/>
      </mc:Fallback>
    </mc:AlternateContent>
    <mc:AlternateContent xmlns:mc="http://schemas.openxmlformats.org/markup-compatibility/2006">
      <mc:Choice Requires="x14">
        <control shapeId="1210" r:id="rId294" name="Control 186">
          <controlPr defaultSize="0" altText="" r:id="rId29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0" r:id="rId294" name="Control 186"/>
      </mc:Fallback>
    </mc:AlternateContent>
    <mc:AlternateContent xmlns:mc="http://schemas.openxmlformats.org/markup-compatibility/2006">
      <mc:Choice Requires="x14">
        <control shapeId="1211" r:id="rId296" name="Control 187">
          <controlPr defaultSize="0" altText="" r:id="rId29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1" r:id="rId296" name="Control 187"/>
      </mc:Fallback>
    </mc:AlternateContent>
    <mc:AlternateContent xmlns:mc="http://schemas.openxmlformats.org/markup-compatibility/2006">
      <mc:Choice Requires="x14">
        <control shapeId="1212" r:id="rId298" name="Control 188">
          <controlPr defaultSize="0" altText="" r:id="rId29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2" r:id="rId298" name="Control 188"/>
      </mc:Fallback>
    </mc:AlternateContent>
    <mc:AlternateContent xmlns:mc="http://schemas.openxmlformats.org/markup-compatibility/2006">
      <mc:Choice Requires="x14">
        <control shapeId="1213" r:id="rId300" name="Control 189">
          <controlPr defaultSize="0" altText="" r:id="rId30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3" r:id="rId300" name="Control 189"/>
      </mc:Fallback>
    </mc:AlternateContent>
    <mc:AlternateContent xmlns:mc="http://schemas.openxmlformats.org/markup-compatibility/2006">
      <mc:Choice Requires="x14">
        <control shapeId="1214" r:id="rId302" name="Control 190">
          <controlPr defaultSize="0" altText="" r:id="rId303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4" r:id="rId302" name="Control 190"/>
      </mc:Fallback>
    </mc:AlternateContent>
    <mc:AlternateContent xmlns:mc="http://schemas.openxmlformats.org/markup-compatibility/2006">
      <mc:Choice Requires="x14">
        <control shapeId="1215" r:id="rId304" name="Control 191">
          <controlPr defaultSize="0" altText="" r:id="rId30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5" r:id="rId304" name="Control 191"/>
      </mc:Fallback>
    </mc:AlternateContent>
    <mc:AlternateContent xmlns:mc="http://schemas.openxmlformats.org/markup-compatibility/2006">
      <mc:Choice Requires="x14">
        <control shapeId="1216" r:id="rId306" name="Control 192">
          <controlPr defaultSize="0" altText="" r:id="rId30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6" r:id="rId306" name="Control 192"/>
      </mc:Fallback>
    </mc:AlternateContent>
    <mc:AlternateContent xmlns:mc="http://schemas.openxmlformats.org/markup-compatibility/2006">
      <mc:Choice Requires="x14">
        <control shapeId="1217" r:id="rId308" name="Control 193">
          <controlPr defaultSize="0" altText="" r:id="rId30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7" r:id="rId308" name="Control 193"/>
      </mc:Fallback>
    </mc:AlternateContent>
    <mc:AlternateContent xmlns:mc="http://schemas.openxmlformats.org/markup-compatibility/2006">
      <mc:Choice Requires="x14">
        <control shapeId="1218" r:id="rId310" name="Control 194">
          <controlPr defaultSize="0" altText="" r:id="rId311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47625</xdr:rowOff>
              </to>
            </anchor>
          </controlPr>
        </control>
      </mc:Choice>
      <mc:Fallback>
        <control shapeId="1218" r:id="rId310" name="Control 19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topLeftCell="A37" workbookViewId="0">
      <selection activeCell="J27" sqref="J27"/>
    </sheetView>
  </sheetViews>
  <sheetFormatPr defaultColWidth="9" defaultRowHeight="14.25" x14ac:dyDescent="0.2"/>
  <cols>
    <col min="1" max="6" width="9" style="1"/>
    <col min="7" max="7" width="9" style="1" customWidth="1"/>
    <col min="8" max="16384" width="9" style="1"/>
  </cols>
  <sheetData>
    <row r="1" spans="1:10" x14ac:dyDescent="0.2">
      <c r="A1" s="2"/>
      <c r="B1" s="2"/>
      <c r="C1" s="2"/>
      <c r="D1" s="2">
        <f>产品设计!C1</f>
        <v>111</v>
      </c>
      <c r="E1" s="2">
        <f>产品设计!D1</f>
        <v>112</v>
      </c>
      <c r="F1" s="2">
        <f>产品设计!E1</f>
        <v>112</v>
      </c>
      <c r="G1" s="2">
        <f>产品设计!F1</f>
        <v>1111</v>
      </c>
      <c r="H1" s="2">
        <f>产品设计!G1</f>
        <v>112</v>
      </c>
      <c r="I1" s="2">
        <f>产品设计!H1</f>
        <v>1131</v>
      </c>
      <c r="J1" s="2"/>
    </row>
    <row r="2" spans="1:10" x14ac:dyDescent="0.2">
      <c r="A2" s="2"/>
      <c r="B2" s="2"/>
      <c r="C2" s="2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31" t="s">
        <v>43</v>
      </c>
    </row>
    <row r="3" spans="1:10" x14ac:dyDescent="0.2">
      <c r="A3" s="9"/>
      <c r="B3" s="50">
        <v>1</v>
      </c>
      <c r="C3" s="10">
        <v>1.1000000000000001</v>
      </c>
      <c r="D3" s="11">
        <f>IF(VLOOKUP($C$3:$C$13,产品设计!$B$3:$H$13,2)=0,0,IF($D$14=0,ROUNDUP($D$15/$C$15,0),IF($D$15=0,ROUNDUP($D$14/$C$14,0),ROUNDUP($D$14/$C$14,0)+ROUNDUP($D$15/$C$15,0))))</f>
        <v>10</v>
      </c>
      <c r="E3" s="11">
        <f>IF(VLOOKUP($C$3:$C$13,产品设计!$B$3:$H$13,3)=0,0,IF(E$14=0,ROUNDUP(E$15/$C$15,0),IF(E$15=0,ROUNDUP(E$14/$C$14,0),ROUNDUP(E$14/$C$14,0)+ROUNDUP(E$15/$C$15,0))))</f>
        <v>100</v>
      </c>
      <c r="F3" s="11">
        <f>IF(VLOOKUP($C$3:$C$13,产品设计!$B$3:$H$13,4)=0,0,IF(F$14=0,ROUNDUP(F$15/$C$15,0),IF(F$15=0,ROUNDUP(F$14/$C$14,0),ROUNDUP(F$14/$C$14,0)+ROUNDUP(F$15/$C$15,0))))</f>
        <v>1000</v>
      </c>
      <c r="G3" s="11">
        <f>IF(VLOOKUP($C$3:$C$13,产品设计!$B$3:$H$13,5)=0,0,IF(G$14=0,ROUNDUP(G$15/$C$15,0),IF(G$15=0,ROUNDUP(G$14/$C$14,0),ROUNDUP(G$14/$C$14,0)+ROUNDUP(G$15/$C$15,0))))</f>
        <v>10000</v>
      </c>
      <c r="H3" s="11">
        <f>IF(VLOOKUP($C$3:$C$13,产品设计!$B$3:$H$13,6)=0,0,IF(H$14=0,ROUNDUP(H$15/$C$15,0),IF(H$15=0,ROUNDUP(H$14/$C$14,0),ROUNDUP(H$14/$C$14,0)+ROUNDUP(H$15/$C$15,0))))</f>
        <v>10</v>
      </c>
      <c r="I3" s="11">
        <f>IF(VLOOKUP($C$3:$C$13,产品设计!$B$3:$H$13,7)=0,0,IF(I$14=0,ROUNDUP(I$15/$C$15,0),IF(I$15=0,ROUNDUP(I$14/$C$14,0),ROUNDUP(I$14/$C$14,0)+ROUNDUP(I$15/$C$15,0))))</f>
        <v>143</v>
      </c>
      <c r="J3" s="31">
        <f t="shared" ref="J3:J18" si="0">SUM(D3:I3)</f>
        <v>11263</v>
      </c>
    </row>
    <row r="4" spans="1:10" x14ac:dyDescent="0.2">
      <c r="A4" s="9"/>
      <c r="B4" s="51"/>
      <c r="C4" s="12">
        <v>1.2</v>
      </c>
      <c r="D4" s="11">
        <f>IF(VLOOKUP($C$3:$C$13,产品设计!$B$3:$H$13,2)=0,0,IF($D$14=0,ROUNDUP($D$15/$C$15,0),IF($D$15=0,ROUNDUP($D$14/$C$14,0),ROUNDUP($D$14/$C$14,0)+ROUNDUP($D$15/$C$15,0))))</f>
        <v>0</v>
      </c>
      <c r="E4" s="11">
        <f>IF(VLOOKUP($C$3:$C$13,产品设计!$B$3:$H$13,3)=0,0,IF(E$14=0,ROUNDUP(E$15/$C$15,0),IF(E$15=0,ROUNDUP(E$14/$C$14,0),ROUNDUP(E$14/$C$14,0)+ROUNDUP(E$15/$C$15,0))))</f>
        <v>0</v>
      </c>
      <c r="F4" s="11">
        <f>IF(VLOOKUP($C$3:$C$13,产品设计!$B$3:$H$13,4)=0,0,IF(F$14=0,ROUNDUP(F$15/$C$15,0),IF(F$15=0,ROUNDUP(F$14/$C$14,0),ROUNDUP(F$14/$C$14,0)+ROUNDUP(F$15/$C$15,0))))</f>
        <v>0</v>
      </c>
      <c r="G4" s="11">
        <f>IF(VLOOKUP($C$3:$C$13,产品设计!$B$3:$H$13,5)=0,0,IF(G$14=0,ROUNDUP(G$15/$C$15,0),IF(G$15=0,ROUNDUP(G$14/$C$14,0),ROUNDUP(G$14/$C$14,0)+ROUNDUP(G$15/$C$15,0))))</f>
        <v>0</v>
      </c>
      <c r="H4" s="11">
        <f>IF(VLOOKUP($C$3:$C$13,产品设计!$B$3:$H$13,6)=0,0,IF(H$14=0,ROUNDUP(H$15/$C$15,0),IF(H$15=0,ROUNDUP(H$14/$C$14,0),ROUNDUP(H$14/$C$14,0)+ROUNDUP(H$15/$C$15,0))))</f>
        <v>0</v>
      </c>
      <c r="I4" s="11">
        <f>IF(VLOOKUP($C$3:$C$13,产品设计!$B$3:$H$13,7)=0,0,IF(I$14=0,ROUNDUP(I$15/$C$15,0),IF(I$15=0,ROUNDUP(I$14/$C$14,0),ROUNDUP(I$14/$C$14,0)+ROUNDUP(I$15/$C$15,0))))</f>
        <v>0</v>
      </c>
      <c r="J4" s="31">
        <f t="shared" si="0"/>
        <v>0</v>
      </c>
    </row>
    <row r="5" spans="1:10" x14ac:dyDescent="0.2">
      <c r="A5" s="9"/>
      <c r="B5" s="51"/>
      <c r="C5" s="12">
        <v>1.3</v>
      </c>
      <c r="D5" s="13">
        <f>IF(VLOOKUP($C$3:$C$13,产品设计!$B$3:$H$13,2)=0,0,IF($D$14=0,ROUNDUP($D$15/$C$15,0),IF($D$15=0,ROUNDUP($D$14/$C$14,0),ROUNDUP($D$14/$C$14,0)+ROUNDUP($D$15/$C$15,0))))</f>
        <v>0</v>
      </c>
      <c r="E5" s="13">
        <f>IF(VLOOKUP($C$3:$C$13,产品设计!$B$3:$H$13,3)=0,0,IF(E$14=0,ROUNDUP(E$15/$C$15,0),IF(E$15=0,ROUNDUP(E$14/$C$14,0),ROUNDUP(E$14/$C$14,0)+ROUNDUP(E$15/$C$15,0))))</f>
        <v>0</v>
      </c>
      <c r="F5" s="13">
        <f>IF(VLOOKUP($C$3:$C$13,产品设计!$B$3:$H$13,4)=0,0,IF(F$14=0,ROUNDUP(F$15/$C$15,0),IF(F$15=0,ROUNDUP(F$14/$C$14,0),ROUNDUP(F$14/$C$14,0)+ROUNDUP(F$15/$C$15,0))))</f>
        <v>0</v>
      </c>
      <c r="G5" s="11">
        <f>IF(VLOOKUP($C$3:$C$13,产品设计!$B$3:$H$13,5)=0,0,IF(G$14=0,ROUNDUP(G$15/$C$15,0),IF(G$15=0,ROUNDUP(G$14/$C$14,0),ROUNDUP(G$14/$C$14,0)+ROUNDUP(G$15/$C$15,0))))</f>
        <v>0</v>
      </c>
      <c r="H5" s="13">
        <f>IF(VLOOKUP($C$3:$C$13,产品设计!$B$3:$H$13,6)=0,0,IF(H$14=0,ROUNDUP(H$15/$C$15,0),IF(H$15=0,ROUNDUP(H$14/$C$14,0),ROUNDUP(H$14/$C$14,0)+ROUNDUP(H$15/$C$15,0))))</f>
        <v>0</v>
      </c>
      <c r="I5" s="13">
        <f>IF(VLOOKUP($C$3:$C$13,产品设计!$B$3:$H$13,7)=0,0,IF(I$14=0,ROUNDUP(I$15/$C$15,0),IF(I$15=0,ROUNDUP(I$14/$C$14,0),ROUNDUP(I$14/$C$14,0)+ROUNDUP(I$15/$C$15,0))))</f>
        <v>0</v>
      </c>
      <c r="J5" s="31">
        <f t="shared" si="0"/>
        <v>0</v>
      </c>
    </row>
    <row r="6" spans="1:10" x14ac:dyDescent="0.2">
      <c r="A6" s="2"/>
      <c r="B6" s="52">
        <v>2</v>
      </c>
      <c r="C6" s="14">
        <v>2.1</v>
      </c>
      <c r="D6" s="15">
        <f>IF(VLOOKUP($C$3:$C$13,产品设计!$B$3:$H$13,2)=0,0,IF($D$14=0,ROUNDUP($D$15/$C$15,0),IF($D$15=0,ROUNDUP($D$14/$C$14,0),ROUNDUP($D$14/$C$14,0)+ROUNDUP($D$15/$C$15,0))))</f>
        <v>10</v>
      </c>
      <c r="E6" s="15">
        <f>IF(VLOOKUP($C$3:$C$13,产品设计!$B$3:$H$13,3)=0,0,IF(E$14=0,ROUNDUP(E$15/$C$15,0),IF(E$15=0,ROUNDUP(E$14/$C$14,0),ROUNDUP(E$14/$C$14,0)+ROUNDUP(E$15/$C$15,0))))</f>
        <v>100</v>
      </c>
      <c r="F6" s="15">
        <f>IF(VLOOKUP($C$3:$C$13,产品设计!$B$3:$H$13,4)=0,0,IF(F$14=0,ROUNDUP(F$15/$C$15,0),IF(F$15=0,ROUNDUP(F$14/$C$14,0),ROUNDUP(F$14/$C$14,0)+ROUNDUP(F$15/$C$15,0))))</f>
        <v>1000</v>
      </c>
      <c r="G6" s="11">
        <f>IF(VLOOKUP($C$3:$C$13,产品设计!$B$3:$H$13,5)=0,0,IF(G$14=0,ROUNDUP(G$15/$C$15,0),IF(G$15=0,ROUNDUP(G$14/$C$14,0),ROUNDUP(G$14/$C$14,0)+ROUNDUP(G$15/$C$15,0))))</f>
        <v>10000</v>
      </c>
      <c r="H6" s="15">
        <f>IF(VLOOKUP($C$3:$C$13,产品设计!$B$3:$H$13,6)=0,0,IF(H$14=0,ROUNDUP(H$15/$C$15,0),IF(H$15=0,ROUNDUP(H$14/$C$14,0),ROUNDUP(H$14/$C$14,0)+ROUNDUP(H$15/$C$15,0))))</f>
        <v>10</v>
      </c>
      <c r="I6" s="15">
        <f>IF(VLOOKUP($C$3:$C$13,产品设计!$B$3:$H$13,7)=0,0,IF(I$14=0,ROUNDUP(I$15/$C$15,0),IF(I$15=0,ROUNDUP(I$14/$C$14,0),ROUNDUP(I$14/$C$14,0)+ROUNDUP(I$15/$C$15,0))))</f>
        <v>143</v>
      </c>
      <c r="J6" s="31">
        <f t="shared" si="0"/>
        <v>11263</v>
      </c>
    </row>
    <row r="7" spans="1:10" x14ac:dyDescent="0.2">
      <c r="A7" s="2"/>
      <c r="B7" s="52"/>
      <c r="C7" s="14">
        <v>2.2000000000000002</v>
      </c>
      <c r="D7" s="11">
        <f>IF(VLOOKUP($C$3:$C$13,产品设计!$B$3:$H$13,2)=0,0,IF($D$14=0,ROUNDUP($D$15/$C$15,0),IF($D$15=0,ROUNDUP($D$14/$C$14,0),ROUNDUP($D$14/$C$14,0)+ROUNDUP($D$15/$C$15,0))))</f>
        <v>0</v>
      </c>
      <c r="E7" s="11">
        <f>IF(VLOOKUP($C$3:$C$13,产品设计!$B$3:$H$13,3)=0,0,IF(E$14=0,ROUNDUP(E$15/$C$15,0),IF(E$15=0,ROUNDUP(E$14/$C$14,0),ROUNDUP(E$14/$C$14,0)+ROUNDUP(E$15/$C$15,0))))</f>
        <v>0</v>
      </c>
      <c r="F7" s="11">
        <f>IF(VLOOKUP($C$3:$C$13,产品设计!$B$3:$H$13,4)=0,0,IF(F$14=0,ROUNDUP(F$15/$C$15,0),IF(F$15=0,ROUNDUP(F$14/$C$14,0),ROUNDUP(F$14/$C$14,0)+ROUNDUP(F$15/$C$15,0))))</f>
        <v>0</v>
      </c>
      <c r="G7" s="11">
        <f>IF(VLOOKUP($C$3:$C$13,产品设计!$B$3:$H$13,5)=0,0,IF(G$14=0,ROUNDUP(G$15/$C$15,0),IF(G$15=0,ROUNDUP(G$14/$C$14,0),ROUNDUP(G$14/$C$14,0)+ROUNDUP(G$15/$C$15,0))))</f>
        <v>0</v>
      </c>
      <c r="H7" s="11">
        <f>IF(VLOOKUP($C$3:$C$13,产品设计!$B$3:$H$13,6)=0,0,IF(H$14=0,ROUNDUP(H$15/$C$15,0),IF(H$15=0,ROUNDUP(H$14/$C$14,0),ROUNDUP(H$14/$C$14,0)+ROUNDUP(H$15/$C$15,0))))</f>
        <v>0</v>
      </c>
      <c r="I7" s="11">
        <f>IF(VLOOKUP($C$3:$C$13,产品设计!$B$3:$H$13,7)=0,0,IF(I$14=0,ROUNDUP(I$15/$C$15,0),IF(I$15=0,ROUNDUP(I$14/$C$14,0),ROUNDUP(I$14/$C$14,0)+ROUNDUP(I$15/$C$15,0))))</f>
        <v>0</v>
      </c>
      <c r="J7" s="31">
        <f t="shared" si="0"/>
        <v>0</v>
      </c>
    </row>
    <row r="8" spans="1:10" x14ac:dyDescent="0.2">
      <c r="A8" s="2"/>
      <c r="B8" s="52"/>
      <c r="C8" s="14">
        <v>2.2999999999999998</v>
      </c>
      <c r="D8" s="11">
        <f>IF(VLOOKUP($C$3:$C$13,产品设计!$B$3:$H$13,2)=0,0,IF($D$14=0,ROUNDUP($D$15/$C$15,0),IF($D$15=0,ROUNDUP($D$14/$C$14,0),ROUNDUP($D$14/$C$14,0)+ROUNDUP($D$15/$C$15,0))))</f>
        <v>0</v>
      </c>
      <c r="E8" s="11">
        <f>IF(VLOOKUP($C$3:$C$13,产品设计!$B$3:$H$13,3)=0,0,IF(E$14=0,ROUNDUP(E$15/$C$15,0),IF(E$15=0,ROUNDUP(E$14/$C$14,0),ROUNDUP(E$14/$C$14,0)+ROUNDUP(E$15/$C$15,0))))</f>
        <v>0</v>
      </c>
      <c r="F8" s="11">
        <f>IF(VLOOKUP($C$3:$C$13,产品设计!$B$3:$H$13,4)=0,0,IF(F$14=0,ROUNDUP(F$15/$C$15,0),IF(F$15=0,ROUNDUP(F$14/$C$14,0),ROUNDUP(F$14/$C$14,0)+ROUNDUP(F$15/$C$15,0))))</f>
        <v>0</v>
      </c>
      <c r="G8" s="11">
        <f>IF(VLOOKUP($C$3:$C$13,产品设计!$B$3:$H$13,5)=0,0,IF(G$14=0,ROUNDUP(G$15/$C$15,0),IF(G$15=0,ROUNDUP(G$14/$C$14,0),ROUNDUP(G$14/$C$14,0)+ROUNDUP(G$15/$C$15,0))))</f>
        <v>0</v>
      </c>
      <c r="H8" s="11">
        <f>IF(VLOOKUP($C$3:$C$13,产品设计!$B$3:$H$13,6)=0,0,IF(H$14=0,ROUNDUP(H$15/$C$15,0),IF(H$15=0,ROUNDUP(H$14/$C$14,0),ROUNDUP(H$14/$C$14,0)+ROUNDUP(H$15/$C$15,0))))</f>
        <v>0</v>
      </c>
      <c r="I8" s="11">
        <f>IF(VLOOKUP($C$3:$C$13,产品设计!$B$3:$H$13,7)=0,0,IF(I$14=0,ROUNDUP(I$15/$C$15,0),IF(I$15=0,ROUNDUP(I$14/$C$14,0),ROUNDUP(I$14/$C$14,0)+ROUNDUP(I$15/$C$15,0))))</f>
        <v>0</v>
      </c>
      <c r="J8" s="31">
        <f t="shared" si="0"/>
        <v>0</v>
      </c>
    </row>
    <row r="9" spans="1:10" x14ac:dyDescent="0.2">
      <c r="A9" s="2"/>
      <c r="B9" s="51">
        <v>3</v>
      </c>
      <c r="C9" s="12">
        <v>3.1</v>
      </c>
      <c r="D9" s="15">
        <f>IF(VLOOKUP($C$3:$C$13,产品设计!$B$3:$H$13,2)=0,0,IF($D$14=0,ROUNDUP($D$15/$C$15,0),IF($D$15=0,ROUNDUP($D$14/$C$14,0),ROUNDUP($D$14/$C$14,0)+ROUNDUP($D$15/$C$15,0))))</f>
        <v>10</v>
      </c>
      <c r="E9" s="15">
        <f>IF(VLOOKUP($C$3:$C$13,产品设计!$B$3:$H$13,3)=0,0,IF(E$14=0,ROUNDUP(E$15/$C$15,0),IF(E$15=0,ROUNDUP(E$14/$C$14,0),ROUNDUP(E$14/$C$14,0)+ROUNDUP(E$15/$C$15,0))))</f>
        <v>0</v>
      </c>
      <c r="F9" s="15">
        <f>IF(VLOOKUP($C$3:$C$13,产品设计!$B$3:$H$13,4)=0,0,IF(F$14=0,ROUNDUP(F$15/$C$15,0),IF(F$15=0,ROUNDUP(F$14/$C$14,0),ROUNDUP(F$14/$C$14,0)+ROUNDUP(F$15/$C$15,0))))</f>
        <v>0</v>
      </c>
      <c r="G9" s="11">
        <f>IF(VLOOKUP($C$3:$C$13,产品设计!$B$3:$H$13,5)=0,0,IF(G$14=0,ROUNDUP(G$15/$C$15,0),IF(G$15=0,ROUNDUP(G$14/$C$14,0),ROUNDUP(G$14/$C$14,0)+ROUNDUP(G$15/$C$15,0))))</f>
        <v>10000</v>
      </c>
      <c r="H9" s="15">
        <f>IF(VLOOKUP($C$3:$C$13,产品设计!$B$3:$H$13,6)=0,0,IF(H$14=0,ROUNDUP(H$15/$C$15,0),IF(H$15=0,ROUNDUP(H$14/$C$14,0),ROUNDUP(H$14/$C$14,0)+ROUNDUP(H$15/$C$15,0))))</f>
        <v>0</v>
      </c>
      <c r="I9" s="15">
        <f>IF(VLOOKUP($C$3:$C$13,产品设计!$B$3:$H$13,7)=0,0,IF(I$14=0,ROUNDUP(I$15/$C$15,0),IF(I$15=0,ROUNDUP(I$14/$C$14,0),ROUNDUP(I$14/$C$14,0)+ROUNDUP(I$15/$C$15,0))))</f>
        <v>0</v>
      </c>
      <c r="J9" s="31">
        <f t="shared" si="0"/>
        <v>10010</v>
      </c>
    </row>
    <row r="10" spans="1:10" x14ac:dyDescent="0.2">
      <c r="A10" s="2"/>
      <c r="B10" s="51"/>
      <c r="C10" s="12">
        <v>3.2</v>
      </c>
      <c r="D10" s="11">
        <f>IF(VLOOKUP($C$3:$C$13,产品设计!$B$3:$H$13,2)=0,0,IF($D$14=0,ROUNDUP($D$15/$C$15,0),IF($D$15=0,ROUNDUP($D$14/$C$14,0),ROUNDUP($D$14/$C$14,0)+ROUNDUP($D$15/$C$15,0))))</f>
        <v>0</v>
      </c>
      <c r="E10" s="11">
        <f>IF(VLOOKUP($C$3:$C$13,产品设计!$B$3:$H$13,3)=0,0,IF(E$14=0,ROUNDUP(E$15/$C$15,0),IF(E$15=0,ROUNDUP(E$14/$C$14,0),ROUNDUP(E$14/$C$14,0)+ROUNDUP(E$15/$C$15,0))))</f>
        <v>100</v>
      </c>
      <c r="F10" s="11">
        <f>IF(VLOOKUP($C$3:$C$13,产品设计!$B$3:$H$13,4)=0,0,IF(F$14=0,ROUNDUP(F$15/$C$15,0),IF(F$15=0,ROUNDUP(F$14/$C$14,0),ROUNDUP(F$14/$C$14,0)+ROUNDUP(F$15/$C$15,0))))</f>
        <v>1000</v>
      </c>
      <c r="G10" s="11">
        <f>IF(VLOOKUP($C$3:$C$13,产品设计!$B$3:$H$13,5)=0,0,IF(G$14=0,ROUNDUP(G$15/$C$15,0),IF(G$15=0,ROUNDUP(G$14/$C$14,0),ROUNDUP(G$14/$C$14,0)+ROUNDUP(G$15/$C$15,0))))</f>
        <v>0</v>
      </c>
      <c r="H10" s="11">
        <f>IF(VLOOKUP($C$3:$C$13,产品设计!$B$3:$H$13,6)=0,0,IF(H$14=0,ROUNDUP(H$15/$C$15,0),IF(H$15=0,ROUNDUP(H$14/$C$14,0),ROUNDUP(H$14/$C$14,0)+ROUNDUP(H$15/$C$15,0))))</f>
        <v>10</v>
      </c>
      <c r="I10" s="11">
        <f>IF(VLOOKUP($C$3:$C$13,产品设计!$B$3:$H$13,7)=0,0,IF(I$14=0,ROUNDUP(I$15/$C$15,0),IF(I$15=0,ROUNDUP(I$14/$C$14,0),ROUNDUP(I$14/$C$14,0)+ROUNDUP(I$15/$C$15,0))))</f>
        <v>0</v>
      </c>
      <c r="J10" s="31">
        <f t="shared" si="0"/>
        <v>1110</v>
      </c>
    </row>
    <row r="11" spans="1:10" x14ac:dyDescent="0.2">
      <c r="A11" s="2"/>
      <c r="B11" s="51"/>
      <c r="C11" s="12">
        <v>3.3</v>
      </c>
      <c r="D11" s="15">
        <f>IF(VLOOKUP($C$3:$C$13,产品设计!$B$3:$H$13,2)=0,0,IF($D$14=0,ROUNDUP($D$15/$C$15,0),IF($D$15=0,ROUNDUP($D$14/$C$14,0),ROUNDUP($D$14/$C$14,0)+ROUNDUP($D$15/$C$15,0))))</f>
        <v>0</v>
      </c>
      <c r="E11" s="15">
        <f>IF(VLOOKUP($C$3:$C$13,产品设计!$B$3:$H$13,3)=0,0,IF(E$14=0,ROUNDUP(E$15/$C$15,0),IF(E$15=0,ROUNDUP(E$14/$C$14,0),ROUNDUP(E$14/$C$14,0)+ROUNDUP(E$15/$C$15,0))))</f>
        <v>0</v>
      </c>
      <c r="F11" s="15">
        <f>IF(VLOOKUP($C$3:$C$13,产品设计!$B$3:$H$13,4)=0,0,IF(F$14=0,ROUNDUP(F$15/$C$15,0),IF(F$15=0,ROUNDUP(F$14/$C$14,0),ROUNDUP(F$14/$C$14,0)+ROUNDUP(F$15/$C$15,0))))</f>
        <v>0</v>
      </c>
      <c r="G11" s="11">
        <f>IF(VLOOKUP($C$3:$C$13,产品设计!$B$3:$H$13,5)=0,0,IF(G$14=0,ROUNDUP(G$15/$C$15,0),IF(G$15=0,ROUNDUP(G$14/$C$14,0),ROUNDUP(G$14/$C$14,0)+ROUNDUP(G$15/$C$15,0))))</f>
        <v>0</v>
      </c>
      <c r="H11" s="15">
        <f>IF(VLOOKUP($C$3:$C$13,产品设计!$B$3:$H$13,6)=0,0,IF(H$14=0,ROUNDUP(H$15/$C$15,0),IF(H$15=0,ROUNDUP(H$14/$C$14,0),ROUNDUP(H$14/$C$14,0)+ROUNDUP(H$15/$C$15,0))))</f>
        <v>0</v>
      </c>
      <c r="I11" s="15">
        <f>IF(VLOOKUP($C$3:$C$13,产品设计!$B$3:$H$13,7)=0,0,IF(I$14=0,ROUNDUP(I$15/$C$15,0),IF(I$15=0,ROUNDUP(I$14/$C$14,0),ROUNDUP(I$14/$C$14,0)+ROUNDUP(I$15/$C$15,0))))</f>
        <v>143</v>
      </c>
      <c r="J11" s="31">
        <f t="shared" si="0"/>
        <v>143</v>
      </c>
    </row>
    <row r="12" spans="1:10" x14ac:dyDescent="0.2">
      <c r="A12" s="2"/>
      <c r="B12" s="52">
        <v>4</v>
      </c>
      <c r="C12" s="14">
        <v>4.0999999999999996</v>
      </c>
      <c r="D12" s="13">
        <f>IF(VLOOKUP($C$3:$C$13,产品设计!$B$3:$H$13,2)=0,0,IF($D$14=0,ROUNDUP($D$15/$C$15,0),IF($D$15=0,ROUNDUP($D$14/$C$14,0),ROUNDUP($D$14/$C$14,0)+ROUNDUP($D$15/$C$15,0))))</f>
        <v>0</v>
      </c>
      <c r="E12" s="13">
        <f>IF(VLOOKUP($C$3:$C$13,产品设计!$B$3:$H$13,3)=0,0,IF(E$14=0,ROUNDUP(E$15/$C$15,0),IF(E$15=0,ROUNDUP(E$14/$C$14,0),ROUNDUP(E$14/$C$14,0)+ROUNDUP(E$15/$C$15,0))))</f>
        <v>0</v>
      </c>
      <c r="F12" s="13">
        <f>IF(VLOOKUP($C$3:$C$13,产品设计!$B$3:$H$13,4)=0,0,IF(F$14=0,ROUNDUP(F$15/$C$15,0),IF(F$15=0,ROUNDUP(F$14/$C$14,0),ROUNDUP(F$14/$C$14,0)+ROUNDUP(F$15/$C$15,0))))</f>
        <v>0</v>
      </c>
      <c r="G12" s="11">
        <f>IF(VLOOKUP($C$3:$C$13,产品设计!$B$3:$H$13,5)=0,0,IF(G$14=0,ROUNDUP(G$15/$C$15,0),IF(G$15=0,ROUNDUP(G$14/$C$14,0),ROUNDUP(G$14/$C$14,0)+ROUNDUP(G$15/$C$15,0))))</f>
        <v>10000</v>
      </c>
      <c r="H12" s="13">
        <f>IF(VLOOKUP($C$3:$C$13,产品设计!$B$3:$H$13,6)=0,0,IF(H$14=0,ROUNDUP(H$15/$C$15,0),IF(H$15=0,ROUNDUP(H$14/$C$14,0),ROUNDUP(H$14/$C$14,0)+ROUNDUP(H$15/$C$15,0))))</f>
        <v>0</v>
      </c>
      <c r="I12" s="13">
        <f>IF(VLOOKUP($C$3:$C$13,产品设计!$B$3:$H$13,7)=0,0,IF(I$14=0,ROUNDUP(I$15/$C$15,0),IF(I$15=0,ROUNDUP(I$14/$C$14,0),ROUNDUP(I$14/$C$14,0)+ROUNDUP(I$15/$C$15,0))))</f>
        <v>143</v>
      </c>
      <c r="J12" s="31">
        <f t="shared" si="0"/>
        <v>10143</v>
      </c>
    </row>
    <row r="13" spans="1:10" x14ac:dyDescent="0.2">
      <c r="A13" s="2"/>
      <c r="B13" s="52"/>
      <c r="C13" s="14">
        <v>4.2</v>
      </c>
      <c r="D13" s="13">
        <f>IF(VLOOKUP($C$3:$C$13,产品设计!$B$3:$H$13,2)=0,0,IF($D$14=0,ROUNDUP($D$15/$C$15,0),IF($D$15=0,ROUNDUP($D$14/$C$14,0),ROUNDUP($D$14/$C$14,0)+ROUNDUP($D$15/$C$15,0))))</f>
        <v>0</v>
      </c>
      <c r="E13" s="13">
        <f>IF(VLOOKUP($C$3:$C$13,产品设计!$B$3:$H$13,3)=0,0,IF(E$14=0,ROUNDUP(E$15/$C$15,0),IF(E$15=0,ROUNDUP(E$14/$C$14,0),ROUNDUP(E$14/$C$14,0)+ROUNDUP(E$15/$C$15,0))))</f>
        <v>0</v>
      </c>
      <c r="F13" s="13">
        <f>IF(VLOOKUP($C$3:$C$13,产品设计!$B$3:$H$13,4)=0,0,IF(F$14=0,ROUNDUP(F$15/$C$15,0),IF(F$15=0,ROUNDUP(F$14/$C$14,0),ROUNDUP(F$14/$C$14,0)+ROUNDUP(F$15/$C$15,0))))</f>
        <v>0</v>
      </c>
      <c r="G13" s="11">
        <f>IF(VLOOKUP($C$3:$C$13,产品设计!$B$3:$H$13,5)=0,0,IF(G$14=0,ROUNDUP(G$15/$C$15,0),IF(G$15=0,ROUNDUP(G$14/$C$14,0),ROUNDUP(G$14/$C$14,0)+ROUNDUP(G$15/$C$15,0))))</f>
        <v>0</v>
      </c>
      <c r="H13" s="13">
        <f>IF(VLOOKUP($C$3:$C$13,产品设计!$B$3:$H$13,6)=0,0,IF(H$14=0,ROUNDUP(H$15/$C$15,0),IF(H$15=0,ROUNDUP(H$14/$C$14,0),ROUNDUP(H$14/$C$14,0)+ROUNDUP(H$15/$C$15,0))))</f>
        <v>0</v>
      </c>
      <c r="I13" s="13">
        <f>IF(VLOOKUP($C$3:$C$13,产品设计!$B$3:$H$13,7)=0,0,IF(I$14=0,ROUNDUP(I$15/$C$15,0),IF(I$15=0,ROUNDUP(I$14/$C$14,0),ROUNDUP(I$14/$C$14,0)+ROUNDUP(I$15/$C$15,0))))</f>
        <v>0</v>
      </c>
      <c r="J13" s="31">
        <f t="shared" si="0"/>
        <v>0</v>
      </c>
    </row>
    <row r="14" spans="1:10" x14ac:dyDescent="0.2">
      <c r="A14" s="2"/>
      <c r="B14" s="16" t="s">
        <v>44</v>
      </c>
      <c r="C14" s="16">
        <v>0.7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30</v>
      </c>
      <c r="J14" s="31">
        <f t="shared" si="0"/>
        <v>30</v>
      </c>
    </row>
    <row r="15" spans="1:10" x14ac:dyDescent="0.2">
      <c r="A15" s="2"/>
      <c r="B15" s="18" t="s">
        <v>45</v>
      </c>
      <c r="C15" s="18">
        <v>0.9</v>
      </c>
      <c r="D15" s="17">
        <v>9</v>
      </c>
      <c r="E15" s="17">
        <v>90</v>
      </c>
      <c r="F15" s="17">
        <v>900</v>
      </c>
      <c r="G15" s="17">
        <v>9000</v>
      </c>
      <c r="H15" s="17">
        <v>9</v>
      </c>
      <c r="I15" s="17">
        <v>90</v>
      </c>
      <c r="J15" s="31">
        <f t="shared" si="0"/>
        <v>10098</v>
      </c>
    </row>
    <row r="16" spans="1:10" x14ac:dyDescent="0.2">
      <c r="A16" s="2"/>
      <c r="B16" s="58" t="s">
        <v>46</v>
      </c>
      <c r="C16" s="59"/>
      <c r="D16" s="19">
        <f t="shared" ref="D16:I16" si="1">ROUNDUP(D14/$C$14+D15/$C$15,0)</f>
        <v>10</v>
      </c>
      <c r="E16" s="19">
        <f t="shared" si="1"/>
        <v>100</v>
      </c>
      <c r="F16" s="19">
        <f t="shared" si="1"/>
        <v>1000</v>
      </c>
      <c r="G16" s="19">
        <f t="shared" si="1"/>
        <v>10000</v>
      </c>
      <c r="H16" s="19">
        <f t="shared" si="1"/>
        <v>10</v>
      </c>
      <c r="I16" s="19">
        <f t="shared" si="1"/>
        <v>143</v>
      </c>
      <c r="J16" s="31">
        <f t="shared" si="0"/>
        <v>11263</v>
      </c>
    </row>
    <row r="17" spans="1:10" x14ac:dyDescent="0.2">
      <c r="A17" s="2"/>
      <c r="B17" s="60" t="s">
        <v>47</v>
      </c>
      <c r="C17" s="61"/>
      <c r="D17" s="18">
        <f t="shared" ref="D17:I17" si="2">D14+D15</f>
        <v>9</v>
      </c>
      <c r="E17" s="18">
        <f t="shared" si="2"/>
        <v>90</v>
      </c>
      <c r="F17" s="18">
        <f t="shared" si="2"/>
        <v>900</v>
      </c>
      <c r="G17" s="18">
        <f t="shared" si="2"/>
        <v>9000</v>
      </c>
      <c r="H17" s="18">
        <f t="shared" si="2"/>
        <v>9</v>
      </c>
      <c r="I17" s="18">
        <f t="shared" si="2"/>
        <v>120</v>
      </c>
      <c r="J17" s="31">
        <f t="shared" si="0"/>
        <v>10128</v>
      </c>
    </row>
    <row r="18" spans="1:10" x14ac:dyDescent="0.2">
      <c r="A18" s="2"/>
      <c r="B18" s="62" t="s">
        <v>48</v>
      </c>
      <c r="C18" s="63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31">
        <f t="shared" si="0"/>
        <v>0</v>
      </c>
    </row>
    <row r="19" spans="1:10" x14ac:dyDescent="0.2">
      <c r="A19" s="2"/>
      <c r="B19" s="64" t="s">
        <v>49</v>
      </c>
      <c r="C19" s="65"/>
      <c r="D19" s="20">
        <f>D17+D18</f>
        <v>9</v>
      </c>
      <c r="E19" s="20">
        <f t="shared" ref="E19:J19" si="3">E17+E18</f>
        <v>90</v>
      </c>
      <c r="F19" s="20">
        <f t="shared" si="3"/>
        <v>900</v>
      </c>
      <c r="G19" s="20">
        <f t="shared" si="3"/>
        <v>9000</v>
      </c>
      <c r="H19" s="20">
        <f t="shared" si="3"/>
        <v>9</v>
      </c>
      <c r="I19" s="20">
        <f t="shared" si="3"/>
        <v>120</v>
      </c>
      <c r="J19" s="20">
        <f t="shared" si="3"/>
        <v>10128</v>
      </c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1" t="s">
        <v>50</v>
      </c>
      <c r="B22" s="22" t="s">
        <v>51</v>
      </c>
      <c r="C22" s="22" t="s">
        <v>52</v>
      </c>
      <c r="D22" s="22" t="s">
        <v>53</v>
      </c>
      <c r="E22" s="41" t="s">
        <v>95</v>
      </c>
      <c r="F22" s="23" t="s">
        <v>96</v>
      </c>
      <c r="G22" s="2"/>
      <c r="H22" s="2"/>
      <c r="I22" s="2"/>
      <c r="J22" s="2"/>
    </row>
    <row r="23" spans="1:10" x14ac:dyDescent="0.2">
      <c r="A23" s="55" t="s">
        <v>54</v>
      </c>
      <c r="B23" s="24" t="s">
        <v>55</v>
      </c>
      <c r="C23" s="25">
        <v>0</v>
      </c>
      <c r="D23" s="26">
        <f>IF(OR(C23=0,$C$38=0),0,C23/$C$38)</f>
        <v>0</v>
      </c>
      <c r="E23" s="27">
        <f>INT($E$41*$D$38*$D23)</f>
        <v>0</v>
      </c>
      <c r="F23" s="2">
        <f t="shared" ref="F23:F37" si="4">INT(C23/$F$42)</f>
        <v>0</v>
      </c>
      <c r="G23" s="2"/>
      <c r="H23" s="2"/>
      <c r="I23" s="2"/>
      <c r="J23" s="2"/>
    </row>
    <row r="24" spans="1:10" x14ac:dyDescent="0.2">
      <c r="A24" s="56"/>
      <c r="B24" s="24" t="s">
        <v>56</v>
      </c>
      <c r="C24" s="25">
        <v>0</v>
      </c>
      <c r="D24" s="26">
        <f>IF(OR(C24=0,$C$39=0),0,C24/$C$39)</f>
        <v>0</v>
      </c>
      <c r="E24" s="27">
        <f>INT($E$41*$D$39*$D23)</f>
        <v>0</v>
      </c>
      <c r="F24" s="2">
        <f t="shared" si="4"/>
        <v>0</v>
      </c>
      <c r="G24" s="2"/>
      <c r="H24" s="2"/>
      <c r="I24" s="2"/>
      <c r="J24" s="2"/>
    </row>
    <row r="25" spans="1:10" x14ac:dyDescent="0.2">
      <c r="A25" s="56"/>
      <c r="B25" s="24" t="s">
        <v>57</v>
      </c>
      <c r="C25" s="25">
        <v>0</v>
      </c>
      <c r="D25" s="26">
        <f>IF(OR(C25=0,$C$40=0),0,C25/$C$40)</f>
        <v>0</v>
      </c>
      <c r="E25" s="27">
        <f>INT($E$41*$D$40*$D23)</f>
        <v>0</v>
      </c>
      <c r="F25" s="2">
        <f t="shared" si="4"/>
        <v>0</v>
      </c>
      <c r="G25" s="2"/>
      <c r="H25" s="2"/>
      <c r="I25" s="2"/>
      <c r="J25" s="2"/>
    </row>
    <row r="26" spans="1:10" x14ac:dyDescent="0.2">
      <c r="A26" s="57" t="s">
        <v>58</v>
      </c>
      <c r="B26" s="28" t="s">
        <v>55</v>
      </c>
      <c r="C26" s="25">
        <v>0</v>
      </c>
      <c r="D26" s="26">
        <f t="shared" ref="D26" si="5">IF(OR(C26=0,$C$38=0),0,C26/$C$38)</f>
        <v>0</v>
      </c>
      <c r="E26" s="27">
        <f t="shared" ref="E26" si="6">INT($E$41*$D$38*$D26)</f>
        <v>0</v>
      </c>
      <c r="F26" s="2">
        <f t="shared" si="4"/>
        <v>0</v>
      </c>
      <c r="G26" s="2"/>
      <c r="H26" s="2"/>
      <c r="I26" s="2"/>
      <c r="J26" s="2"/>
    </row>
    <row r="27" spans="1:10" x14ac:dyDescent="0.2">
      <c r="A27" s="52"/>
      <c r="B27" s="28" t="s">
        <v>56</v>
      </c>
      <c r="C27" s="25">
        <v>0</v>
      </c>
      <c r="D27" s="26">
        <f t="shared" ref="D27" si="7">IF(OR(C27=0,$C$39=0),0,C27/$C$39)</f>
        <v>0</v>
      </c>
      <c r="E27" s="27">
        <f t="shared" ref="E27" si="8">INT($E$41*$D$39*$D26)</f>
        <v>0</v>
      </c>
      <c r="F27" s="2">
        <f t="shared" si="4"/>
        <v>0</v>
      </c>
      <c r="G27" s="2"/>
      <c r="H27" s="2"/>
      <c r="I27" s="2"/>
      <c r="J27" s="2"/>
    </row>
    <row r="28" spans="1:10" x14ac:dyDescent="0.2">
      <c r="A28" s="52"/>
      <c r="B28" s="28" t="s">
        <v>57</v>
      </c>
      <c r="C28" s="25">
        <v>0</v>
      </c>
      <c r="D28" s="26">
        <f t="shared" ref="D28" si="9">IF(OR(C28=0,$C$40=0),0,C28/$C$40)</f>
        <v>0</v>
      </c>
      <c r="E28" s="27">
        <f t="shared" ref="E28" si="10">INT($E$41*$D$40*$D26)</f>
        <v>0</v>
      </c>
      <c r="F28" s="2">
        <f t="shared" si="4"/>
        <v>0</v>
      </c>
      <c r="G28" s="2"/>
      <c r="H28" s="2"/>
      <c r="I28" s="2"/>
      <c r="J28" s="2"/>
    </row>
    <row r="29" spans="1:10" x14ac:dyDescent="0.2">
      <c r="A29" s="55" t="s">
        <v>59</v>
      </c>
      <c r="B29" s="24" t="s">
        <v>55</v>
      </c>
      <c r="C29" s="25">
        <v>0</v>
      </c>
      <c r="D29" s="26">
        <f t="shared" ref="D29" si="11">IF(OR(C29=0,$C$38=0),0,C29/$C$38)</f>
        <v>0</v>
      </c>
      <c r="E29" s="27">
        <f t="shared" ref="E29" si="12">INT($E$41*$D$38*$D29)</f>
        <v>0</v>
      </c>
      <c r="F29" s="2">
        <f t="shared" si="4"/>
        <v>0</v>
      </c>
      <c r="G29" s="2"/>
      <c r="H29" s="2"/>
      <c r="I29" s="2"/>
      <c r="J29" s="2"/>
    </row>
    <row r="30" spans="1:10" x14ac:dyDescent="0.2">
      <c r="A30" s="56"/>
      <c r="B30" s="24" t="s">
        <v>56</v>
      </c>
      <c r="C30" s="25">
        <v>0</v>
      </c>
      <c r="D30" s="26">
        <f t="shared" ref="D30" si="13">IF(OR(C30=0,$C$39=0),0,C30/$C$39)</f>
        <v>0</v>
      </c>
      <c r="E30" s="27">
        <f t="shared" ref="E30" si="14">INT($E$41*$D$39*$D29)</f>
        <v>0</v>
      </c>
      <c r="F30" s="2">
        <f t="shared" si="4"/>
        <v>0</v>
      </c>
      <c r="G30" s="2"/>
      <c r="H30" s="2"/>
      <c r="I30" s="2"/>
      <c r="J30" s="2"/>
    </row>
    <row r="31" spans="1:10" x14ac:dyDescent="0.2">
      <c r="A31" s="56"/>
      <c r="B31" s="24" t="s">
        <v>57</v>
      </c>
      <c r="C31" s="25">
        <v>0</v>
      </c>
      <c r="D31" s="26">
        <f t="shared" ref="D31" si="15">IF(OR(C31=0,$C$40=0),0,C31/$C$40)</f>
        <v>0</v>
      </c>
      <c r="E31" s="27">
        <f t="shared" ref="E31" si="16">INT($E$41*$D$40*$D29)</f>
        <v>0</v>
      </c>
      <c r="F31" s="2">
        <f t="shared" si="4"/>
        <v>0</v>
      </c>
      <c r="G31" s="2"/>
      <c r="H31" s="2"/>
      <c r="I31" s="2"/>
      <c r="J31" s="2"/>
    </row>
    <row r="32" spans="1:10" x14ac:dyDescent="0.2">
      <c r="A32" s="57" t="s">
        <v>60</v>
      </c>
      <c r="B32" s="28" t="s">
        <v>55</v>
      </c>
      <c r="C32" s="25">
        <v>0</v>
      </c>
      <c r="D32" s="26">
        <f t="shared" ref="D32" si="17">IF(OR(C32=0,$C$38=0),0,C32/$C$38)</f>
        <v>0</v>
      </c>
      <c r="E32" s="27">
        <f t="shared" ref="E32" si="18">INT($E$41*$D$38*$D32)</f>
        <v>0</v>
      </c>
      <c r="F32" s="2">
        <f t="shared" si="4"/>
        <v>0</v>
      </c>
      <c r="G32" s="2"/>
      <c r="H32" s="2"/>
      <c r="I32" s="2"/>
      <c r="J32" s="2"/>
    </row>
    <row r="33" spans="1:10" x14ac:dyDescent="0.2">
      <c r="A33" s="52"/>
      <c r="B33" s="28" t="s">
        <v>56</v>
      </c>
      <c r="C33" s="25">
        <v>0</v>
      </c>
      <c r="D33" s="26">
        <f t="shared" ref="D33" si="19">IF(OR(C33=0,$C$39=0),0,C33/$C$39)</f>
        <v>0</v>
      </c>
      <c r="E33" s="27">
        <f t="shared" ref="E33" si="20">INT($E$41*$D$39*$D32)</f>
        <v>0</v>
      </c>
      <c r="F33" s="2">
        <f t="shared" si="4"/>
        <v>0</v>
      </c>
      <c r="G33" s="2"/>
      <c r="H33" s="2"/>
      <c r="I33" s="2"/>
      <c r="J33" s="2"/>
    </row>
    <row r="34" spans="1:10" x14ac:dyDescent="0.2">
      <c r="A34" s="52"/>
      <c r="B34" s="28" t="s">
        <v>57</v>
      </c>
      <c r="C34" s="25">
        <v>0</v>
      </c>
      <c r="D34" s="26">
        <f t="shared" ref="D34" si="21">IF(OR(C34=0,$C$40=0),0,C34/$C$40)</f>
        <v>0</v>
      </c>
      <c r="E34" s="27">
        <f t="shared" ref="E34" si="22">INT($E$41*$D$40*$D32)</f>
        <v>0</v>
      </c>
      <c r="F34" s="2">
        <f t="shared" si="4"/>
        <v>0</v>
      </c>
      <c r="G34" s="2"/>
      <c r="H34" s="2"/>
      <c r="I34" s="2"/>
      <c r="J34" s="2"/>
    </row>
    <row r="35" spans="1:10" x14ac:dyDescent="0.2">
      <c r="A35" s="57" t="s">
        <v>61</v>
      </c>
      <c r="B35" s="28" t="s">
        <v>55</v>
      </c>
      <c r="C35" s="25">
        <v>5712</v>
      </c>
      <c r="D35" s="26">
        <f t="shared" ref="D35" si="23">IF(OR(C35=0,$C$38=0),0,C35/$C$38)</f>
        <v>1</v>
      </c>
      <c r="E35" s="27">
        <f t="shared" ref="E35" si="24">INT($E$41*$D$38*$D35)</f>
        <v>2794</v>
      </c>
      <c r="F35" s="2">
        <f t="shared" si="4"/>
        <v>357</v>
      </c>
      <c r="G35" s="2"/>
      <c r="H35" s="2"/>
      <c r="I35" s="2"/>
      <c r="J35" s="2"/>
    </row>
    <row r="36" spans="1:10" x14ac:dyDescent="0.2">
      <c r="A36" s="52"/>
      <c r="B36" s="28" t="s">
        <v>56</v>
      </c>
      <c r="C36" s="25">
        <v>7395</v>
      </c>
      <c r="D36" s="26">
        <f t="shared" ref="D36" si="25">IF(OR(C36=0,$C$39=0),0,C36/$C$39)</f>
        <v>1</v>
      </c>
      <c r="E36" s="27">
        <f>INT($E$41*$D$39*$D36)</f>
        <v>3618</v>
      </c>
      <c r="F36" s="2">
        <f t="shared" si="4"/>
        <v>462</v>
      </c>
      <c r="G36" s="2"/>
      <c r="H36" s="2"/>
      <c r="I36" s="2"/>
      <c r="J36" s="2"/>
    </row>
    <row r="37" spans="1:10" x14ac:dyDescent="0.2">
      <c r="A37" s="52"/>
      <c r="B37" s="28" t="s">
        <v>57</v>
      </c>
      <c r="C37" s="25">
        <v>5287</v>
      </c>
      <c r="D37" s="26">
        <f t="shared" ref="D37" si="26">IF(OR(C37=0,$C$40=0),0,C37/$C$40)</f>
        <v>1</v>
      </c>
      <c r="E37" s="27">
        <f>INT($E$41*$D$40*$D37)</f>
        <v>2586</v>
      </c>
      <c r="F37" s="2">
        <f t="shared" si="4"/>
        <v>330</v>
      </c>
      <c r="G37" s="2"/>
      <c r="H37" s="2"/>
      <c r="I37" s="2"/>
      <c r="J37" s="2"/>
    </row>
    <row r="38" spans="1:10" x14ac:dyDescent="0.2">
      <c r="A38" s="29" t="s">
        <v>62</v>
      </c>
      <c r="B38" s="24" t="s">
        <v>55</v>
      </c>
      <c r="C38" s="29">
        <f>C23+C26+C29+C32+C35</f>
        <v>5712</v>
      </c>
      <c r="D38" s="26">
        <f>IF(OR(C38=0,$C$38=0),0,C38/($C$38+$C$39+$C$40))</f>
        <v>0.31053604436229204</v>
      </c>
      <c r="E38" s="29">
        <f>INT($E$41*D38)</f>
        <v>2794</v>
      </c>
      <c r="F38" s="2">
        <f t="shared" ref="F38:F40" si="27">INT(C38/$F$42)</f>
        <v>357</v>
      </c>
      <c r="G38" s="2"/>
      <c r="H38" s="2"/>
      <c r="I38" s="2"/>
      <c r="J38" s="2"/>
    </row>
    <row r="39" spans="1:10" x14ac:dyDescent="0.2">
      <c r="A39" s="29"/>
      <c r="B39" s="24" t="s">
        <v>56</v>
      </c>
      <c r="C39" s="29">
        <f>C24+C27+C30+C33+C36</f>
        <v>7395</v>
      </c>
      <c r="D39" s="26">
        <f>IF(OR(C39=0,$C$39=0),0,C39/($C$38+$C$39+$C$40))</f>
        <v>0.4020332717190388</v>
      </c>
      <c r="E39" s="29">
        <f>INT($E$41*D39)</f>
        <v>3618</v>
      </c>
      <c r="F39" s="2">
        <f t="shared" si="27"/>
        <v>462</v>
      </c>
      <c r="G39" s="2"/>
      <c r="H39" s="2"/>
      <c r="I39" s="2"/>
      <c r="J39" s="2"/>
    </row>
    <row r="40" spans="1:10" x14ac:dyDescent="0.2">
      <c r="A40" s="29"/>
      <c r="B40" s="24" t="s">
        <v>57</v>
      </c>
      <c r="C40" s="29">
        <f>C25+C28+C31+C34+C37</f>
        <v>5287</v>
      </c>
      <c r="D40" s="26">
        <f>IF(OR(C40=0,$C$40=0),0,C40/($C$38+$C$39+$C$40))</f>
        <v>0.28743068391866911</v>
      </c>
      <c r="E40" s="29">
        <f>INT($E$41*D40)</f>
        <v>2586</v>
      </c>
      <c r="F40" s="2">
        <f t="shared" si="27"/>
        <v>330</v>
      </c>
      <c r="G40" s="2"/>
      <c r="H40" s="2"/>
      <c r="I40" s="2"/>
      <c r="J40" s="2"/>
    </row>
    <row r="41" spans="1:10" x14ac:dyDescent="0.2">
      <c r="A41" s="66" t="s">
        <v>47</v>
      </c>
      <c r="B41" s="67"/>
      <c r="C41" s="67"/>
      <c r="D41" s="67"/>
      <c r="E41" s="42">
        <v>9000</v>
      </c>
      <c r="F41" s="30" t="s">
        <v>63</v>
      </c>
      <c r="G41" s="2"/>
      <c r="H41" s="2"/>
      <c r="I41" s="2"/>
      <c r="J41" s="2"/>
    </row>
    <row r="42" spans="1:10" x14ac:dyDescent="0.2">
      <c r="A42" s="54" t="s">
        <v>64</v>
      </c>
      <c r="B42" s="54"/>
      <c r="C42" s="54"/>
      <c r="D42" s="54"/>
      <c r="E42" s="5">
        <v>460</v>
      </c>
      <c r="F42" s="53">
        <v>16</v>
      </c>
      <c r="G42" s="2"/>
      <c r="H42" s="2"/>
      <c r="I42" s="2"/>
      <c r="J42" s="2"/>
    </row>
    <row r="43" spans="1:10" x14ac:dyDescent="0.2">
      <c r="A43" s="54" t="s">
        <v>65</v>
      </c>
      <c r="B43" s="54"/>
      <c r="C43" s="54"/>
      <c r="D43" s="54"/>
      <c r="E43" s="5">
        <f>INT(E42*0.75)</f>
        <v>345</v>
      </c>
      <c r="F43" s="53"/>
      <c r="G43" s="2"/>
      <c r="H43" s="2"/>
      <c r="I43" s="2"/>
      <c r="J43" s="2"/>
    </row>
    <row r="44" spans="1:10" x14ac:dyDescent="0.2">
      <c r="A44" s="54" t="s">
        <v>66</v>
      </c>
      <c r="B44" s="54"/>
      <c r="C44" s="54"/>
      <c r="D44" s="54"/>
      <c r="E44" s="5">
        <f>INT(E42*0.9)</f>
        <v>414</v>
      </c>
      <c r="F44" s="53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3" t="s">
        <v>49</v>
      </c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>
        <f>SUM(F23:F34)</f>
        <v>0</v>
      </c>
      <c r="G46" s="2"/>
      <c r="H46" s="2"/>
      <c r="I46" s="2"/>
      <c r="J46" s="2"/>
    </row>
    <row r="47" spans="1:10" x14ac:dyDescent="0.2">
      <c r="A47" s="2"/>
      <c r="B47" s="8" t="s">
        <v>0</v>
      </c>
      <c r="C47" s="8" t="s">
        <v>1</v>
      </c>
      <c r="D47" s="8" t="s">
        <v>2</v>
      </c>
      <c r="E47" s="8" t="s">
        <v>3</v>
      </c>
      <c r="F47" s="8" t="s">
        <v>4</v>
      </c>
      <c r="G47" s="8" t="s">
        <v>5</v>
      </c>
      <c r="H47" s="2" t="s">
        <v>49</v>
      </c>
      <c r="I47" s="2"/>
      <c r="J47" s="2"/>
    </row>
    <row r="48" spans="1:10" x14ac:dyDescent="0.2">
      <c r="A48" s="3" t="s">
        <v>67</v>
      </c>
      <c r="B48" s="2">
        <f>INT($C$38/$F$42/2)</f>
        <v>178</v>
      </c>
      <c r="C48" s="2">
        <f>INT($C$38/$F$42/2)</f>
        <v>178</v>
      </c>
      <c r="D48" s="2">
        <f>INT($C$39/$F$42/2)</f>
        <v>231</v>
      </c>
      <c r="E48" s="2">
        <f>INT($C$39/$F$42/2)</f>
        <v>231</v>
      </c>
      <c r="F48" s="2">
        <f>INT($C$40/$F$42/2)</f>
        <v>165</v>
      </c>
      <c r="G48" s="2">
        <f>INT($C$40/$F$42/2)</f>
        <v>165</v>
      </c>
      <c r="H48" s="2">
        <f>SUM(B48:E48)</f>
        <v>818</v>
      </c>
      <c r="I48" s="2"/>
      <c r="J48" s="2"/>
    </row>
    <row r="49" spans="1:10" x14ac:dyDescent="0.2">
      <c r="A49" s="3" t="s">
        <v>68</v>
      </c>
      <c r="B49" s="2">
        <f>B48-D19</f>
        <v>169</v>
      </c>
      <c r="C49" s="2">
        <f t="shared" ref="C49:G49" si="28">C48-E19</f>
        <v>88</v>
      </c>
      <c r="D49" s="2">
        <f t="shared" si="28"/>
        <v>-669</v>
      </c>
      <c r="E49" s="2">
        <f t="shared" si="28"/>
        <v>-8769</v>
      </c>
      <c r="F49" s="2">
        <f t="shared" si="28"/>
        <v>156</v>
      </c>
      <c r="G49" s="2">
        <f t="shared" si="28"/>
        <v>45</v>
      </c>
      <c r="H49" s="2">
        <f>SUM(B49:E49)</f>
        <v>-9181</v>
      </c>
      <c r="I49" s="2"/>
      <c r="J49" s="2"/>
    </row>
  </sheetData>
  <sheetProtection algorithmName="SHA-512" hashValue="UNfKg64G/k7HHPINfxuMyq7IaawvPN4gnf44PI1Kpt/S2BpU/lRe3Kav1E5h7xSUUE163vRv/2gKTrgOOpeT5g==" saltValue="0Yr2ZLEiClPa6zhV5Wl5VQ==" spinCount="100000" sheet="1" objects="1" scenarios="1"/>
  <mergeCells count="18">
    <mergeCell ref="B19:C19"/>
    <mergeCell ref="A41:D41"/>
    <mergeCell ref="B3:B5"/>
    <mergeCell ref="B6:B8"/>
    <mergeCell ref="B9:B11"/>
    <mergeCell ref="B12:B13"/>
    <mergeCell ref="F42:F44"/>
    <mergeCell ref="A42:D42"/>
    <mergeCell ref="A43:D43"/>
    <mergeCell ref="A44:D44"/>
    <mergeCell ref="A23:A25"/>
    <mergeCell ref="A26:A28"/>
    <mergeCell ref="A29:A31"/>
    <mergeCell ref="A32:A34"/>
    <mergeCell ref="A35:A37"/>
    <mergeCell ref="B16:C16"/>
    <mergeCell ref="B17:C17"/>
    <mergeCell ref="B18:C1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4"/>
  <sheetViews>
    <sheetView topLeftCell="A16" workbookViewId="0">
      <selection activeCell="E38" sqref="E38"/>
    </sheetView>
  </sheetViews>
  <sheetFormatPr defaultColWidth="9" defaultRowHeight="14.25" x14ac:dyDescent="0.2"/>
  <sheetData>
    <row r="3" spans="1:8" x14ac:dyDescent="0.2">
      <c r="A3" s="6" t="s">
        <v>50</v>
      </c>
      <c r="B3" s="70" t="s">
        <v>51</v>
      </c>
      <c r="C3" s="70"/>
      <c r="D3" s="6" t="s">
        <v>69</v>
      </c>
    </row>
    <row r="4" spans="1:8" x14ac:dyDescent="0.2">
      <c r="A4" s="71" t="s">
        <v>54</v>
      </c>
      <c r="B4" s="71" t="s">
        <v>55</v>
      </c>
      <c r="C4" s="7">
        <v>1</v>
      </c>
      <c r="D4" s="7">
        <f>INT(买料生产!D23*买料生产!$D$19)</f>
        <v>0</v>
      </c>
    </row>
    <row r="5" spans="1:8" x14ac:dyDescent="0.2">
      <c r="A5" s="72"/>
      <c r="B5" s="72"/>
      <c r="C5" s="7">
        <v>2</v>
      </c>
      <c r="D5" s="7">
        <f>INT(买料生产!D23*买料生产!$E$19)</f>
        <v>0</v>
      </c>
    </row>
    <row r="6" spans="1:8" x14ac:dyDescent="0.2">
      <c r="A6" s="72"/>
      <c r="B6" s="71" t="s">
        <v>56</v>
      </c>
      <c r="C6" s="7">
        <v>1</v>
      </c>
      <c r="D6" s="7">
        <f>INT(买料生产!D24*买料生产!$F$19)</f>
        <v>0</v>
      </c>
    </row>
    <row r="7" spans="1:8" x14ac:dyDescent="0.2">
      <c r="A7" s="72"/>
      <c r="B7" s="72"/>
      <c r="C7" s="7">
        <v>2</v>
      </c>
      <c r="D7" s="7">
        <f>INT(买料生产!D24*买料生产!$G$19)</f>
        <v>0</v>
      </c>
    </row>
    <row r="8" spans="1:8" x14ac:dyDescent="0.2">
      <c r="A8" s="72"/>
      <c r="B8" s="71" t="s">
        <v>57</v>
      </c>
      <c r="C8" s="7">
        <v>1</v>
      </c>
      <c r="D8" s="7">
        <f>INT(买料生产!D25*买料生产!$H$19)</f>
        <v>0</v>
      </c>
    </row>
    <row r="9" spans="1:8" x14ac:dyDescent="0.2">
      <c r="A9" s="72"/>
      <c r="B9" s="72"/>
      <c r="C9" s="7">
        <v>2</v>
      </c>
      <c r="D9" s="7">
        <f>INT(买料生产!D25*买料生产!$I$19)</f>
        <v>0</v>
      </c>
    </row>
    <row r="10" spans="1:8" x14ac:dyDescent="0.2">
      <c r="A10" s="68" t="s">
        <v>58</v>
      </c>
      <c r="B10" s="68" t="s">
        <v>55</v>
      </c>
      <c r="C10">
        <v>1</v>
      </c>
      <c r="D10" s="7">
        <f>INT(买料生产!D26*买料生产!$D$19)</f>
        <v>0</v>
      </c>
    </row>
    <row r="11" spans="1:8" x14ac:dyDescent="0.2">
      <c r="A11" s="69"/>
      <c r="B11" s="69"/>
      <c r="C11">
        <v>2</v>
      </c>
      <c r="D11" s="7">
        <f>INT(买料生产!D26*买料生产!$E$19)</f>
        <v>0</v>
      </c>
    </row>
    <row r="12" spans="1:8" x14ac:dyDescent="0.2">
      <c r="A12" s="69"/>
      <c r="B12" s="68" t="s">
        <v>56</v>
      </c>
      <c r="C12">
        <v>1</v>
      </c>
      <c r="D12" s="7">
        <f>INT(买料生产!D27*买料生产!$F$19)</f>
        <v>0</v>
      </c>
    </row>
    <row r="13" spans="1:8" x14ac:dyDescent="0.2">
      <c r="A13" s="69"/>
      <c r="B13" s="69"/>
      <c r="C13">
        <v>2</v>
      </c>
      <c r="D13" s="7">
        <f>INT(买料生产!D27*买料生产!$G$19)</f>
        <v>0</v>
      </c>
    </row>
    <row r="14" spans="1:8" x14ac:dyDescent="0.2">
      <c r="A14" s="69"/>
      <c r="B14" s="68" t="s">
        <v>57</v>
      </c>
      <c r="C14">
        <v>1</v>
      </c>
      <c r="D14" s="7">
        <f>INT(买料生产!D28*买料生产!$H$19)</f>
        <v>0</v>
      </c>
    </row>
    <row r="15" spans="1:8" x14ac:dyDescent="0.2">
      <c r="A15" s="69"/>
      <c r="B15" s="69"/>
      <c r="C15">
        <v>2</v>
      </c>
      <c r="D15" s="7">
        <f>INT(买料生产!D28*买料生产!$I$19)</f>
        <v>0</v>
      </c>
    </row>
    <row r="16" spans="1:8" x14ac:dyDescent="0.2">
      <c r="A16" s="71" t="s">
        <v>59</v>
      </c>
      <c r="B16" s="71" t="s">
        <v>55</v>
      </c>
      <c r="C16" s="7">
        <v>1</v>
      </c>
      <c r="D16" s="7">
        <f>INT(买料生产!D29*买料生产!$D$19)</f>
        <v>0</v>
      </c>
      <c r="H16" s="2"/>
    </row>
    <row r="17" spans="1:4" x14ac:dyDescent="0.2">
      <c r="A17" s="72"/>
      <c r="B17" s="72"/>
      <c r="C17" s="7">
        <v>2</v>
      </c>
      <c r="D17" s="7">
        <f>INT(买料生产!D29*买料生产!$E$19)</f>
        <v>0</v>
      </c>
    </row>
    <row r="18" spans="1:4" x14ac:dyDescent="0.2">
      <c r="A18" s="72"/>
      <c r="B18" s="71" t="s">
        <v>56</v>
      </c>
      <c r="C18" s="7">
        <v>1</v>
      </c>
      <c r="D18" s="7">
        <f>INT(买料生产!D30*买料生产!$F$19)</f>
        <v>0</v>
      </c>
    </row>
    <row r="19" spans="1:4" x14ac:dyDescent="0.2">
      <c r="A19" s="72"/>
      <c r="B19" s="72"/>
      <c r="C19" s="7">
        <v>2</v>
      </c>
      <c r="D19" s="7">
        <f>INT(买料生产!D30*买料生产!$G$19)</f>
        <v>0</v>
      </c>
    </row>
    <row r="20" spans="1:4" x14ac:dyDescent="0.2">
      <c r="A20" s="72"/>
      <c r="B20" s="71" t="s">
        <v>57</v>
      </c>
      <c r="C20" s="7">
        <v>1</v>
      </c>
      <c r="D20" s="7">
        <f>INT(买料生产!D31*买料生产!$H$19)</f>
        <v>0</v>
      </c>
    </row>
    <row r="21" spans="1:4" x14ac:dyDescent="0.2">
      <c r="A21" s="72"/>
      <c r="B21" s="72"/>
      <c r="C21" s="7">
        <v>2</v>
      </c>
      <c r="D21" s="7">
        <f>INT(买料生产!D31*买料生产!$I$19)</f>
        <v>0</v>
      </c>
    </row>
    <row r="22" spans="1:4" x14ac:dyDescent="0.2">
      <c r="A22" s="68" t="s">
        <v>60</v>
      </c>
      <c r="B22" s="68" t="s">
        <v>55</v>
      </c>
      <c r="C22">
        <v>1</v>
      </c>
      <c r="D22" s="7">
        <f>INT(买料生产!D32*买料生产!$D$19)</f>
        <v>0</v>
      </c>
    </row>
    <row r="23" spans="1:4" x14ac:dyDescent="0.2">
      <c r="A23" s="69"/>
      <c r="B23" s="69"/>
      <c r="C23">
        <v>2</v>
      </c>
      <c r="D23" s="7">
        <f>INT(买料生产!D32*买料生产!$E$19)</f>
        <v>0</v>
      </c>
    </row>
    <row r="24" spans="1:4" x14ac:dyDescent="0.2">
      <c r="A24" s="69"/>
      <c r="B24" s="68" t="s">
        <v>56</v>
      </c>
      <c r="C24">
        <v>1</v>
      </c>
      <c r="D24" s="7">
        <f>INT(买料生产!D33*买料生产!$F$19)</f>
        <v>0</v>
      </c>
    </row>
    <row r="25" spans="1:4" x14ac:dyDescent="0.2">
      <c r="A25" s="69"/>
      <c r="B25" s="69"/>
      <c r="C25">
        <v>2</v>
      </c>
      <c r="D25" s="7">
        <f>INT(买料生产!D33*买料生产!$G$19)</f>
        <v>0</v>
      </c>
    </row>
    <row r="26" spans="1:4" x14ac:dyDescent="0.2">
      <c r="A26" s="69"/>
      <c r="B26" s="68" t="s">
        <v>57</v>
      </c>
      <c r="C26">
        <v>1</v>
      </c>
      <c r="D26" s="7">
        <f>INT(买料生产!D34*买料生产!$H$19)</f>
        <v>0</v>
      </c>
    </row>
    <row r="27" spans="1:4" x14ac:dyDescent="0.2">
      <c r="A27" s="69"/>
      <c r="B27" s="69"/>
      <c r="C27">
        <v>2</v>
      </c>
      <c r="D27" s="7">
        <f>INT(买料生产!D34*买料生产!$I$19)</f>
        <v>0</v>
      </c>
    </row>
    <row r="28" spans="1:4" x14ac:dyDescent="0.2">
      <c r="A28" s="68" t="s">
        <v>61</v>
      </c>
      <c r="B28" s="68" t="s">
        <v>55</v>
      </c>
      <c r="C28">
        <v>1</v>
      </c>
      <c r="D28" s="7">
        <f>INT(买料生产!D35*买料生产!$D$19)</f>
        <v>9</v>
      </c>
    </row>
    <row r="29" spans="1:4" x14ac:dyDescent="0.2">
      <c r="A29" s="69"/>
      <c r="B29" s="69"/>
      <c r="C29">
        <v>2</v>
      </c>
      <c r="D29" s="7">
        <f>INT(买料生产!D35*买料生产!$E$19)</f>
        <v>90</v>
      </c>
    </row>
    <row r="30" spans="1:4" x14ac:dyDescent="0.2">
      <c r="A30" s="69"/>
      <c r="B30" s="68" t="s">
        <v>56</v>
      </c>
      <c r="C30">
        <v>1</v>
      </c>
      <c r="D30" s="7">
        <f>INT(买料生产!D36*买料生产!$F$19)</f>
        <v>900</v>
      </c>
    </row>
    <row r="31" spans="1:4" x14ac:dyDescent="0.2">
      <c r="A31" s="69"/>
      <c r="B31" s="69"/>
      <c r="C31">
        <v>2</v>
      </c>
      <c r="D31" s="7">
        <f>INT(买料生产!D36*买料生产!$G$19)</f>
        <v>9000</v>
      </c>
    </row>
    <row r="32" spans="1:4" x14ac:dyDescent="0.2">
      <c r="A32" s="69"/>
      <c r="B32" s="68" t="s">
        <v>57</v>
      </c>
      <c r="C32">
        <v>1</v>
      </c>
      <c r="D32" s="7">
        <f>INT(买料生产!D37*买料生产!$H$19)</f>
        <v>9</v>
      </c>
    </row>
    <row r="33" spans="1:4" x14ac:dyDescent="0.2">
      <c r="A33" s="69"/>
      <c r="B33" s="69"/>
      <c r="C33">
        <v>2</v>
      </c>
      <c r="D33" s="7">
        <f>INT(买料生产!D37*买料生产!$I$19)</f>
        <v>120</v>
      </c>
    </row>
    <row r="34" spans="1:4" x14ac:dyDescent="0.2">
      <c r="A34" s="68" t="s">
        <v>70</v>
      </c>
      <c r="B34" s="69"/>
      <c r="C34" s="69"/>
      <c r="D34">
        <f>SUM(D4:D33)</f>
        <v>10128</v>
      </c>
    </row>
  </sheetData>
  <sheetProtection algorithmName="SHA-512" hashValue="djlK3qrq5KKOx0N72slIUgOzFKiQ92+lNzTGYHZbe7JK+jt4lmvafQgPOlEkfssPx9itF/fVCFLlPecVneqdeQ==" saltValue="ZJ2lCxgYHriv4Si88NuyYw==" spinCount="100000" sheet="1" objects="1" scenarios="1"/>
  <mergeCells count="22">
    <mergeCell ref="B3:C3"/>
    <mergeCell ref="A34:C34"/>
    <mergeCell ref="A4:A9"/>
    <mergeCell ref="A10:A15"/>
    <mergeCell ref="A16:A21"/>
    <mergeCell ref="A22:A27"/>
    <mergeCell ref="A28:A3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32:B33"/>
    <mergeCell ref="B22:B23"/>
    <mergeCell ref="B24:B25"/>
    <mergeCell ref="B26:B27"/>
    <mergeCell ref="B28:B29"/>
    <mergeCell ref="B30:B31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topLeftCell="A13" workbookViewId="0">
      <selection activeCell="D21" sqref="D21"/>
    </sheetView>
  </sheetViews>
  <sheetFormatPr defaultColWidth="9" defaultRowHeight="14.25" x14ac:dyDescent="0.2"/>
  <cols>
    <col min="1" max="1" width="14.25" style="1" customWidth="1"/>
    <col min="2" max="16384" width="9" style="1"/>
  </cols>
  <sheetData>
    <row r="1" spans="1:4" x14ac:dyDescent="0.2">
      <c r="A1" s="2" t="s">
        <v>71</v>
      </c>
      <c r="B1" s="2" t="s">
        <v>72</v>
      </c>
      <c r="C1" s="2" t="s">
        <v>73</v>
      </c>
      <c r="D1" s="2" t="s">
        <v>74</v>
      </c>
    </row>
    <row r="2" spans="1:4" x14ac:dyDescent="0.2">
      <c r="A2" s="2" t="s">
        <v>75</v>
      </c>
      <c r="B2" s="43">
        <v>30000</v>
      </c>
      <c r="C2" s="31">
        <v>1</v>
      </c>
      <c r="D2" s="2">
        <f>B2*C2</f>
        <v>30000</v>
      </c>
    </row>
    <row r="3" spans="1:4" x14ac:dyDescent="0.2">
      <c r="A3" s="2" t="s">
        <v>76</v>
      </c>
      <c r="B3" s="2">
        <v>10000</v>
      </c>
      <c r="C3" s="32">
        <v>0</v>
      </c>
      <c r="D3" s="2">
        <f t="shared" ref="D3:D15" si="0">B3*C3</f>
        <v>0</v>
      </c>
    </row>
    <row r="4" spans="1:4" x14ac:dyDescent="0.2">
      <c r="A4" s="2" t="s">
        <v>77</v>
      </c>
      <c r="B4" s="2">
        <v>8000</v>
      </c>
      <c r="C4" s="32">
        <v>1</v>
      </c>
      <c r="D4" s="2">
        <f t="shared" si="0"/>
        <v>8000</v>
      </c>
    </row>
    <row r="5" spans="1:4" x14ac:dyDescent="0.2">
      <c r="A5" s="2" t="s">
        <v>78</v>
      </c>
      <c r="B5" s="2">
        <v>6000</v>
      </c>
      <c r="C5" s="32">
        <v>1</v>
      </c>
      <c r="D5" s="2">
        <f t="shared" si="0"/>
        <v>6000</v>
      </c>
    </row>
    <row r="6" spans="1:4" x14ac:dyDescent="0.2">
      <c r="A6" s="2" t="s">
        <v>79</v>
      </c>
      <c r="B6" s="2">
        <v>8076</v>
      </c>
      <c r="C6" s="32">
        <v>16</v>
      </c>
      <c r="D6" s="2">
        <f t="shared" si="0"/>
        <v>129216</v>
      </c>
    </row>
    <row r="7" spans="1:4" x14ac:dyDescent="0.2">
      <c r="A7" s="3" t="s">
        <v>80</v>
      </c>
      <c r="B7" s="2">
        <v>2000</v>
      </c>
      <c r="C7" s="32">
        <v>4</v>
      </c>
      <c r="D7" s="2">
        <f t="shared" si="0"/>
        <v>8000</v>
      </c>
    </row>
    <row r="8" spans="1:4" x14ac:dyDescent="0.2">
      <c r="A8" s="3" t="s">
        <v>81</v>
      </c>
      <c r="B8" s="2">
        <v>3000</v>
      </c>
      <c r="C8" s="32">
        <v>2</v>
      </c>
      <c r="D8" s="2">
        <f t="shared" si="0"/>
        <v>6000</v>
      </c>
    </row>
    <row r="9" spans="1:4" x14ac:dyDescent="0.2">
      <c r="A9" s="2" t="s">
        <v>82</v>
      </c>
      <c r="B9" s="2">
        <v>4</v>
      </c>
      <c r="C9" s="32">
        <v>0</v>
      </c>
      <c r="D9" s="2">
        <f t="shared" si="0"/>
        <v>0</v>
      </c>
    </row>
    <row r="10" spans="1:4" x14ac:dyDescent="0.2">
      <c r="A10" s="2" t="s">
        <v>83</v>
      </c>
      <c r="B10" s="2">
        <v>2</v>
      </c>
      <c r="C10" s="32">
        <v>0</v>
      </c>
      <c r="D10" s="2">
        <f t="shared" si="0"/>
        <v>0</v>
      </c>
    </row>
    <row r="11" spans="1:4" x14ac:dyDescent="0.2">
      <c r="A11" s="2" t="s">
        <v>84</v>
      </c>
      <c r="B11" s="2">
        <v>13460</v>
      </c>
      <c r="C11" s="32">
        <v>1</v>
      </c>
      <c r="D11" s="2">
        <f t="shared" si="0"/>
        <v>13460</v>
      </c>
    </row>
    <row r="12" spans="1:4" x14ac:dyDescent="0.2">
      <c r="A12" s="2" t="s">
        <v>85</v>
      </c>
      <c r="B12" s="2">
        <v>9691.2000000000007</v>
      </c>
      <c r="C12" s="32">
        <v>12</v>
      </c>
      <c r="D12" s="2">
        <f t="shared" si="0"/>
        <v>116294.40000000001</v>
      </c>
    </row>
    <row r="13" spans="1:4" x14ac:dyDescent="0.2">
      <c r="A13" s="2" t="s">
        <v>86</v>
      </c>
      <c r="B13" s="2">
        <v>6000</v>
      </c>
      <c r="C13" s="32">
        <v>1</v>
      </c>
      <c r="D13" s="2">
        <f t="shared" si="0"/>
        <v>6000</v>
      </c>
    </row>
    <row r="14" spans="1:4" x14ac:dyDescent="0.2">
      <c r="A14" s="2" t="s">
        <v>87</v>
      </c>
      <c r="B14" s="2">
        <v>40000</v>
      </c>
      <c r="C14" s="32">
        <v>4</v>
      </c>
      <c r="D14" s="2">
        <f t="shared" si="0"/>
        <v>160000</v>
      </c>
    </row>
    <row r="15" spans="1:4" x14ac:dyDescent="0.2">
      <c r="A15" s="2" t="s">
        <v>88</v>
      </c>
      <c r="B15" s="2">
        <v>120000</v>
      </c>
      <c r="C15" s="32">
        <v>0</v>
      </c>
      <c r="D15" s="2">
        <f t="shared" si="0"/>
        <v>0</v>
      </c>
    </row>
    <row r="16" spans="1:4" x14ac:dyDescent="0.2">
      <c r="A16" s="49" t="s">
        <v>89</v>
      </c>
      <c r="B16" s="49"/>
      <c r="C16" s="49"/>
      <c r="D16" s="4">
        <f>D2+D14+D15-SUM(D3,D4,D5,D6,D7,D9,D10,D11,D12,D13)</f>
        <v>-96970.400000000023</v>
      </c>
    </row>
    <row r="17" spans="1:4" x14ac:dyDescent="0.2">
      <c r="A17" s="2"/>
      <c r="B17" s="2"/>
      <c r="C17" s="2"/>
      <c r="D17" s="2"/>
    </row>
    <row r="18" spans="1:4" x14ac:dyDescent="0.2">
      <c r="A18" s="49" t="s">
        <v>90</v>
      </c>
      <c r="B18" s="49"/>
      <c r="C18" s="32">
        <v>25000</v>
      </c>
      <c r="D18" s="2"/>
    </row>
    <row r="19" spans="1:4" x14ac:dyDescent="0.2">
      <c r="A19" s="49" t="s">
        <v>91</v>
      </c>
      <c r="B19" s="49"/>
      <c r="C19" s="32">
        <v>62400</v>
      </c>
      <c r="D19" s="2"/>
    </row>
    <row r="20" spans="1:4" x14ac:dyDescent="0.2">
      <c r="A20" s="49" t="s">
        <v>92</v>
      </c>
      <c r="B20" s="49"/>
      <c r="C20" s="32">
        <v>1500</v>
      </c>
      <c r="D20" s="3" t="s">
        <v>97</v>
      </c>
    </row>
    <row r="21" spans="1:4" x14ac:dyDescent="0.2">
      <c r="A21" s="49" t="s">
        <v>93</v>
      </c>
      <c r="B21" s="49"/>
      <c r="C21" s="2">
        <v>10000</v>
      </c>
      <c r="D21" s="2"/>
    </row>
    <row r="22" spans="1:4" x14ac:dyDescent="0.2">
      <c r="A22" s="49" t="s">
        <v>94</v>
      </c>
      <c r="B22" s="49"/>
      <c r="C22" s="49"/>
      <c r="D22" s="5">
        <f>D16+C18-C19-C20-C21</f>
        <v>-145870.40000000002</v>
      </c>
    </row>
  </sheetData>
  <sheetProtection algorithmName="SHA-512" hashValue="rUeslJiYMCwY7pSR60UEUREO+6W9PfHwrsQ7pjCC4EkFdZ5l/Z5OXxsWIddQK/1qcSiacNjXR/ctZ81cC108rQ==" saltValue="qz9nFvnYv75KOTUpwwuJJg==" spinCount="100000" sheet="1" objects="1" scenarios="1"/>
  <mergeCells count="6">
    <mergeCell ref="A22:C22"/>
    <mergeCell ref="A16:C16"/>
    <mergeCell ref="A18:B18"/>
    <mergeCell ref="A19:B19"/>
    <mergeCell ref="A20:B20"/>
    <mergeCell ref="A21:B21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产品设计</vt:lpstr>
      <vt:lpstr>买料生产</vt:lpstr>
      <vt:lpstr>销售</vt:lpstr>
      <vt:lpstr>财务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刘磊</dc:creator>
  <cp:lastModifiedBy>float m</cp:lastModifiedBy>
  <dcterms:created xsi:type="dcterms:W3CDTF">2018-09-18T05:10:00Z</dcterms:created>
  <dcterms:modified xsi:type="dcterms:W3CDTF">2020-06-18T09:19:21Z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