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fprysl/workspace/elo_oim/"/>
    </mc:Choice>
  </mc:AlternateContent>
  <xr:revisionPtr revIDLastSave="0" documentId="13_ncr:1_{D42E10BC-25D9-7145-BE3C-9721D84E2328}" xr6:coauthVersionLast="47" xr6:coauthVersionMax="47" xr10:uidLastSave="{00000000-0000-0000-0000-000000000000}"/>
  <bookViews>
    <workbookView xWindow="0" yWindow="500" windowWidth="38400" windowHeight="23500" activeTab="5" xr2:uid="{AA925308-2E72-A94B-A7EE-22B3B6643D21}"/>
  </bookViews>
  <sheets>
    <sheet name="Players" sheetId="1" r:id="rId1"/>
    <sheet name="Tournaments" sheetId="2" r:id="rId2"/>
    <sheet name="Scores" sheetId="3" r:id="rId3"/>
    <sheet name="Armies" sheetId="4" r:id="rId4"/>
    <sheet name="Ranks" sheetId="5" r:id="rId5"/>
    <sheet name="Calcula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6" l="1"/>
  <c r="V5" i="6"/>
  <c r="V4" i="6"/>
  <c r="V3" i="6"/>
  <c r="V2" i="6"/>
  <c r="U6" i="6"/>
  <c r="U5" i="6"/>
  <c r="U4" i="6"/>
  <c r="U3" i="6"/>
  <c r="U2" i="6"/>
  <c r="N6" i="6"/>
  <c r="N5" i="6"/>
  <c r="N4" i="6"/>
  <c r="N3" i="6"/>
  <c r="Q3" i="6" s="1"/>
  <c r="S3" i="6" s="1"/>
  <c r="N2" i="6"/>
  <c r="O3" i="6"/>
  <c r="P3" i="6" s="1"/>
  <c r="R3" i="6" s="1"/>
  <c r="T3" i="6" s="1"/>
  <c r="O2" i="6"/>
  <c r="P2" i="6" s="1"/>
  <c r="R2" i="6" l="1"/>
  <c r="T2" i="6" s="1"/>
  <c r="Q2" i="6"/>
  <c r="S2" i="6" s="1"/>
  <c r="O4" i="6"/>
  <c r="O5" i="6"/>
  <c r="Q4" i="6"/>
  <c r="P4" i="6"/>
  <c r="R4" i="6" s="1"/>
  <c r="T4" i="6" s="1"/>
  <c r="Q5" i="6"/>
  <c r="S5" i="6" s="1"/>
  <c r="P5" i="6"/>
  <c r="R5" i="6" s="1"/>
  <c r="T5" i="6" s="1"/>
  <c r="S4" i="6"/>
  <c r="O6" i="6" l="1"/>
  <c r="Q6" i="6" s="1"/>
  <c r="S6" i="6" s="1"/>
  <c r="P6" i="6" l="1"/>
  <c r="R6" i="6" s="1"/>
  <c r="T6" i="6" s="1"/>
</calcChain>
</file>

<file path=xl/sharedStrings.xml><?xml version="1.0" encoding="utf-8"?>
<sst xmlns="http://schemas.openxmlformats.org/spreadsheetml/2006/main" count="101" uniqueCount="36">
  <si>
    <t>Zenon Kuśmider</t>
  </si>
  <si>
    <t>Krashan Bhamaradżanga</t>
  </si>
  <si>
    <t>Hans Gonschorek</t>
  </si>
  <si>
    <t>Name</t>
  </si>
  <si>
    <t>Pola Chabrów 2025</t>
  </si>
  <si>
    <t>Bitka o Jabłko 2025</t>
  </si>
  <si>
    <t>Tournament</t>
  </si>
  <si>
    <t>Timestamp</t>
  </si>
  <si>
    <t>Rank</t>
  </si>
  <si>
    <t>Korona</t>
  </si>
  <si>
    <t>Kozacy</t>
  </si>
  <si>
    <t>Tatarzy</t>
  </si>
  <si>
    <t>TournamentPoints1</t>
  </si>
  <si>
    <t>Score1</t>
  </si>
  <si>
    <t>Army1</t>
  </si>
  <si>
    <t>Player1</t>
  </si>
  <si>
    <t>Player2</t>
  </si>
  <si>
    <t>Army2</t>
  </si>
  <si>
    <t>Score2</t>
  </si>
  <si>
    <t>TournamentPoints2</t>
  </si>
  <si>
    <t>VictoryPoints1</t>
  </si>
  <si>
    <t>VictoryPoints2</t>
  </si>
  <si>
    <t>Stanisław Krokodyl</t>
  </si>
  <si>
    <t>Player</t>
  </si>
  <si>
    <t>Start</t>
  </si>
  <si>
    <t>ptwo1</t>
  </si>
  <si>
    <t>ptwo2</t>
  </si>
  <si>
    <t>d1</t>
  </si>
  <si>
    <t>d2</t>
  </si>
  <si>
    <t>ranga wyniku</t>
  </si>
  <si>
    <t>Game1</t>
  </si>
  <si>
    <t>Game2</t>
  </si>
  <si>
    <t>Game3</t>
  </si>
  <si>
    <t>Game4</t>
  </si>
  <si>
    <t>Game5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</si>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</sst>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2" x14ac:knownFonts="1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0" fontId="0" fillId="4" borderId="0" xfId="0" applyFill="1"/>
  </cellXfs>
  <cellStyles count="1">
    <cellStyle name="Normalny" xfId="0" builtinId="0"/>
  </cellStyles>
  <dxfs count="8">
    <dxf>
      <numFmt numFmtId="164" formatCode="yyyy\-mm\-dd\ hh:m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yyyy\-mm\-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E8B3B3-F1DA-4B4C-8437-500694CD5C5A}" name="Player" displayName="Player" ref="A1:A5" totalsRowShown="0">
  <autoFilter ref="A1:A5" xr:uid="{F3E8B3B3-F1DA-4B4C-8437-500694CD5C5A}"/>
  <tableColumns count="1">
    <tableColumn id="1" xr3:uid="{DE7532BF-18CC-F24B-8399-BFDF49C3AA36}" name="Nam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8D07AA-9011-804B-8608-00E022FCB7A6}" name="Tournament" displayName="Tournament" ref="A1:B3" totalsRowShown="0">
  <autoFilter ref="A1:B3" xr:uid="{698D07AA-9011-804B-8608-00E022FCB7A6}"/>
  <tableColumns count="2">
    <tableColumn id="1" xr3:uid="{A53C0B07-AA3C-2A40-9759-6AC3A8FEF820}" name="Name"/>
    <tableColumn id="2" xr3:uid="{C3B5F632-06DB-974C-830A-69E6F66BC50B}" name="Rank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564CFA-CBAB-F64F-8346-E37273E5E05C}" name="Score" displayName="Score" ref="A1:J6" totalsRowShown="0">
  <autoFilter ref="A1:J6" xr:uid="{DD564CFA-CBAB-F64F-8346-E37273E5E05C}"/>
  <tableColumns count="10">
    <tableColumn id="1" xr3:uid="{DA054B01-BB23-EC4B-B93D-653512608AE0}" name="Datetime" dataDxfId="7"/>
    <tableColumn id="2" xr3:uid="{DC0A3BFB-2D06-C44A-9B4C-401DC9A6D341}" name="Tournament"/>
    <tableColumn id="3" xr3:uid="{582D4514-B745-144C-AAE2-CB09FF3EAE11}" name="Player1"/>
    <tableColumn id="4" xr3:uid="{AB08009E-3642-6343-9876-04D30FCBAD48}" name="Army1"/>
    <tableColumn id="5" xr3:uid="{65F3ED7E-2B76-EC42-B2B9-BE70F3E930D9}" name="VictoryPoints1"/>
    <tableColumn id="6" xr3:uid="{27D6F856-F598-F046-B6F4-1B0EEFC5931E}" name="TournamentPoints1"/>
    <tableColumn id="7" xr3:uid="{F24E9909-E609-C340-A262-D00268A1C593}" name="Player2"/>
    <tableColumn id="8" xr3:uid="{8A5113D5-0D53-8445-9CE1-5863DCFD0D33}" name="Army2"/>
    <tableColumn id="9" xr3:uid="{6A7CA9C5-89B2-D74D-99DA-88D0811542B2}" name="VictoryPoints2"/>
    <tableColumn id="10" xr3:uid="{23E38225-AD56-3148-80A5-AD9142B3184B}" name="TournamentPoints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7B8764-FC04-1A4B-8562-2A5EBC4C101F}" name="Army" displayName="Army" ref="A1:A4" totalsRowShown="0">
  <autoFilter ref="A1:A4" xr:uid="{067B8764-FC04-1A4B-8562-2A5EBC4C101F}"/>
  <tableColumns count="1">
    <tableColumn id="1" xr3:uid="{B3221FC7-E124-CE4F-BC70-813132779759}" name="Nam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8F00DA-98D9-9F4C-B751-1152884F1374}" name="Rank" displayName="Rank" ref="A1:G5" totalsRowShown="0">
  <autoFilter ref="A1:G5" xr:uid="{288F00DA-98D9-9F4C-B751-1152884F1374}"/>
  <tableColumns count="7">
    <tableColumn id="1" xr3:uid="{1E50419C-6445-8146-8E74-63F299DD865B}" name="Player"/>
    <tableColumn id="2" xr3:uid="{57DA1B97-4BE6-5540-B45F-E7EDD9CDE57A}" name="Start" dataDxfId="6"/>
    <tableColumn id="3" xr3:uid="{265D07B1-32D3-224A-AFA4-5C59250978D2}" name="Game1" dataDxfId="5"/>
    <tableColumn id="4" xr3:uid="{39F592F3-44E1-964B-8EF4-3D1636EFC5A5}" name="Game2" dataDxfId="4"/>
    <tableColumn id="5" xr3:uid="{A98FBF95-BE59-7F48-9258-1D82C91EA3B1}" name="Game3" dataDxfId="3"/>
    <tableColumn id="6" xr3:uid="{C1F1F770-756E-0144-B0AF-44B6DC0FFA6E}" name="Game4" dataDxfId="2"/>
    <tableColumn id="7" xr3:uid="{CACE2A4C-4005-A846-B953-4943F6EA6083}" name="Game5" dataDxfId="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05885D-449D-E741-9D2E-55C35C3760D8}" name="Score6" displayName="Score6" ref="A1:L6" totalsRowShown="0">
  <autoFilter ref="A1:L6" xr:uid="{DD564CFA-CBAB-F64F-8346-E37273E5E05C}"/>
  <tableColumns count="12">
    <tableColumn id="1" xr3:uid="{D57FA753-59FA-014F-A452-D8372D9FA5EB}" name="Timestamp" dataDxfId="0"/>
    <tableColumn id="2" xr3:uid="{BB3277FF-99AC-C44A-987D-64528710C50A}" name="Tournament"/>
    <tableColumn id="3" xr3:uid="{40C26732-F407-F943-B6BD-52538F235502}" name="Player1"/>
    <tableColumn id="4" xr3:uid="{37D9CD8A-571E-C545-BE04-47A853149980}" name="Army1"/>
    <tableColumn id="5" xr3:uid="{FEB90813-79C3-1B45-84E0-09219038F6EB}" name="VictoryPoints1"/>
    <tableColumn id="6" xr3:uid="{9FD519B0-0A69-334F-B249-DCB34CA2ECDF}" name="TournamentPoints1"/>
    <tableColumn id="11" xr3:uid="{EB8F8864-A5CE-7B4E-8A00-17BCAE7B5D5D}" name="Score1"/>
    <tableColumn id="7" xr3:uid="{CDD4F50B-7BEE-1140-8371-65F7C3F87017}" name="Player2"/>
    <tableColumn id="8" xr3:uid="{CFCCEBDA-79E7-F74E-90E3-718A7051653B}" name="Army2"/>
    <tableColumn id="9" xr3:uid="{0F58146F-3063-7E4E-8B8C-B6D04F4A3A69}" name="VictoryPoints2"/>
    <tableColumn id="10" xr3:uid="{3F405C54-10BD-BD47-BB42-49B8F03E46FB}" name="TournamentPoints2"/>
    <tableColumn id="12" xr3:uid="{A1942451-AF8B-264D-AD82-8F95E9F1CB38}" name="Score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C943-8A77-E741-8FD1-358F5061E671}">
  <dimension ref="A1:A5"/>
  <sheetViews>
    <sheetView workbookViewId="0">
      <selection activeCell="A2" sqref="A2:A5"/>
    </sheetView>
  </sheetViews>
  <sheetFormatPr baseColWidth="10" defaultRowHeight="16" x14ac:dyDescent="0.2"/>
  <cols>
    <col min="1" max="1" width="21.1640625" bestFit="1" customWidth="1"/>
  </cols>
  <sheetData>
    <row r="1" spans="1:1" x14ac:dyDescent="0.2">
      <c r="A1" t="s">
        <v>3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22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B0C9-AA23-B842-8311-D1428E2375CC}">
  <dimension ref="A1:B3"/>
  <sheetViews>
    <sheetView workbookViewId="0">
      <selection activeCell="A3" sqref="A3"/>
    </sheetView>
  </sheetViews>
  <sheetFormatPr baseColWidth="10" defaultRowHeight="16" x14ac:dyDescent="0.2"/>
  <cols>
    <col min="1" max="1" width="16.83203125" bestFit="1" customWidth="1"/>
  </cols>
  <sheetData>
    <row r="1" spans="1:2" x14ac:dyDescent="0.2">
      <c r="A1" t="s">
        <v>3</v>
      </c>
      <c r="B1" t="s">
        <v>8</v>
      </c>
    </row>
    <row r="2" spans="1:2" x14ac:dyDescent="0.2">
      <c r="A2" t="s">
        <v>4</v>
      </c>
      <c r="B2">
        <v>30</v>
      </c>
    </row>
    <row r="3" spans="1:2" x14ac:dyDescent="0.2">
      <c r="A3" t="s">
        <v>5</v>
      </c>
      <c r="B3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315B-4006-4F4E-A3D5-5788CFF8D163}">
  <dimension ref="A1:J6"/>
  <sheetViews>
    <sheetView workbookViewId="0"/>
  </sheetViews>
  <sheetFormatPr baseColWidth="10" defaultRowHeight="16" x14ac:dyDescent="0.2"/>
  <cols>
    <col min="1" max="1" width="15.33203125" bestFit="1" customWidth="1"/>
    <col min="2" max="2" width="16.83203125" bestFit="1" customWidth="1"/>
    <col min="3" max="3" width="21.1640625" bestFit="1" customWidth="1"/>
    <col min="5" max="5" width="15.1640625" customWidth="1"/>
    <col min="6" max="6" width="19.1640625" customWidth="1"/>
    <col min="7" max="7" width="21.1640625" bestFit="1" customWidth="1"/>
    <col min="9" max="9" width="15.1640625" customWidth="1"/>
    <col min="10" max="10" width="19.1640625" customWidth="1"/>
  </cols>
  <sheetData>
    <row r="1" spans="1:10" x14ac:dyDescent="0.2">
      <c r="A1" t="s">
        <v>35</v>
      </c>
      <c r="B1" t="s">
        <v>6</v>
      </c>
      <c r="C1" t="s">
        <v>15</v>
      </c>
      <c r="D1" t="s">
        <v>14</v>
      </c>
      <c r="E1" t="s">
        <v>20</v>
      </c>
      <c r="F1" t="s">
        <v>12</v>
      </c>
      <c r="G1" t="s">
        <v>16</v>
      </c>
      <c r="H1" t="s">
        <v>17</v>
      </c>
      <c r="I1" t="s">
        <v>21</v>
      </c>
      <c r="J1" t="s">
        <v>19</v>
      </c>
    </row>
    <row r="2" spans="1:10" x14ac:dyDescent="0.2">
      <c r="A2" s="1">
        <v>45845.375</v>
      </c>
      <c r="B2" t="s">
        <v>4</v>
      </c>
      <c r="C2" t="s">
        <v>0</v>
      </c>
      <c r="D2" t="s">
        <v>9</v>
      </c>
      <c r="E2">
        <v>13</v>
      </c>
      <c r="F2">
        <v>3</v>
      </c>
      <c r="G2" t="s">
        <v>1</v>
      </c>
      <c r="H2" t="s">
        <v>10</v>
      </c>
      <c r="I2">
        <v>3</v>
      </c>
      <c r="J2">
        <v>0</v>
      </c>
    </row>
    <row r="3" spans="1:10" x14ac:dyDescent="0.2">
      <c r="A3" s="1">
        <v>45845.375</v>
      </c>
      <c r="B3" t="s">
        <v>4</v>
      </c>
      <c r="C3" t="s">
        <v>2</v>
      </c>
      <c r="D3" t="s">
        <v>11</v>
      </c>
      <c r="E3">
        <v>7</v>
      </c>
      <c r="F3">
        <v>1</v>
      </c>
      <c r="G3" t="s">
        <v>22</v>
      </c>
      <c r="H3" t="s">
        <v>9</v>
      </c>
      <c r="I3">
        <v>7</v>
      </c>
      <c r="J3">
        <v>1</v>
      </c>
    </row>
    <row r="4" spans="1:10" x14ac:dyDescent="0.2">
      <c r="A4" s="1">
        <v>45845.541666666664</v>
      </c>
      <c r="B4" t="s">
        <v>4</v>
      </c>
      <c r="C4" t="s">
        <v>1</v>
      </c>
      <c r="D4" t="s">
        <v>10</v>
      </c>
      <c r="E4">
        <v>7</v>
      </c>
      <c r="F4">
        <v>0</v>
      </c>
      <c r="G4" t="s">
        <v>2</v>
      </c>
      <c r="H4" t="s">
        <v>11</v>
      </c>
      <c r="I4">
        <v>8</v>
      </c>
      <c r="J4">
        <v>3</v>
      </c>
    </row>
    <row r="5" spans="1:10" x14ac:dyDescent="0.2">
      <c r="A5" s="1">
        <v>45845.541666666664</v>
      </c>
      <c r="B5" t="s">
        <v>4</v>
      </c>
      <c r="C5" t="s">
        <v>0</v>
      </c>
      <c r="D5" t="s">
        <v>9</v>
      </c>
      <c r="E5">
        <v>14</v>
      </c>
      <c r="F5">
        <v>3</v>
      </c>
      <c r="G5" t="s">
        <v>22</v>
      </c>
      <c r="H5" t="s">
        <v>9</v>
      </c>
      <c r="I5">
        <v>4</v>
      </c>
      <c r="J5">
        <v>0</v>
      </c>
    </row>
    <row r="6" spans="1:10" x14ac:dyDescent="0.2">
      <c r="A6" s="1">
        <v>45870.375</v>
      </c>
      <c r="B6" t="s">
        <v>5</v>
      </c>
      <c r="C6" t="s">
        <v>2</v>
      </c>
      <c r="D6" t="s">
        <v>11</v>
      </c>
      <c r="E6">
        <v>18</v>
      </c>
      <c r="F6">
        <v>3</v>
      </c>
      <c r="G6" t="s">
        <v>22</v>
      </c>
      <c r="H6" t="s">
        <v>9</v>
      </c>
      <c r="I6">
        <v>0</v>
      </c>
      <c r="J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30C5-CBD2-7B47-A4E9-AD1157EC229C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106B-7009-0D4E-9692-D321A58626D0}">
  <dimension ref="A1:G5"/>
  <sheetViews>
    <sheetView workbookViewId="0">
      <selection activeCell="A5" sqref="A5"/>
    </sheetView>
  </sheetViews>
  <sheetFormatPr baseColWidth="10" defaultRowHeight="16" x14ac:dyDescent="0.2"/>
  <cols>
    <col min="1" max="1" width="21.1640625" bestFit="1" customWidth="1"/>
  </cols>
  <sheetData>
    <row r="1" spans="1:7" x14ac:dyDescent="0.2">
      <c r="A1" t="s">
        <v>23</v>
      </c>
      <c r="B1" t="s">
        <v>24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">
      <c r="A2" t="s">
        <v>0</v>
      </c>
      <c r="B2" s="2">
        <v>1000</v>
      </c>
      <c r="C2" s="2">
        <v>1020</v>
      </c>
      <c r="D2" s="2">
        <v>1020</v>
      </c>
      <c r="E2" s="2">
        <v>1020</v>
      </c>
      <c r="F2" s="2">
        <v>1048.2</v>
      </c>
      <c r="G2" s="2">
        <v>1048.2</v>
      </c>
    </row>
    <row r="3" spans="1:7" x14ac:dyDescent="0.2">
      <c r="A3" t="s">
        <v>1</v>
      </c>
      <c r="B3" s="2">
        <v>1000</v>
      </c>
      <c r="C3" s="2">
        <v>980</v>
      </c>
      <c r="D3" s="2">
        <v>980</v>
      </c>
      <c r="E3" s="2">
        <v>960.15</v>
      </c>
      <c r="F3" s="2">
        <v>960.15</v>
      </c>
      <c r="G3" s="2">
        <v>960.15</v>
      </c>
    </row>
    <row r="4" spans="1:7" x14ac:dyDescent="0.2">
      <c r="A4" t="s">
        <v>2</v>
      </c>
      <c r="B4" s="2">
        <v>1000</v>
      </c>
      <c r="C4" s="2">
        <v>1000</v>
      </c>
      <c r="D4" s="2">
        <v>1000</v>
      </c>
      <c r="E4" s="2">
        <v>1014.85</v>
      </c>
      <c r="F4" s="2">
        <v>1014.85</v>
      </c>
      <c r="G4" s="2">
        <v>1039.8</v>
      </c>
    </row>
    <row r="5" spans="1:7" x14ac:dyDescent="0.2">
      <c r="A5" t="s">
        <v>22</v>
      </c>
      <c r="B5" s="2">
        <v>1000</v>
      </c>
      <c r="C5" s="2">
        <v>1000</v>
      </c>
      <c r="D5" s="2">
        <v>1000</v>
      </c>
      <c r="E5" s="2">
        <v>1000</v>
      </c>
      <c r="F5" s="2">
        <v>976.8</v>
      </c>
      <c r="G5" s="2">
        <v>951.85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04D6-A8C7-624C-BAB5-4A2F52F03012}">
  <dimension ref="A1:V6"/>
  <sheetViews>
    <sheetView tabSelected="1" workbookViewId="0">
      <selection activeCell="I9" sqref="I9"/>
    </sheetView>
  </sheetViews>
  <sheetFormatPr baseColWidth="10" defaultRowHeight="16" x14ac:dyDescent="0.2"/>
  <cols>
    <col min="1" max="1" width="15.33203125" bestFit="1" customWidth="1"/>
    <col min="2" max="2" width="16.83203125" bestFit="1" customWidth="1"/>
    <col min="3" max="3" width="21.1640625" bestFit="1" customWidth="1"/>
    <col min="5" max="5" width="15.1640625" customWidth="1"/>
    <col min="6" max="7" width="19.1640625" customWidth="1"/>
    <col min="8" max="8" width="21.1640625" bestFit="1" customWidth="1"/>
    <col min="10" max="10" width="15.1640625" customWidth="1"/>
    <col min="11" max="12" width="19.1640625" customWidth="1"/>
    <col min="14" max="14" width="11.5" bestFit="1" customWidth="1"/>
    <col min="17" max="17" width="9.5" customWidth="1"/>
    <col min="18" max="18" width="10.5" customWidth="1"/>
    <col min="19" max="20" width="11.33203125" customWidth="1"/>
    <col min="21" max="21" width="21.1640625" bestFit="1" customWidth="1"/>
  </cols>
  <sheetData>
    <row r="1" spans="1:22" x14ac:dyDescent="0.2">
      <c r="A1" t="s">
        <v>7</v>
      </c>
      <c r="B1" t="s">
        <v>6</v>
      </c>
      <c r="C1" t="s">
        <v>15</v>
      </c>
      <c r="D1" t="s">
        <v>14</v>
      </c>
      <c r="E1" t="s">
        <v>20</v>
      </c>
      <c r="F1" t="s">
        <v>12</v>
      </c>
      <c r="G1" t="s">
        <v>13</v>
      </c>
      <c r="H1" t="s">
        <v>16</v>
      </c>
      <c r="I1" t="s">
        <v>17</v>
      </c>
      <c r="J1" t="s">
        <v>21</v>
      </c>
      <c r="K1" t="s">
        <v>19</v>
      </c>
      <c r="L1" t="s">
        <v>18</v>
      </c>
      <c r="N1" t="s">
        <v>29</v>
      </c>
      <c r="O1" t="s">
        <v>25</v>
      </c>
      <c r="P1" t="s">
        <v>26</v>
      </c>
      <c r="Q1" t="s">
        <v>27</v>
      </c>
      <c r="R1" t="s">
        <v>28</v>
      </c>
      <c r="S1">
        <v>1000</v>
      </c>
      <c r="T1">
        <v>1000</v>
      </c>
    </row>
    <row r="2" spans="1:22" x14ac:dyDescent="0.2">
      <c r="A2" s="1">
        <v>45845.375</v>
      </c>
      <c r="B2" t="s">
        <v>4</v>
      </c>
      <c r="C2" t="s">
        <v>0</v>
      </c>
      <c r="D2" t="s">
        <v>9</v>
      </c>
      <c r="E2">
        <v>13</v>
      </c>
      <c r="F2">
        <v>3</v>
      </c>
      <c r="G2">
        <v>1</v>
      </c>
      <c r="H2" t="s">
        <v>1</v>
      </c>
      <c r="I2" t="s">
        <v>10</v>
      </c>
      <c r="J2">
        <v>3</v>
      </c>
      <c r="K2">
        <v>0</v>
      </c>
      <c r="L2">
        <v>0</v>
      </c>
      <c r="N2">
        <f>30+2*ABS(Score6[[#This Row],[VictoryPoints1]]-Score6[[#This Row],[VictoryPoints2]])</f>
        <v>50</v>
      </c>
      <c r="O2" s="5">
        <f>1/(1+POWER(10,(T1-S1)/400))</f>
        <v>0.5</v>
      </c>
      <c r="P2" s="2">
        <f>1-O2</f>
        <v>0.5</v>
      </c>
      <c r="Q2" s="2">
        <f>N2*(Score6[[#This Row],[Score1]]-O2)</f>
        <v>25</v>
      </c>
      <c r="R2" s="2">
        <f>N2*(Score6[[#This Row],[Score2]]-P2)</f>
        <v>-25</v>
      </c>
      <c r="S2" s="5">
        <f>S1+Q2</f>
        <v>1025</v>
      </c>
      <c r="T2" s="5">
        <f>T1+R2</f>
        <v>975</v>
      </c>
      <c r="U2" t="str">
        <f>Score6[[#This Row],[Player1]]</f>
        <v>Zenon Kuśmider</v>
      </c>
      <c r="V2" t="str">
        <f>Score6[[#This Row],[Player2]]</f>
        <v>Krashan Bhamaradżanga</v>
      </c>
    </row>
    <row r="3" spans="1:22" x14ac:dyDescent="0.2">
      <c r="A3" s="1">
        <v>45845.375</v>
      </c>
      <c r="B3" t="s">
        <v>4</v>
      </c>
      <c r="C3" t="s">
        <v>2</v>
      </c>
      <c r="D3" t="s">
        <v>11</v>
      </c>
      <c r="E3">
        <v>7</v>
      </c>
      <c r="F3">
        <v>1</v>
      </c>
      <c r="G3">
        <v>0.5</v>
      </c>
      <c r="H3" t="s">
        <v>22</v>
      </c>
      <c r="I3" t="s">
        <v>9</v>
      </c>
      <c r="J3">
        <v>7</v>
      </c>
      <c r="K3">
        <v>1</v>
      </c>
      <c r="L3">
        <v>0.5</v>
      </c>
      <c r="N3">
        <f>30+2*ABS(Score6[[#This Row],[VictoryPoints1]]-Score6[[#This Row],[VictoryPoints2]])</f>
        <v>30</v>
      </c>
      <c r="O3" s="5">
        <f>1/(1+POWER(10,(T1-S1)/400))</f>
        <v>0.5</v>
      </c>
      <c r="P3" s="2">
        <f t="shared" ref="P3:P6" si="0">1-O3</f>
        <v>0.5</v>
      </c>
      <c r="Q3" s="2">
        <f>N3*(Score6[[#This Row],[Score1]]-O3)</f>
        <v>0</v>
      </c>
      <c r="R3" s="2">
        <f>N3*(Score6[[#This Row],[Score2]]-P3)</f>
        <v>0</v>
      </c>
      <c r="S3" s="5">
        <f>S1+Q3</f>
        <v>1000</v>
      </c>
      <c r="T3" s="5">
        <f>T1+R3</f>
        <v>1000</v>
      </c>
      <c r="U3" t="str">
        <f>Score6[[#This Row],[Player1]]</f>
        <v>Hans Gonschorek</v>
      </c>
      <c r="V3" t="str">
        <f>Score6[[#This Row],[Player2]]</f>
        <v>Stanisław Krokodyl</v>
      </c>
    </row>
    <row r="4" spans="1:22" x14ac:dyDescent="0.2">
      <c r="A4" s="6">
        <v>45845.541666666664</v>
      </c>
      <c r="B4" s="7" t="s">
        <v>4</v>
      </c>
      <c r="C4" s="7" t="s">
        <v>1</v>
      </c>
      <c r="D4" s="7" t="s">
        <v>10</v>
      </c>
      <c r="E4" s="7">
        <v>7</v>
      </c>
      <c r="F4" s="7">
        <v>0</v>
      </c>
      <c r="G4" s="7">
        <v>0</v>
      </c>
      <c r="H4" s="7" t="s">
        <v>2</v>
      </c>
      <c r="I4" s="7" t="s">
        <v>11</v>
      </c>
      <c r="J4" s="7">
        <v>8</v>
      </c>
      <c r="K4" s="7">
        <v>3</v>
      </c>
      <c r="L4" s="7">
        <v>1</v>
      </c>
      <c r="N4" s="3">
        <f>30+2*ABS(Score6[[#This Row],[VictoryPoints1]]-Score6[[#This Row],[VictoryPoints2]])</f>
        <v>32</v>
      </c>
      <c r="O4" s="5">
        <f>1/(1+POWER(10,(S3-T2)/400))</f>
        <v>0.46408407305489768</v>
      </c>
      <c r="P4" s="4">
        <f t="shared" si="0"/>
        <v>0.53591592694510237</v>
      </c>
      <c r="Q4" s="4">
        <f>N4*(Score6[[#This Row],[Score1]]-O4)</f>
        <v>-14.850690337756726</v>
      </c>
      <c r="R4" s="4">
        <f>N4*(Score6[[#This Row],[Score2]]-P4)</f>
        <v>14.850690337756724</v>
      </c>
      <c r="S4" s="5">
        <f>T2+Q4</f>
        <v>960.14930966224324</v>
      </c>
      <c r="T4" s="5">
        <f>S3+R4</f>
        <v>1014.8506903377568</v>
      </c>
      <c r="U4" s="3" t="str">
        <f>Score6[[#This Row],[Player1]]</f>
        <v>Krashan Bhamaradżanga</v>
      </c>
      <c r="V4" s="3" t="str">
        <f>Score6[[#This Row],[Player2]]</f>
        <v>Hans Gonschorek</v>
      </c>
    </row>
    <row r="5" spans="1:22" x14ac:dyDescent="0.2">
      <c r="A5" s="1">
        <v>45845.541666666664</v>
      </c>
      <c r="B5" t="s">
        <v>4</v>
      </c>
      <c r="C5" t="s">
        <v>0</v>
      </c>
      <c r="D5" t="s">
        <v>9</v>
      </c>
      <c r="E5">
        <v>14</v>
      </c>
      <c r="F5">
        <v>3</v>
      </c>
      <c r="G5">
        <v>1</v>
      </c>
      <c r="H5" t="s">
        <v>22</v>
      </c>
      <c r="I5" t="s">
        <v>9</v>
      </c>
      <c r="J5">
        <v>4</v>
      </c>
      <c r="K5">
        <v>0</v>
      </c>
      <c r="L5">
        <v>0</v>
      </c>
      <c r="N5" s="3">
        <f>30+2*ABS(Score6[[#This Row],[VictoryPoints1]]-Score6[[#This Row],[VictoryPoints2]])</f>
        <v>50</v>
      </c>
      <c r="O5" s="5">
        <f>1/(1+POWER(10,(T3-S2)/400))</f>
        <v>0.53591592694510226</v>
      </c>
      <c r="P5" s="4">
        <f t="shared" si="0"/>
        <v>0.46408407305489774</v>
      </c>
      <c r="Q5" s="4">
        <f>N5*(Score6[[#This Row],[Score1]]-O5)</f>
        <v>23.204203652744887</v>
      </c>
      <c r="R5" s="4">
        <f>N5*(Score6[[#This Row],[Score2]]-P5)</f>
        <v>-23.204203652744887</v>
      </c>
      <c r="S5" s="5">
        <f>S2+Q5</f>
        <v>1048.2042036527448</v>
      </c>
      <c r="T5" s="5">
        <f>T3+R5</f>
        <v>976.79579634725508</v>
      </c>
      <c r="U5" s="3" t="str">
        <f>Score6[[#This Row],[Player1]]</f>
        <v>Zenon Kuśmider</v>
      </c>
      <c r="V5" s="3" t="str">
        <f>Score6[[#This Row],[Player2]]</f>
        <v>Stanisław Krokodyl</v>
      </c>
    </row>
    <row r="6" spans="1:22" x14ac:dyDescent="0.2">
      <c r="A6" s="1">
        <v>45870.375</v>
      </c>
      <c r="B6" t="s">
        <v>5</v>
      </c>
      <c r="C6" t="s">
        <v>2</v>
      </c>
      <c r="D6" t="s">
        <v>11</v>
      </c>
      <c r="E6">
        <v>18</v>
      </c>
      <c r="F6">
        <v>3</v>
      </c>
      <c r="G6">
        <v>1</v>
      </c>
      <c r="H6" t="s">
        <v>22</v>
      </c>
      <c r="I6" t="s">
        <v>9</v>
      </c>
      <c r="J6">
        <v>0</v>
      </c>
      <c r="K6">
        <v>0</v>
      </c>
      <c r="L6">
        <v>0</v>
      </c>
      <c r="N6">
        <f>20+2*ABS(Score6[[#This Row],[VictoryPoints1]]-Score6[[#This Row],[VictoryPoints2]])</f>
        <v>56</v>
      </c>
      <c r="O6" s="5">
        <f>1/(1+POWER(10,(T5-T4)/400))</f>
        <v>0.55454743394988892</v>
      </c>
      <c r="P6" s="2">
        <f t="shared" si="0"/>
        <v>0.44545256605011108</v>
      </c>
      <c r="Q6" s="2">
        <f>N6*(Score6[[#This Row],[Score1]]-O6)</f>
        <v>24.945343698806219</v>
      </c>
      <c r="R6" s="2">
        <f>N6*(Score6[[#This Row],[Score2]]-P6)</f>
        <v>-24.945343698806219</v>
      </c>
      <c r="S6" s="5">
        <f>T4+Q6</f>
        <v>1039.796034036563</v>
      </c>
      <c r="T6" s="5">
        <f>T5+R6</f>
        <v>951.85045264844882</v>
      </c>
      <c r="U6" t="str">
        <f>Score6[[#This Row],[Player1]]</f>
        <v>Hans Gonschorek</v>
      </c>
      <c r="V6" t="str">
        <f>Score6[[#This Row],[Player2]]</f>
        <v>Stanisław Krokodyl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S4:T4 S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Players</vt:lpstr>
      <vt:lpstr>Tournaments</vt:lpstr>
      <vt:lpstr>Scores</vt:lpstr>
      <vt:lpstr>Armies</vt:lpstr>
      <vt:lpstr>Ranks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Prysłopski</dc:creator>
  <cp:lastModifiedBy>Michał Prysłopski</cp:lastModifiedBy>
  <dcterms:created xsi:type="dcterms:W3CDTF">2025-10-18T08:59:55Z</dcterms:created>
  <dcterms:modified xsi:type="dcterms:W3CDTF">2025-10-19T09:19:41Z</dcterms:modified>
</cp:coreProperties>
</file>